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ChartW Urban Households" sheetId="1" r:id="rId1"/>
    <sheet name="ChartW Revenue Sources" sheetId="2" r:id="rId2"/>
    <sheet name="ChartW Revenue-Expenditure" sheetId="3" r:id="rId3"/>
    <sheet name="ChartW Operating Expenditure" sheetId="4" r:id="rId4"/>
    <sheet name="ChartW Staff" sheetId="5" r:id="rId5"/>
    <sheet name="Water Boards" sheetId="6" r:id="rId6"/>
    <sheet name="ChartW CAPEx (3)" sheetId="7" r:id="rId7"/>
    <sheet name="ChartW CAPEx" sheetId="8" r:id="rId8"/>
    <sheet name="ChartW CAPEx Grant" sheetId="9" r:id="rId9"/>
    <sheet name="Water LOS" sheetId="10" r:id="rId10"/>
    <sheet name="Sanitation" sheetId="11" r:id="rId11"/>
    <sheet name="ChartW non-payment h)" sheetId="12" r:id="rId12"/>
    <sheet name="ChartW Cost per Kl" sheetId="13" r:id="rId13"/>
    <sheet name="Data LOS" sheetId="14" r:id="rId14"/>
    <sheet name="Data san" sheetId="15" r:id="rId15"/>
    <sheet name="Data" sheetId="16" r:id="rId16"/>
    <sheet name="WB Treatment Plants" sheetId="17" r:id="rId17"/>
  </sheets>
  <definedNames/>
  <calcPr fullCalcOnLoad="1"/>
</workbook>
</file>

<file path=xl/comments14.xml><?xml version="1.0" encoding="utf-8"?>
<comments xmlns="http://schemas.openxmlformats.org/spreadsheetml/2006/main">
  <authors>
    <author>Peter Ramsden</author>
  </authors>
  <commentList>
    <comment ref="E12" authorId="0">
      <text>
        <r>
          <rPr>
            <b/>
            <sz val="8"/>
            <rFont val="Tahoma"/>
            <family val="0"/>
          </rPr>
          <t>Peter Ramsden:</t>
        </r>
        <r>
          <rPr>
            <sz val="8"/>
            <rFont val="Tahoma"/>
            <family val="0"/>
          </rPr>
          <t xml:space="preserve">
Less than 14 min</t>
        </r>
      </text>
    </comment>
    <comment ref="F12" authorId="0">
      <text>
        <r>
          <rPr>
            <b/>
            <sz val="8"/>
            <rFont val="Tahoma"/>
            <family val="0"/>
          </rPr>
          <t>Peter Ramsden:</t>
        </r>
        <r>
          <rPr>
            <sz val="8"/>
            <rFont val="Tahoma"/>
            <family val="0"/>
          </rPr>
          <t xml:space="preserve">
Less than 5 min</t>
        </r>
      </text>
    </comment>
  </commentList>
</comments>
</file>

<file path=xl/sharedStrings.xml><?xml version="1.0" encoding="utf-8"?>
<sst xmlns="http://schemas.openxmlformats.org/spreadsheetml/2006/main" count="368" uniqueCount="259">
  <si>
    <t>Amathole (DC12)</t>
  </si>
  <si>
    <t xml:space="preserve">Water and sanitation </t>
  </si>
  <si>
    <t>Debtors water 60 - 90 days</t>
  </si>
  <si>
    <t>Eastern Cape</t>
  </si>
  <si>
    <t>Limpopo</t>
  </si>
  <si>
    <t>Ba-Phalaborwa (NP334)</t>
  </si>
  <si>
    <t>Buffalo City (EC125)</t>
  </si>
  <si>
    <t>Cacadu (DC10)</t>
  </si>
  <si>
    <t>Western Cape</t>
  </si>
  <si>
    <t>Cape Town (WC000)</t>
  </si>
  <si>
    <t>Gauteng</t>
  </si>
  <si>
    <t>City of Johannesburg (GT001)</t>
  </si>
  <si>
    <t>North West</t>
  </si>
  <si>
    <t>City of Matlosana (NW403)</t>
  </si>
  <si>
    <t>City of Tshwane (GT002)</t>
  </si>
  <si>
    <t>Drakenstein (WC023)</t>
  </si>
  <si>
    <t>Ekhurhuleni (GT000)</t>
  </si>
  <si>
    <t>Mpumalanga</t>
  </si>
  <si>
    <t>Emalahleni (MP312)</t>
  </si>
  <si>
    <t>Emfuleni (GT421)</t>
  </si>
  <si>
    <t>Kwazulu-Natal</t>
  </si>
  <si>
    <t>Northern Cape</t>
  </si>
  <si>
    <t>George (WC044)</t>
  </si>
  <si>
    <t>Mpumulanga</t>
  </si>
  <si>
    <t>Sekhukhune (DC47)</t>
  </si>
  <si>
    <t>Greater Tzaneen (NP333)</t>
  </si>
  <si>
    <t>Ilembe (DC29)</t>
  </si>
  <si>
    <t>Knysna (WC048)</t>
  </si>
  <si>
    <t>Lukhanji (EC134)</t>
  </si>
  <si>
    <t>Mafikeng (NW383)</t>
  </si>
  <si>
    <t>Free State</t>
  </si>
  <si>
    <t>Maluti-a-Phofung (FS194)</t>
  </si>
  <si>
    <t>Mangaung (FS172)</t>
  </si>
  <si>
    <t>Matjhabeng</t>
  </si>
  <si>
    <t>Mbombela (MP322)</t>
  </si>
  <si>
    <t>Mogale City (GT481)</t>
  </si>
  <si>
    <t>Msunduzi (KZ225)</t>
  </si>
  <si>
    <t>Nelson Mandela Bay (EC000)</t>
  </si>
  <si>
    <t>Newcastle (KZ252)</t>
  </si>
  <si>
    <t>O. R. Tambo (DC15)</t>
  </si>
  <si>
    <t>Overstrand (WC032)</t>
  </si>
  <si>
    <t>Polokwane (NP354)</t>
  </si>
  <si>
    <t>Potchefstroom (NW402)</t>
  </si>
  <si>
    <t>Randfontein (GT482)</t>
  </si>
  <si>
    <t>Rustenburg (NW373)</t>
  </si>
  <si>
    <t>Sol Plaatje (NC091)</t>
  </si>
  <si>
    <t>Steve Tshwete (MP313)</t>
  </si>
  <si>
    <t>uMhlathuze (KZ282)</t>
  </si>
  <si>
    <t>uThungulu (DC28)</t>
  </si>
  <si>
    <t>West Coast (DC1)</t>
  </si>
  <si>
    <t>Number of Water Staff (budgeted 2005/06)</t>
  </si>
  <si>
    <t>Number of Sanitation Staff (budgeted 2005/06)</t>
  </si>
  <si>
    <t>eThekwini (KZ000)</t>
  </si>
  <si>
    <t>Govan Mbeki (MP307)</t>
  </si>
  <si>
    <t>Number of households (2001 Census)</t>
  </si>
  <si>
    <t>Number of Poor Households (2001 Census)</t>
  </si>
  <si>
    <t>Water Backlog (2001 Census)</t>
  </si>
  <si>
    <t>Sanitation Backlog (2001 Census)</t>
  </si>
  <si>
    <t>Less Buffalo City</t>
  </si>
  <si>
    <t>Less Umhlathuze</t>
  </si>
  <si>
    <t>Water Board Tariff</t>
  </si>
  <si>
    <t>Municipal Tariff</t>
  </si>
  <si>
    <t>Q1</t>
  </si>
  <si>
    <t>P1</t>
  </si>
  <si>
    <t>Q2</t>
  </si>
  <si>
    <t>P2</t>
  </si>
  <si>
    <t>Q3</t>
  </si>
  <si>
    <t>P3</t>
  </si>
  <si>
    <t>Fixed</t>
  </si>
  <si>
    <t>Raw Water Tariff</t>
  </si>
  <si>
    <t>P4</t>
  </si>
  <si>
    <t>Q4</t>
  </si>
  <si>
    <t>P5</t>
  </si>
  <si>
    <t>Q5</t>
  </si>
  <si>
    <t>???</t>
  </si>
  <si>
    <t>Q0</t>
  </si>
  <si>
    <t>Pmt Q1</t>
  </si>
  <si>
    <t>Pmt Q2</t>
  </si>
  <si>
    <t>Pmt Q3</t>
  </si>
  <si>
    <t>Pmt Q4</t>
  </si>
  <si>
    <t>Pmt Q5</t>
  </si>
  <si>
    <t>P6</t>
  </si>
  <si>
    <t>Q6</t>
  </si>
  <si>
    <t>Pmt Q6</t>
  </si>
  <si>
    <t>Pmt Q7</t>
  </si>
  <si>
    <t>Pmt Q8</t>
  </si>
  <si>
    <t>P7</t>
  </si>
  <si>
    <t>Q7</t>
  </si>
  <si>
    <t>P8</t>
  </si>
  <si>
    <t>Q8</t>
  </si>
  <si>
    <t>Number of non-poor households</t>
  </si>
  <si>
    <t>Assumed monthly consumption per non-poor household</t>
  </si>
  <si>
    <t>Debtors 60 - 90 days times 12 per non-poor household</t>
  </si>
  <si>
    <t>Budgeted Capital Grants and subsidies total</t>
  </si>
  <si>
    <t>Budgeted Capital Expenditure total</t>
  </si>
  <si>
    <t>Budgeted Operating Grants and Subsidies Water</t>
  </si>
  <si>
    <t>Actual projected water services charges per non-poor household</t>
  </si>
  <si>
    <t>Budgeted water operating revenue per household</t>
  </si>
  <si>
    <t>Number of budgeted (2005/06) water staff per 1000 households</t>
  </si>
  <si>
    <t>Number of budgeted (2005/06) sanitation staff per 1000 households</t>
  </si>
  <si>
    <t>Actual projected water services charges per household</t>
  </si>
  <si>
    <t>Debtors 60 - 90 days times 12 per household</t>
  </si>
  <si>
    <t>Debtors water &gt; 90 days</t>
  </si>
  <si>
    <t>Budgeted Capital Expenditure electricity</t>
  </si>
  <si>
    <t>Budgeted Operating revenue electricity</t>
  </si>
  <si>
    <t>Budgeted Service Charges electricity</t>
  </si>
  <si>
    <t>Budgeted Operating Grants and Subsidies electricity</t>
  </si>
  <si>
    <t>Budgeted Other revenue electricity</t>
  </si>
  <si>
    <t>Budgeted Operating expenditure electricity</t>
  </si>
  <si>
    <t>Budgeted Employee related costs electricity</t>
  </si>
  <si>
    <t>Budgeted Provision for working capital electricity</t>
  </si>
  <si>
    <t>Budgeted Repairs and maintenance electricity</t>
  </si>
  <si>
    <t>Budgeted Bulk purchases electricity</t>
  </si>
  <si>
    <t>Budgeted Other expenditure electricity</t>
  </si>
  <si>
    <t>Debtors electricity 60 - 90 days</t>
  </si>
  <si>
    <t>Debtors electricity &gt; 90 days</t>
  </si>
  <si>
    <t>Number of electricity Staff (budgeted 2005/06)</t>
  </si>
  <si>
    <t>Operating Grants and Subsidies allocated to electricity per poor household</t>
  </si>
  <si>
    <t>Budgeted electricity operating revenue per household</t>
  </si>
  <si>
    <t>Budgeted electricity Service Charges per household</t>
  </si>
  <si>
    <t>Budgeted Other electricity revenue per household</t>
  </si>
  <si>
    <t>Budgeted electricity Operating Expenditure per household</t>
  </si>
  <si>
    <t>Budgeted electricity Employee related costs per household</t>
  </si>
  <si>
    <t>Budgeted Provision for electricity working capital per household</t>
  </si>
  <si>
    <t>Budgeted electricity Repairs and maintenance per househould</t>
  </si>
  <si>
    <t>Budgeted Bulk electricity purchases per household</t>
  </si>
  <si>
    <t>Budgeted Other electricity expenditure per household</t>
  </si>
  <si>
    <t>Number of budgeted (2005/06) electricity staff per 1000 households</t>
  </si>
  <si>
    <t>Eskom Tariff</t>
  </si>
  <si>
    <t>Total Capital Grants divided by 2001 electricity backlogs</t>
  </si>
  <si>
    <t>Capital Expenditure on electricity divided by 2001 electricity backlogs</t>
  </si>
  <si>
    <t>Electricity Backlog (2001 Census)</t>
  </si>
  <si>
    <t xml:space="preserve">Electricity </t>
  </si>
  <si>
    <t>Municipal Tariff Fixed (2005/06)</t>
  </si>
  <si>
    <t>KW (2005/06)</t>
  </si>
  <si>
    <t>Total Annual Tariff Charge for a household using 500KW per month</t>
  </si>
  <si>
    <t>Total Annual Tariff Charge for a household using 1000KW per month</t>
  </si>
  <si>
    <t>Electricity Debtors &gt; 90 days per household</t>
  </si>
  <si>
    <t>Budgeted Capital Grants and Subsidies total</t>
  </si>
  <si>
    <t>Budgeted Capital Expenditure Total</t>
  </si>
  <si>
    <t>Budgeted Capital Expenditure Water</t>
  </si>
  <si>
    <t>Budgeted Operating Revenue Water</t>
  </si>
  <si>
    <t>Budgeted Service ChargesWater</t>
  </si>
  <si>
    <t>Budgeted Other Revenue Water</t>
  </si>
  <si>
    <t>Actual Service Charges Water 3 quarters</t>
  </si>
  <si>
    <t>Actual Service Charges Water Projected 12 months</t>
  </si>
  <si>
    <t>Budgeted Operating Expenditure Water</t>
  </si>
  <si>
    <t>Budgeted Employee Related Costs Water</t>
  </si>
  <si>
    <t>Budgeted Provision for Working Capital Water</t>
  </si>
  <si>
    <t>Budgeted Repairs and Maintenance Water</t>
  </si>
  <si>
    <t>Budgeted Bulk Purchases Water</t>
  </si>
  <si>
    <t>Budgeted Other Expenditure Water</t>
  </si>
  <si>
    <t>Number of Households (2001 Census)</t>
  </si>
  <si>
    <t>Number of Non-poor Households</t>
  </si>
  <si>
    <t>Total Budgeted Service Charge Revenue per non-poor household</t>
  </si>
  <si>
    <t>Budgeted water operating expenditure per household</t>
  </si>
  <si>
    <t>Budgeted water employee related costs per household</t>
  </si>
  <si>
    <t>Operating grants and subsidies allocated to water per poor household</t>
  </si>
  <si>
    <t>Budgeted provision for water working capital per household</t>
  </si>
  <si>
    <t>Budgeted water repairs and maintenance per househould</t>
  </si>
  <si>
    <t>Budgeted bulk water purchases per household</t>
  </si>
  <si>
    <t>Budgeted other water expenditure per household</t>
  </si>
  <si>
    <t>Total capital grants divided by 2001 water backlogs plus san backlogs</t>
  </si>
  <si>
    <t>Capital expenditure on water divided by 2001 water backlogs plus san backlogs</t>
  </si>
  <si>
    <t>Budgeted water service charges per household</t>
  </si>
  <si>
    <t>Budgeted grants and subsidies allocated to water per household</t>
  </si>
  <si>
    <t>Budgeted other water revenue per household</t>
  </si>
  <si>
    <t>Average retail tariff for 25kl</t>
  </si>
  <si>
    <t>Total annual tariff charge for a household using 25kl per month</t>
  </si>
  <si>
    <t>Debtors 60 - 90 days per household</t>
  </si>
  <si>
    <t>Average retail tariff for 25kl mark up on WB tariff</t>
  </si>
  <si>
    <t>Water Board Tariff mark up on Raw Water Tariff</t>
  </si>
  <si>
    <t>Budgeted Capital Expenditure Total divided by 2001 water backlogs plus san backlogs</t>
  </si>
  <si>
    <t>Budgeted Capital Expenditure Total Less capital expenditure on water divided by 2001 water and sanitation backlogs</t>
  </si>
  <si>
    <t>Budgeted Capital Expenditure Total Less Capital Grants divided by 2001 water and sanitation backlogs</t>
  </si>
  <si>
    <t>Percentage households Urban</t>
  </si>
  <si>
    <t>Total Budgeted Electricity Service Charge Revenue per Household per month</t>
  </si>
  <si>
    <t>Electricity Debtors 60 - 90 days per household</t>
  </si>
  <si>
    <t>Budgeted Operating Grants and subsidies allocated to electricity per household</t>
  </si>
  <si>
    <t>Percentage households rural</t>
  </si>
  <si>
    <t>Budgeted water services charge revenue per household per month</t>
  </si>
  <si>
    <t>Budgeted water service charges per Kl</t>
  </si>
  <si>
    <t>Budgeted water operating expenditure per Kl</t>
  </si>
  <si>
    <t>Budgeted water employee related costs per Kl</t>
  </si>
  <si>
    <t>Budgeted provision for water working capital per Kl</t>
  </si>
  <si>
    <t>Budgeted water repairs and maintenance per Kl</t>
  </si>
  <si>
    <t>Budgeted bulk water purchases per Kl</t>
  </si>
  <si>
    <t>Budgeted other water expenditure per Kl</t>
  </si>
  <si>
    <t>Water Sales kl Non financial census 2004/05</t>
  </si>
  <si>
    <t>Debtors greater than 90 days per household</t>
  </si>
  <si>
    <t>GHS</t>
  </si>
  <si>
    <t>Level of water services</t>
  </si>
  <si>
    <t>Census 2001</t>
  </si>
  <si>
    <t>GHS 2002</t>
  </si>
  <si>
    <t>GHS 2003</t>
  </si>
  <si>
    <t>GHS 2004</t>
  </si>
  <si>
    <t>GHS 2005</t>
  </si>
  <si>
    <t>GHS 2006</t>
  </si>
  <si>
    <t>Total Households</t>
  </si>
  <si>
    <t>ABOVE RDP</t>
  </si>
  <si>
    <t>01 = Piped (Tap) water in dwelling</t>
  </si>
  <si>
    <t>02 = Piped (tap) water on site or in yard</t>
  </si>
  <si>
    <t>RDP</t>
  </si>
  <si>
    <t>06a = Public tap &lt; 200m</t>
  </si>
  <si>
    <t xml:space="preserve">03 = Neighbour’s Tap    </t>
  </si>
  <si>
    <t>04 = Borehole on site</t>
  </si>
  <si>
    <t>BELOW RDP</t>
  </si>
  <si>
    <t>05 = Rain-water tank on site</t>
  </si>
  <si>
    <t>06b = Public tap &gt; 200m</t>
  </si>
  <si>
    <t>08 = Borehole off site/Communal</t>
  </si>
  <si>
    <t>NO ACCESS</t>
  </si>
  <si>
    <t>07 = Water –carrier/Tanker</t>
  </si>
  <si>
    <t>09 = Flowing water/Stream/River</t>
  </si>
  <si>
    <t>10 = Dam/Pool/Stagnant water</t>
  </si>
  <si>
    <t>11 = Well</t>
  </si>
  <si>
    <t>12 = Spring</t>
  </si>
  <si>
    <t>13 = Other, specify</t>
  </si>
  <si>
    <t>99 = Unspecified</t>
  </si>
  <si>
    <t>What type of toilet facility is available for this household?</t>
  </si>
  <si>
    <t xml:space="preserve">  11 in dwelling</t>
  </si>
  <si>
    <t xml:space="preserve">  12 on site</t>
  </si>
  <si>
    <t xml:space="preserve">  13 off site</t>
  </si>
  <si>
    <t xml:space="preserve">  21 in dwelling</t>
  </si>
  <si>
    <t xml:space="preserve">  22 on site</t>
  </si>
  <si>
    <t xml:space="preserve">  23 off site</t>
  </si>
  <si>
    <t>3 = Chemical toilet</t>
  </si>
  <si>
    <t xml:space="preserve">  32 on site</t>
  </si>
  <si>
    <t xml:space="preserve">  33 off site</t>
  </si>
  <si>
    <t xml:space="preserve">  42 on site</t>
  </si>
  <si>
    <t xml:space="preserve">  43 off site</t>
  </si>
  <si>
    <t xml:space="preserve">  52 on site</t>
  </si>
  <si>
    <t xml:space="preserve">  53 off site</t>
  </si>
  <si>
    <t>6 = Bucket toilet</t>
  </si>
  <si>
    <t xml:space="preserve">  62 on site</t>
  </si>
  <si>
    <t xml:space="preserve">  63 off site</t>
  </si>
  <si>
    <t xml:space="preserve">73 = None </t>
  </si>
  <si>
    <t>Other</t>
  </si>
  <si>
    <t>Pit latrine with ventilation pipe</t>
  </si>
  <si>
    <t>Flush toilet connected to a septic tank</t>
  </si>
  <si>
    <t>Flush toilet connected to a public sewage system</t>
  </si>
  <si>
    <t>Pit latrine without  ventilation pipe</t>
  </si>
  <si>
    <t>Flush Toilet</t>
  </si>
  <si>
    <t>Water Boards</t>
  </si>
  <si>
    <t>Debtors days</t>
  </si>
  <si>
    <t>Albany Coast</t>
  </si>
  <si>
    <t>Amatola Water</t>
  </si>
  <si>
    <t>Bloem Water</t>
  </si>
  <si>
    <t>Botshelo Water</t>
  </si>
  <si>
    <t>Bushbuckridge Water</t>
  </si>
  <si>
    <t>Ikangala</t>
  </si>
  <si>
    <t>Lepelle Northern Water</t>
  </si>
  <si>
    <t>Magalies Water</t>
  </si>
  <si>
    <t>Mhlatuze Water</t>
  </si>
  <si>
    <t>Namakwa</t>
  </si>
  <si>
    <t>Overberg Water</t>
  </si>
  <si>
    <t>Pelladrift</t>
  </si>
  <si>
    <t>Rand Water</t>
  </si>
  <si>
    <t>Sedibeng Water</t>
  </si>
  <si>
    <t>Umgeni Water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</si>
</sst>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9">
    <font>
      <sz val="10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5.75"/>
      <name val="Arial"/>
      <family val="2"/>
    </font>
    <font>
      <sz val="5.25"/>
      <name val="Arial"/>
      <family val="2"/>
    </font>
    <font>
      <sz val="10.5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3.25"/>
      <name val="Arial"/>
      <family val="2"/>
    </font>
    <font>
      <b/>
      <sz val="11.25"/>
      <name val="Arial"/>
      <family val="2"/>
    </font>
    <font>
      <b/>
      <sz val="15.25"/>
      <name val="Arial"/>
      <family val="2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17" fontId="0" fillId="0" borderId="2" xfId="0" applyNumberFormat="1" applyFont="1" applyBorder="1" applyAlignment="1">
      <alignment/>
    </xf>
    <xf numFmtId="17" fontId="0" fillId="0" borderId="2" xfId="0" applyNumberFormat="1" applyFont="1" applyBorder="1" applyAlignment="1">
      <alignment horizontal="right"/>
    </xf>
    <xf numFmtId="17" fontId="0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/>
    </xf>
    <xf numFmtId="0" fontId="10" fillId="0" borderId="4" xfId="0" applyFont="1" applyBorder="1" applyAlignment="1">
      <alignment horizontal="right" wrapText="1"/>
    </xf>
    <xf numFmtId="0" fontId="0" fillId="0" borderId="5" xfId="0" applyFont="1" applyBorder="1" applyAlignment="1">
      <alignment horizontal="justify" vertical="top" wrapText="1"/>
    </xf>
    <xf numFmtId="0" fontId="0" fillId="0" borderId="6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worksheet" Target="worksheets/sheet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Proportion of Households Classified Urban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925"/>
          <c:w val="0.93675"/>
          <c:h val="0.7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Percentage households Urban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Data!$B$6:$AO$6</c:f>
              <c:numCache>
                <c:ptCount val="40"/>
                <c:pt idx="0">
                  <c:v>0.99</c:v>
                </c:pt>
                <c:pt idx="1">
                  <c:v>0.99</c:v>
                </c:pt>
                <c:pt idx="2">
                  <c:v>0.99</c:v>
                </c:pt>
                <c:pt idx="3">
                  <c:v>0.98</c:v>
                </c:pt>
                <c:pt idx="4">
                  <c:v>0.97</c:v>
                </c:pt>
                <c:pt idx="5">
                  <c:v>0.96</c:v>
                </c:pt>
                <c:pt idx="6">
                  <c:v>0.94</c:v>
                </c:pt>
                <c:pt idx="7">
                  <c:v>0.92</c:v>
                </c:pt>
                <c:pt idx="8">
                  <c:v>0.91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0.83</c:v>
                </c:pt>
                <c:pt idx="16">
                  <c:v>0.83</c:v>
                </c:pt>
                <c:pt idx="17">
                  <c:v>0.81</c:v>
                </c:pt>
                <c:pt idx="18">
                  <c:v>0.81</c:v>
                </c:pt>
                <c:pt idx="19">
                  <c:v>0.79</c:v>
                </c:pt>
                <c:pt idx="20">
                  <c:v>0.789</c:v>
                </c:pt>
                <c:pt idx="21">
                  <c:v>0.76</c:v>
                </c:pt>
                <c:pt idx="22">
                  <c:v>0.75</c:v>
                </c:pt>
                <c:pt idx="23">
                  <c:v>0.72</c:v>
                </c:pt>
                <c:pt idx="24">
                  <c:v>0.69</c:v>
                </c:pt>
                <c:pt idx="25">
                  <c:v>0.67</c:v>
                </c:pt>
                <c:pt idx="26">
                  <c:v>0.66</c:v>
                </c:pt>
                <c:pt idx="27">
                  <c:v>0.46</c:v>
                </c:pt>
                <c:pt idx="28">
                  <c:v>0.45</c:v>
                </c:pt>
                <c:pt idx="29">
                  <c:v>0.39</c:v>
                </c:pt>
                <c:pt idx="30">
                  <c:v>0.37</c:v>
                </c:pt>
                <c:pt idx="31">
                  <c:v>0.3</c:v>
                </c:pt>
                <c:pt idx="32">
                  <c:v>0.3</c:v>
                </c:pt>
                <c:pt idx="33">
                  <c:v>0.28</c:v>
                </c:pt>
                <c:pt idx="34">
                  <c:v>0.26</c:v>
                </c:pt>
                <c:pt idx="35">
                  <c:v>0.19</c:v>
                </c:pt>
                <c:pt idx="36">
                  <c:v>0.13</c:v>
                </c:pt>
                <c:pt idx="37">
                  <c:v>0.11</c:v>
                </c:pt>
                <c:pt idx="38">
                  <c:v>0.03</c:v>
                </c:pt>
                <c:pt idx="39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Data!$A$7</c:f>
              <c:strCache>
                <c:ptCount val="1"/>
                <c:pt idx="0">
                  <c:v>Percentage households rural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Data!$B$7:$AO$7</c:f>
              <c:numCache>
                <c:ptCount val="40"/>
                <c:pt idx="0">
                  <c:v>0.010000000000000009</c:v>
                </c:pt>
                <c:pt idx="1">
                  <c:v>0.010000000000000009</c:v>
                </c:pt>
                <c:pt idx="2">
                  <c:v>0.010000000000000009</c:v>
                </c:pt>
                <c:pt idx="3">
                  <c:v>0.020000000000000018</c:v>
                </c:pt>
                <c:pt idx="4">
                  <c:v>0.030000000000000027</c:v>
                </c:pt>
                <c:pt idx="5">
                  <c:v>0.040000000000000036</c:v>
                </c:pt>
                <c:pt idx="6">
                  <c:v>0.06000000000000005</c:v>
                </c:pt>
                <c:pt idx="7">
                  <c:v>0.07999999999999996</c:v>
                </c:pt>
                <c:pt idx="8">
                  <c:v>0.08999999999999997</c:v>
                </c:pt>
                <c:pt idx="9">
                  <c:v>0.08999999999999997</c:v>
                </c:pt>
                <c:pt idx="10">
                  <c:v>0.09999999999999998</c:v>
                </c:pt>
                <c:pt idx="11">
                  <c:v>0.10999999999999999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0.17000000000000004</c:v>
                </c:pt>
                <c:pt idx="16">
                  <c:v>0.17000000000000004</c:v>
                </c:pt>
                <c:pt idx="17">
                  <c:v>0.18999999999999995</c:v>
                </c:pt>
                <c:pt idx="18">
                  <c:v>0.18999999999999995</c:v>
                </c:pt>
                <c:pt idx="19">
                  <c:v>0.20999999999999996</c:v>
                </c:pt>
                <c:pt idx="20">
                  <c:v>0.21099999999999997</c:v>
                </c:pt>
                <c:pt idx="21">
                  <c:v>0.24</c:v>
                </c:pt>
                <c:pt idx="22">
                  <c:v>0.25</c:v>
                </c:pt>
                <c:pt idx="23">
                  <c:v>0.28</c:v>
                </c:pt>
                <c:pt idx="24">
                  <c:v>0.31000000000000005</c:v>
                </c:pt>
                <c:pt idx="25">
                  <c:v>0.32999999999999996</c:v>
                </c:pt>
                <c:pt idx="26">
                  <c:v>0.33999999999999997</c:v>
                </c:pt>
                <c:pt idx="27">
                  <c:v>0.54</c:v>
                </c:pt>
                <c:pt idx="28">
                  <c:v>0.55</c:v>
                </c:pt>
                <c:pt idx="29">
                  <c:v>0.61</c:v>
                </c:pt>
                <c:pt idx="30">
                  <c:v>0.63</c:v>
                </c:pt>
                <c:pt idx="31">
                  <c:v>0.7</c:v>
                </c:pt>
                <c:pt idx="32">
                  <c:v>0.7</c:v>
                </c:pt>
                <c:pt idx="33">
                  <c:v>0.72</c:v>
                </c:pt>
                <c:pt idx="34">
                  <c:v>0.74</c:v>
                </c:pt>
                <c:pt idx="35">
                  <c:v>0.81</c:v>
                </c:pt>
                <c:pt idx="36">
                  <c:v>0.87</c:v>
                </c:pt>
                <c:pt idx="37">
                  <c:v>0.89</c:v>
                </c:pt>
                <c:pt idx="38">
                  <c:v>0.97</c:v>
                </c:pt>
                <c:pt idx="39">
                  <c:v>0.98</c:v>
                </c:pt>
              </c:numCache>
            </c:numRef>
          </c:val>
        </c:ser>
        <c:overlap val="100"/>
        <c:axId val="40220695"/>
        <c:axId val="37543292"/>
      </c:barChart>
      <c:catAx>
        <c:axId val="4022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Municipalities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43292"/>
        <c:crosses val="autoZero"/>
        <c:auto val="1"/>
        <c:lblOffset val="100"/>
        <c:noMultiLvlLbl val="0"/>
      </c:catAx>
      <c:valAx>
        <c:axId val="37543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220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"/>
          <c:y val="0.09625"/>
          <c:w val="0.6705"/>
          <c:h val="0.06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Water: Level of Service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05"/>
          <c:w val="0.77025"/>
          <c:h val="0.7975"/>
        </c:manualLayout>
      </c:layout>
      <c:areaChart>
        <c:grouping val="stacked"/>
        <c:varyColors val="0"/>
        <c:ser>
          <c:idx val="0"/>
          <c:order val="0"/>
          <c:tx>
            <c:strRef>
              <c:f>'Data LOS'!$A$7</c:f>
              <c:strCache>
                <c:ptCount val="1"/>
                <c:pt idx="0">
                  <c:v>ABOVE RDP</c:v>
                </c:pt>
              </c:strCache>
            </c:strRef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LOS'!$B$2:$G$2</c:f>
              <c:strCache>
                <c:ptCount val="6"/>
                <c:pt idx="0">
                  <c:v>Census 2001</c:v>
                </c:pt>
                <c:pt idx="1">
                  <c:v>GHS 2002</c:v>
                </c:pt>
                <c:pt idx="2">
                  <c:v>GHS 2003</c:v>
                </c:pt>
                <c:pt idx="3">
                  <c:v>GHS 2004</c:v>
                </c:pt>
                <c:pt idx="4">
                  <c:v>GHS 2005</c:v>
                </c:pt>
                <c:pt idx="5">
                  <c:v>GHS 2006</c:v>
                </c:pt>
              </c:strCache>
            </c:strRef>
          </c:cat>
          <c:val>
            <c:numRef>
              <c:f>'Data LOS'!$B$7:$G$7</c:f>
              <c:numCache>
                <c:ptCount val="6"/>
                <c:pt idx="0">
                  <c:v>6871464</c:v>
                </c:pt>
                <c:pt idx="1">
                  <c:v>7587522.790599996</c:v>
                </c:pt>
                <c:pt idx="2">
                  <c:v>8105303.998400004</c:v>
                </c:pt>
                <c:pt idx="3">
                  <c:v>8273019.6285</c:v>
                </c:pt>
                <c:pt idx="4">
                  <c:v>8701376.978499997</c:v>
                </c:pt>
                <c:pt idx="5">
                  <c:v>9039499.030884093</c:v>
                </c:pt>
              </c:numCache>
            </c:numRef>
          </c:val>
        </c:ser>
        <c:ser>
          <c:idx val="1"/>
          <c:order val="1"/>
          <c:tx>
            <c:strRef>
              <c:f>'Data LOS'!$A$11</c:f>
              <c:strCache>
                <c:ptCount val="1"/>
                <c:pt idx="0">
                  <c:v>RDP</c:v>
                </c:pt>
              </c:strCache>
            </c:strRef>
          </c:tx>
          <c:spPr>
            <a:solidFill>
              <a:srgbClr val="993300"/>
            </a:solidFill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LOS'!$B$11:$G$11</c:f>
              <c:numCache>
                <c:ptCount val="6"/>
                <c:pt idx="0">
                  <c:v>1202276</c:v>
                </c:pt>
                <c:pt idx="1">
                  <c:v>1326944.7427000003</c:v>
                </c:pt>
                <c:pt idx="2">
                  <c:v>1485582.0713000007</c:v>
                </c:pt>
                <c:pt idx="3">
                  <c:v>1424972.6285999988</c:v>
                </c:pt>
                <c:pt idx="4">
                  <c:v>1470894.7048000009</c:v>
                </c:pt>
                <c:pt idx="5">
                  <c:v>1360465.3265814055</c:v>
                </c:pt>
              </c:numCache>
            </c:numRef>
          </c:val>
        </c:ser>
        <c:ser>
          <c:idx val="2"/>
          <c:order val="2"/>
          <c:tx>
            <c:strRef>
              <c:f>'Data LOS'!$A$15</c:f>
              <c:strCache>
                <c:ptCount val="1"/>
                <c:pt idx="0">
                  <c:v>BELOW RDP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LOS'!$B$15:$G$15</c:f>
              <c:numCache>
                <c:ptCount val="6"/>
                <c:pt idx="0">
                  <c:v>1663510</c:v>
                </c:pt>
                <c:pt idx="1">
                  <c:v>1130607.4466999997</c:v>
                </c:pt>
                <c:pt idx="2">
                  <c:v>1121027.9461999994</c:v>
                </c:pt>
                <c:pt idx="3">
                  <c:v>1256668.055300001</c:v>
                </c:pt>
                <c:pt idx="4">
                  <c:v>1407490.233999999</c:v>
                </c:pt>
                <c:pt idx="5">
                  <c:v>1480167.501030421</c:v>
                </c:pt>
              </c:numCache>
            </c:numRef>
          </c:val>
        </c:ser>
        <c:ser>
          <c:idx val="3"/>
          <c:order val="3"/>
          <c:tx>
            <c:strRef>
              <c:f>'Data LOS'!$A$20</c:f>
              <c:strCache>
                <c:ptCount val="1"/>
                <c:pt idx="0">
                  <c:v>NO ACCESS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LOS'!$B$2:$G$2</c:f>
              <c:strCache>
                <c:ptCount val="6"/>
                <c:pt idx="0">
                  <c:v>Census 2001</c:v>
                </c:pt>
                <c:pt idx="1">
                  <c:v>GHS 2002</c:v>
                </c:pt>
                <c:pt idx="2">
                  <c:v>GHS 2003</c:v>
                </c:pt>
                <c:pt idx="3">
                  <c:v>GHS 2004</c:v>
                </c:pt>
                <c:pt idx="4">
                  <c:v>GHS 2005</c:v>
                </c:pt>
                <c:pt idx="5">
                  <c:v>GHS 2006</c:v>
                </c:pt>
              </c:strCache>
            </c:strRef>
          </c:cat>
          <c:val>
            <c:numRef>
              <c:f>'Data LOS'!$B$20:$G$20</c:f>
              <c:numCache>
                <c:ptCount val="6"/>
                <c:pt idx="0">
                  <c:v>1468455</c:v>
                </c:pt>
                <c:pt idx="1">
                  <c:v>1433843.6175999998</c:v>
                </c:pt>
                <c:pt idx="2">
                  <c:v>1329144.7002000008</c:v>
                </c:pt>
                <c:pt idx="3">
                  <c:v>1239055.1518999997</c:v>
                </c:pt>
                <c:pt idx="4">
                  <c:v>1146508.1813</c:v>
                </c:pt>
                <c:pt idx="5">
                  <c:v>1091619.0271545127</c:v>
                </c:pt>
              </c:numCache>
            </c:numRef>
          </c:val>
        </c:ser>
        <c:axId val="61174013"/>
        <c:axId val="40627274"/>
      </c:areaChart>
      <c:catAx>
        <c:axId val="6117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General Housing Survey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0627274"/>
        <c:crosses val="autoZero"/>
        <c:auto val="1"/>
        <c:lblOffset val="100"/>
        <c:noMultiLvlLbl val="0"/>
      </c:catAx>
      <c:valAx>
        <c:axId val="40627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11740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32175"/>
          <c:w val="0.19725"/>
          <c:h val="0.202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Sanitation: Level of Service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025"/>
          <c:w val="0.629"/>
          <c:h val="0.8225"/>
        </c:manualLayout>
      </c:layout>
      <c:areaChart>
        <c:grouping val="stacked"/>
        <c:varyColors val="0"/>
        <c:ser>
          <c:idx val="0"/>
          <c:order val="0"/>
          <c:tx>
            <c:strRef>
              <c:f>'Data san'!$A$7</c:f>
              <c:strCache>
                <c:ptCount val="1"/>
                <c:pt idx="0">
                  <c:v>Flush Toilet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san'!$B$3:$G$3</c:f>
              <c:strCache>
                <c:ptCount val="6"/>
                <c:pt idx="0">
                  <c:v>Census 2001</c:v>
                </c:pt>
                <c:pt idx="1">
                  <c:v>GHS 2002</c:v>
                </c:pt>
                <c:pt idx="2">
                  <c:v>GHS 2003</c:v>
                </c:pt>
                <c:pt idx="3">
                  <c:v>GHS 2004</c:v>
                </c:pt>
                <c:pt idx="4">
                  <c:v>GHS 2005</c:v>
                </c:pt>
                <c:pt idx="5">
                  <c:v>GHS 2006</c:v>
                </c:pt>
              </c:strCache>
            </c:strRef>
          </c:cat>
          <c:val>
            <c:numRef>
              <c:f>'Data san'!$B$7:$G$7</c:f>
              <c:numCache>
                <c:ptCount val="6"/>
                <c:pt idx="0">
                  <c:v>5812998</c:v>
                </c:pt>
                <c:pt idx="1">
                  <c:v>6293368.806700001</c:v>
                </c:pt>
                <c:pt idx="2">
                  <c:v>6772245.300500001</c:v>
                </c:pt>
                <c:pt idx="3">
                  <c:v>6927376.494399998</c:v>
                </c:pt>
                <c:pt idx="4">
                  <c:v>7323176.298999997</c:v>
                </c:pt>
                <c:pt idx="5">
                  <c:v>7614649.232450286</c:v>
                </c:pt>
              </c:numCache>
            </c:numRef>
          </c:val>
        </c:ser>
        <c:ser>
          <c:idx val="2"/>
          <c:order val="1"/>
          <c:tx>
            <c:strRef>
              <c:f>'Data san'!$A$22</c:f>
              <c:strCache>
                <c:ptCount val="1"/>
                <c:pt idx="0">
                  <c:v>Pit latrine with ventilation pipe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san'!$B$22:$G$22</c:f>
              <c:numCache>
                <c:ptCount val="6"/>
                <c:pt idx="0">
                  <c:v>635957</c:v>
                </c:pt>
                <c:pt idx="1">
                  <c:v>535225.3555000001</c:v>
                </c:pt>
                <c:pt idx="2">
                  <c:v>670773.1389999997</c:v>
                </c:pt>
                <c:pt idx="3">
                  <c:v>914143.2416000002</c:v>
                </c:pt>
                <c:pt idx="4">
                  <c:v>960516.6396000001</c:v>
                </c:pt>
                <c:pt idx="5">
                  <c:v>1003407.2470004432</c:v>
                </c:pt>
              </c:numCache>
            </c:numRef>
          </c:val>
        </c:ser>
        <c:ser>
          <c:idx val="4"/>
          <c:order val="2"/>
          <c:tx>
            <c:strRef>
              <c:f>'Data san'!$A$27</c:f>
              <c:strCache>
                <c:ptCount val="1"/>
                <c:pt idx="0">
                  <c:v>Pit latrine without  ventilation pipe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san'!$B$3:$G$3</c:f>
              <c:strCache>
                <c:ptCount val="6"/>
                <c:pt idx="0">
                  <c:v>Census 2001</c:v>
                </c:pt>
                <c:pt idx="1">
                  <c:v>GHS 2002</c:v>
                </c:pt>
                <c:pt idx="2">
                  <c:v>GHS 2003</c:v>
                </c:pt>
                <c:pt idx="3">
                  <c:v>GHS 2004</c:v>
                </c:pt>
                <c:pt idx="4">
                  <c:v>GHS 2005</c:v>
                </c:pt>
                <c:pt idx="5">
                  <c:v>GHS 2006</c:v>
                </c:pt>
              </c:strCache>
            </c:strRef>
          </c:cat>
          <c:val>
            <c:numRef>
              <c:f>'Data san'!$B$27:$G$27</c:f>
              <c:numCache>
                <c:ptCount val="6"/>
                <c:pt idx="0">
                  <c:v>2557476</c:v>
                </c:pt>
                <c:pt idx="1">
                  <c:v>3087602.5353999995</c:v>
                </c:pt>
                <c:pt idx="2">
                  <c:v>3120485.4226000006</c:v>
                </c:pt>
                <c:pt idx="3">
                  <c:v>2953559.166100001</c:v>
                </c:pt>
                <c:pt idx="4">
                  <c:v>2999431.1039000032</c:v>
                </c:pt>
                <c:pt idx="5">
                  <c:v>3120854.2538499455</c:v>
                </c:pt>
              </c:numCache>
            </c:numRef>
          </c:val>
        </c:ser>
        <c:ser>
          <c:idx val="3"/>
          <c:order val="3"/>
          <c:tx>
            <c:strRef>
              <c:f>'Data san'!$A$32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san'!$B$32:$G$32</c:f>
              <c:numCache>
                <c:ptCount val="6"/>
                <c:pt idx="0">
                  <c:v>2199275</c:v>
                </c:pt>
                <c:pt idx="1">
                  <c:v>1562721.9000000006</c:v>
                </c:pt>
                <c:pt idx="2">
                  <c:v>1477554.8540000003</c:v>
                </c:pt>
                <c:pt idx="3">
                  <c:v>1398636.5622</c:v>
                </c:pt>
                <c:pt idx="4">
                  <c:v>1443146.0561000002</c:v>
                </c:pt>
                <c:pt idx="5">
                  <c:v>1232840.1523497624</c:v>
                </c:pt>
              </c:numCache>
            </c:numRef>
          </c:val>
        </c:ser>
        <c:axId val="62344611"/>
        <c:axId val="44924888"/>
      </c:areaChart>
      <c:catAx>
        <c:axId val="62344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4924888"/>
        <c:crosses val="autoZero"/>
        <c:auto val="1"/>
        <c:lblOffset val="100"/>
        <c:noMultiLvlLbl val="0"/>
      </c:catAx>
      <c:valAx>
        <c:axId val="44924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2344611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3975"/>
          <c:y val="0.18175"/>
          <c:w val="0.353"/>
          <c:h val="0.46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Water: Budgeted monthly water services revenue v 60-90 day debtors (divided by households)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6"/>
          <c:w val="0.884"/>
          <c:h val="0.81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Data!$A$90</c:f>
              <c:strCache>
                <c:ptCount val="1"/>
                <c:pt idx="0">
                  <c:v>Budgeted water operating revenue per household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Data!$B$90:$AO$90</c:f>
              <c:numCache>
                <c:ptCount val="40"/>
                <c:pt idx="0">
                  <c:v>3029.477380647459</c:v>
                </c:pt>
                <c:pt idx="1">
                  <c:v>1889.2118778155668</c:v>
                </c:pt>
                <c:pt idx="2">
                  <c:v>1524.3454114877602</c:v>
                </c:pt>
                <c:pt idx="3">
                  <c:v>2057.8348165415277</c:v>
                </c:pt>
                <c:pt idx="4">
                  <c:v>1027.8888365520488</c:v>
                </c:pt>
                <c:pt idx="5">
                  <c:v>1541.3274890419536</c:v>
                </c:pt>
                <c:pt idx="6">
                  <c:v>1395.2169677460345</c:v>
                </c:pt>
                <c:pt idx="7">
                  <c:v>1281.099474812766</c:v>
                </c:pt>
                <c:pt idx="8">
                  <c:v>2064.224724062346</c:v>
                </c:pt>
                <c:pt idx="9">
                  <c:v>1501.83747340499</c:v>
                </c:pt>
                <c:pt idx="10">
                  <c:v>1950.103762217164</c:v>
                </c:pt>
                <c:pt idx="11">
                  <c:v>2386.6550895004007</c:v>
                </c:pt>
                <c:pt idx="12">
                  <c:v>1070.8889661877113</c:v>
                </c:pt>
                <c:pt idx="13">
                  <c:v>2207.360672975815</c:v>
                </c:pt>
                <c:pt idx="14">
                  <c:v>1297.3872155436277</c:v>
                </c:pt>
                <c:pt idx="15">
                  <c:v>1690.2233347104425</c:v>
                </c:pt>
                <c:pt idx="16">
                  <c:v>1136.156851110122</c:v>
                </c:pt>
                <c:pt idx="17">
                  <c:v>1513.1413997319846</c:v>
                </c:pt>
                <c:pt idx="18">
                  <c:v>1798.4894792523805</c:v>
                </c:pt>
                <c:pt idx="19">
                  <c:v>2096.725277910957</c:v>
                </c:pt>
                <c:pt idx="20">
                  <c:v>1672.5831122671416</c:v>
                </c:pt>
                <c:pt idx="21">
                  <c:v>1103.2987963218343</c:v>
                </c:pt>
                <c:pt idx="22">
                  <c:v>1926.9850970152363</c:v>
                </c:pt>
                <c:pt idx="23">
                  <c:v>169.19253211133872</c:v>
                </c:pt>
                <c:pt idx="24">
                  <c:v>1163.9498854910412</c:v>
                </c:pt>
                <c:pt idx="25">
                  <c:v>553.0167934622243</c:v>
                </c:pt>
                <c:pt idx="26">
                  <c:v>525.3596602405888</c:v>
                </c:pt>
                <c:pt idx="27">
                  <c:v>1160.5708652980757</c:v>
                </c:pt>
                <c:pt idx="28">
                  <c:v>297.4046304688144</c:v>
                </c:pt>
                <c:pt idx="29">
                  <c:v>1390.8814340868473</c:v>
                </c:pt>
                <c:pt idx="30">
                  <c:v>593.0712632153231</c:v>
                </c:pt>
                <c:pt idx="31">
                  <c:v>737.1824781084865</c:v>
                </c:pt>
                <c:pt idx="32">
                  <c:v>445.4947506056993</c:v>
                </c:pt>
                <c:pt idx="33">
                  <c:v>469.34793965911314</c:v>
                </c:pt>
                <c:pt idx="34">
                  <c:v>588.3780464345433</c:v>
                </c:pt>
                <c:pt idx="35">
                  <c:v>474.1734067497431</c:v>
                </c:pt>
                <c:pt idx="36">
                  <c:v>1105.5673051145334</c:v>
                </c:pt>
                <c:pt idx="37">
                  <c:v>282.9141506499245</c:v>
                </c:pt>
                <c:pt idx="38">
                  <c:v>0</c:v>
                </c:pt>
                <c:pt idx="39">
                  <c:v>209.13523222992046</c:v>
                </c:pt>
              </c:numCache>
            </c:numRef>
          </c:val>
        </c:ser>
        <c:ser>
          <c:idx val="1"/>
          <c:order val="1"/>
          <c:tx>
            <c:strRef>
              <c:f>Data!$A$84</c:f>
              <c:strCache>
                <c:ptCount val="1"/>
                <c:pt idx="0">
                  <c:v>Debtors 60 - 90 days times 12 per household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Data!$B$84:$AO$84</c:f>
              <c:numCache>
                <c:ptCount val="40"/>
                <c:pt idx="0">
                  <c:v>1370.8096043815206</c:v>
                </c:pt>
                <c:pt idx="1">
                  <c:v>996.4623075426967</c:v>
                </c:pt>
                <c:pt idx="2">
                  <c:v>1206.0336375679901</c:v>
                </c:pt>
                <c:pt idx="3">
                  <c:v>1316.6200883485517</c:v>
                </c:pt>
                <c:pt idx="4">
                  <c:v>280.267545925577</c:v>
                </c:pt>
                <c:pt idx="5">
                  <c:v>692.0006261740764</c:v>
                </c:pt>
                <c:pt idx="6">
                  <c:v>869.8405302950084</c:v>
                </c:pt>
                <c:pt idx="7">
                  <c:v>1240.7781472388824</c:v>
                </c:pt>
                <c:pt idx="8">
                  <c:v>212.0744179501705</c:v>
                </c:pt>
                <c:pt idx="9">
                  <c:v>254.6489458705203</c:v>
                </c:pt>
                <c:pt idx="10">
                  <c:v>381.5972687106708</c:v>
                </c:pt>
                <c:pt idx="11">
                  <c:v>840.769436281058</c:v>
                </c:pt>
                <c:pt idx="12">
                  <c:v>308.02986112969256</c:v>
                </c:pt>
                <c:pt idx="13">
                  <c:v>496.52996845425866</c:v>
                </c:pt>
                <c:pt idx="14">
                  <c:v>342.98895444262075</c:v>
                </c:pt>
                <c:pt idx="15">
                  <c:v>424.02002478796567</c:v>
                </c:pt>
                <c:pt idx="16">
                  <c:v>366.11778667853434</c:v>
                </c:pt>
                <c:pt idx="17">
                  <c:v>462.9749708209052</c:v>
                </c:pt>
                <c:pt idx="18">
                  <c:v>4739.27353943811</c:v>
                </c:pt>
                <c:pt idx="19">
                  <c:v>0</c:v>
                </c:pt>
                <c:pt idx="20">
                  <c:v>638.7987792712574</c:v>
                </c:pt>
                <c:pt idx="21">
                  <c:v>498.89415646254963</c:v>
                </c:pt>
                <c:pt idx="22">
                  <c:v>1086.3484215058543</c:v>
                </c:pt>
                <c:pt idx="23">
                  <c:v>3633.0521062902303</c:v>
                </c:pt>
                <c:pt idx="24">
                  <c:v>66.28047959046208</c:v>
                </c:pt>
                <c:pt idx="25">
                  <c:v>9.390996446303257</c:v>
                </c:pt>
                <c:pt idx="26">
                  <c:v>426.6559935961577</c:v>
                </c:pt>
                <c:pt idx="27">
                  <c:v>1009.9687138387691</c:v>
                </c:pt>
                <c:pt idx="28">
                  <c:v>78.67324238750456</c:v>
                </c:pt>
                <c:pt idx="29">
                  <c:v>252.6022837341919</c:v>
                </c:pt>
                <c:pt idx="30">
                  <c:v>0</c:v>
                </c:pt>
                <c:pt idx="31">
                  <c:v>255.34131229722544</c:v>
                </c:pt>
                <c:pt idx="32">
                  <c:v>556.9203553436142</c:v>
                </c:pt>
                <c:pt idx="33">
                  <c:v>125.57957291190492</c:v>
                </c:pt>
                <c:pt idx="34">
                  <c:v>568.2238565234762</c:v>
                </c:pt>
                <c:pt idx="35">
                  <c:v>34.71296467054825</c:v>
                </c:pt>
                <c:pt idx="36">
                  <c:v>1336.8681302314499</c:v>
                </c:pt>
                <c:pt idx="37">
                  <c:v>79.22945200501216</c:v>
                </c:pt>
                <c:pt idx="38">
                  <c:v>0</c:v>
                </c:pt>
                <c:pt idx="39">
                  <c:v>161.10854503464202</c:v>
                </c:pt>
              </c:numCache>
            </c:numRef>
          </c:val>
        </c:ser>
        <c:overlap val="100"/>
        <c:axId val="56063609"/>
        <c:axId val="64436950"/>
      </c:barChart>
      <c:catAx>
        <c:axId val="56063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Municipalities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36950"/>
        <c:crosses val="autoZero"/>
        <c:auto val="1"/>
        <c:lblOffset val="100"/>
        <c:noMultiLvlLbl val="0"/>
      </c:catAx>
      <c:valAx>
        <c:axId val="64436950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Rand per month per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063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75"/>
          <c:y val="0.22025"/>
          <c:w val="0.695"/>
          <c:h val="0.10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COST OF WATER SERVICES PER KL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05"/>
          <c:w val="0.88075"/>
          <c:h val="0.82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Data!$A$121</c:f>
              <c:strCache>
                <c:ptCount val="1"/>
                <c:pt idx="0">
                  <c:v>Budgeted bulk water purchases per Kl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Data!$B$121:$AO$121</c:f>
              <c:numCache>
                <c:ptCount val="40"/>
                <c:pt idx="0">
                  <c:v>4.536955645755237</c:v>
                </c:pt>
                <c:pt idx="1">
                  <c:v>8.434061713979837</c:v>
                </c:pt>
                <c:pt idx="2">
                  <c:v>1.3815547549185847</c:v>
                </c:pt>
                <c:pt idx="3">
                  <c:v>5.519824098661483</c:v>
                </c:pt>
                <c:pt idx="4">
                  <c:v>0</c:v>
                </c:pt>
                <c:pt idx="5">
                  <c:v>1.2502489870857785</c:v>
                </c:pt>
                <c:pt idx="6">
                  <c:v>3.9191192902443275</c:v>
                </c:pt>
                <c:pt idx="7">
                  <c:v>7.512855064790273</c:v>
                </c:pt>
                <c:pt idx="8">
                  <c:v>4.214192282177584</c:v>
                </c:pt>
                <c:pt idx="9">
                  <c:v>0</c:v>
                </c:pt>
                <c:pt idx="10">
                  <c:v>3.6405813074858164</c:v>
                </c:pt>
                <c:pt idx="11">
                  <c:v>0</c:v>
                </c:pt>
                <c:pt idx="12">
                  <c:v>4.453799199106035</c:v>
                </c:pt>
                <c:pt idx="13">
                  <c:v>0</c:v>
                </c:pt>
                <c:pt idx="16">
                  <c:v>4.042386717305037</c:v>
                </c:pt>
                <c:pt idx="17">
                  <c:v>1.1907754634385703</c:v>
                </c:pt>
                <c:pt idx="18">
                  <c:v>1.9453146421888607</c:v>
                </c:pt>
                <c:pt idx="19">
                  <c:v>3.9871391368340445</c:v>
                </c:pt>
                <c:pt idx="20">
                  <c:v>5.144751537567186</c:v>
                </c:pt>
                <c:pt idx="21">
                  <c:v>2.4458151342286447</c:v>
                </c:pt>
                <c:pt idx="25">
                  <c:v>0.21325596823839538</c:v>
                </c:pt>
                <c:pt idx="27">
                  <c:v>5.087526642772837</c:v>
                </c:pt>
                <c:pt idx="29">
                  <c:v>1.0832202817478234</c:v>
                </c:pt>
                <c:pt idx="30">
                  <c:v>3.639133378469871</c:v>
                </c:pt>
                <c:pt idx="31">
                  <c:v>1.0240827355519455</c:v>
                </c:pt>
                <c:pt idx="32">
                  <c:v>1.8598608547493967</c:v>
                </c:pt>
                <c:pt idx="33">
                  <c:v>0.4453084023282637</c:v>
                </c:pt>
                <c:pt idx="34">
                  <c:v>3.4426779369169314</c:v>
                </c:pt>
                <c:pt idx="35">
                  <c:v>3.275802085719862</c:v>
                </c:pt>
                <c:pt idx="37">
                  <c:v>0.059024385925044935</c:v>
                </c:pt>
                <c:pt idx="38">
                  <c:v>0</c:v>
                </c:pt>
              </c:numCache>
            </c:numRef>
          </c:val>
        </c:ser>
        <c:ser>
          <c:idx val="0"/>
          <c:order val="1"/>
          <c:tx>
            <c:strRef>
              <c:f>Data!$A$118</c:f>
              <c:strCache>
                <c:ptCount val="1"/>
                <c:pt idx="0">
                  <c:v>Budgeted water employee related costs per Kl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Data!$B$118:$AO$118</c:f>
              <c:numCache>
                <c:ptCount val="40"/>
                <c:pt idx="0">
                  <c:v>1.4642709269014134</c:v>
                </c:pt>
                <c:pt idx="1">
                  <c:v>0.7246675921030683</c:v>
                </c:pt>
                <c:pt idx="2">
                  <c:v>1.4101085795003403</c:v>
                </c:pt>
                <c:pt idx="3">
                  <c:v>0.7561423038619743</c:v>
                </c:pt>
                <c:pt idx="4">
                  <c:v>0.837584060666762</c:v>
                </c:pt>
                <c:pt idx="5">
                  <c:v>0.5757646635327427</c:v>
                </c:pt>
                <c:pt idx="6">
                  <c:v>0.7819392363753025</c:v>
                </c:pt>
                <c:pt idx="7">
                  <c:v>0.5524540203437379</c:v>
                </c:pt>
                <c:pt idx="8">
                  <c:v>1.2572933271370303</c:v>
                </c:pt>
                <c:pt idx="9">
                  <c:v>1.7740577825230286</c:v>
                </c:pt>
                <c:pt idx="10">
                  <c:v>0.6608814364089508</c:v>
                </c:pt>
                <c:pt idx="11">
                  <c:v>2.921040620721132</c:v>
                </c:pt>
                <c:pt idx="12">
                  <c:v>0.5687593815330043</c:v>
                </c:pt>
                <c:pt idx="13">
                  <c:v>1.4807888932591138</c:v>
                </c:pt>
                <c:pt idx="16">
                  <c:v>0.39686305497077834</c:v>
                </c:pt>
                <c:pt idx="17">
                  <c:v>0.7142839877109314</c:v>
                </c:pt>
                <c:pt idx="18">
                  <c:v>0.5332339650650899</c:v>
                </c:pt>
                <c:pt idx="19">
                  <c:v>0.6286507227446646</c:v>
                </c:pt>
                <c:pt idx="20">
                  <c:v>0.6560995515539799</c:v>
                </c:pt>
                <c:pt idx="21">
                  <c:v>1.0782902387258544</c:v>
                </c:pt>
                <c:pt idx="25">
                  <c:v>0.686115535145664</c:v>
                </c:pt>
                <c:pt idx="27">
                  <c:v>0.39360688741798205</c:v>
                </c:pt>
                <c:pt idx="29">
                  <c:v>0.630305285626854</c:v>
                </c:pt>
                <c:pt idx="30">
                  <c:v>0.8795700744752878</c:v>
                </c:pt>
                <c:pt idx="31">
                  <c:v>6.0562961344659385</c:v>
                </c:pt>
                <c:pt idx="32">
                  <c:v>2.605423825074542</c:v>
                </c:pt>
                <c:pt idx="33">
                  <c:v>0.678190046624702</c:v>
                </c:pt>
                <c:pt idx="34">
                  <c:v>0.5808992078046773</c:v>
                </c:pt>
                <c:pt idx="35">
                  <c:v>10.199068299264313</c:v>
                </c:pt>
                <c:pt idx="37">
                  <c:v>1.759713692378673</c:v>
                </c:pt>
                <c:pt idx="38">
                  <c:v>1.0970496441065773</c:v>
                </c:pt>
              </c:numCache>
            </c:numRef>
          </c:val>
        </c:ser>
        <c:ser>
          <c:idx val="1"/>
          <c:order val="2"/>
          <c:tx>
            <c:strRef>
              <c:f>Data!$A$119</c:f>
              <c:strCache>
                <c:ptCount val="1"/>
                <c:pt idx="0">
                  <c:v>Budgeted provision for water working capital per Kl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Data!$B$119:$AO$119</c:f>
              <c:numCache>
                <c:ptCount val="40"/>
                <c:pt idx="0">
                  <c:v>1.4708558531820413</c:v>
                </c:pt>
                <c:pt idx="1">
                  <c:v>0</c:v>
                </c:pt>
                <c:pt idx="2">
                  <c:v>1.116088835313507</c:v>
                </c:pt>
                <c:pt idx="3">
                  <c:v>0.8425564643703529</c:v>
                </c:pt>
                <c:pt idx="4">
                  <c:v>0</c:v>
                </c:pt>
                <c:pt idx="5">
                  <c:v>0.3000597569005868</c:v>
                </c:pt>
                <c:pt idx="6">
                  <c:v>0.02553687904556834</c:v>
                </c:pt>
                <c:pt idx="7">
                  <c:v>2.1983579731512544</c:v>
                </c:pt>
                <c:pt idx="8">
                  <c:v>0.4539823581516146</c:v>
                </c:pt>
                <c:pt idx="9">
                  <c:v>0.3219949087238349</c:v>
                </c:pt>
                <c:pt idx="10">
                  <c:v>0.1254763351040921</c:v>
                </c:pt>
                <c:pt idx="11">
                  <c:v>0.15459136349582603</c:v>
                </c:pt>
                <c:pt idx="12">
                  <c:v>0.7526677117791172</c:v>
                </c:pt>
                <c:pt idx="13">
                  <c:v>0.15957171592479938</c:v>
                </c:pt>
                <c:pt idx="16">
                  <c:v>1.3447185742238819</c:v>
                </c:pt>
                <c:pt idx="17">
                  <c:v>0.35855202992821705</c:v>
                </c:pt>
                <c:pt idx="18">
                  <c:v>0</c:v>
                </c:pt>
                <c:pt idx="19">
                  <c:v>1.6487213814565689</c:v>
                </c:pt>
                <c:pt idx="20">
                  <c:v>0.06815910570891127</c:v>
                </c:pt>
                <c:pt idx="21">
                  <c:v>0.15869656182189773</c:v>
                </c:pt>
                <c:pt idx="25">
                  <c:v>0</c:v>
                </c:pt>
                <c:pt idx="27">
                  <c:v>0</c:v>
                </c:pt>
                <c:pt idx="29">
                  <c:v>0.008503848969601376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0.22196315770924627</c:v>
                </c:pt>
                <c:pt idx="34">
                  <c:v>0</c:v>
                </c:pt>
                <c:pt idx="35">
                  <c:v>0.6711978888238339</c:v>
                </c:pt>
                <c:pt idx="37">
                  <c:v>1.311653020556554</c:v>
                </c:pt>
                <c:pt idx="38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Data!$A$120</c:f>
              <c:strCache>
                <c:ptCount val="1"/>
                <c:pt idx="0">
                  <c:v>Budgeted water repairs and maintenance per Kl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Data!$B$120:$AO$120</c:f>
              <c:numCache>
                <c:ptCount val="40"/>
                <c:pt idx="0">
                  <c:v>0.029645181951126996</c:v>
                </c:pt>
                <c:pt idx="1">
                  <c:v>1.0681533962667782</c:v>
                </c:pt>
                <c:pt idx="2">
                  <c:v>0.561090122061376</c:v>
                </c:pt>
                <c:pt idx="3">
                  <c:v>0.6222839409817674</c:v>
                </c:pt>
                <c:pt idx="4">
                  <c:v>0.6473386750608099</c:v>
                </c:pt>
                <c:pt idx="5">
                  <c:v>0.21259233776406575</c:v>
                </c:pt>
                <c:pt idx="6">
                  <c:v>0.18230777950631238</c:v>
                </c:pt>
                <c:pt idx="7">
                  <c:v>0.9724070101239047</c:v>
                </c:pt>
                <c:pt idx="8">
                  <c:v>1.1540487942959108</c:v>
                </c:pt>
                <c:pt idx="9">
                  <c:v>1.2427661831287011</c:v>
                </c:pt>
                <c:pt idx="10">
                  <c:v>0.5776921461367089</c:v>
                </c:pt>
                <c:pt idx="11">
                  <c:v>1.394757635095675</c:v>
                </c:pt>
                <c:pt idx="12">
                  <c:v>0.14050217888785366</c:v>
                </c:pt>
                <c:pt idx="13">
                  <c:v>0.3713419271592892</c:v>
                </c:pt>
                <c:pt idx="16">
                  <c:v>0.1258858002753994</c:v>
                </c:pt>
                <c:pt idx="17">
                  <c:v>0.4872681799979534</c:v>
                </c:pt>
                <c:pt idx="18">
                  <c:v>0.10435676958045365</c:v>
                </c:pt>
                <c:pt idx="19">
                  <c:v>0.5086775524169788</c:v>
                </c:pt>
                <c:pt idx="20">
                  <c:v>0.021367879639743684</c:v>
                </c:pt>
                <c:pt idx="21">
                  <c:v>0.3695758084849241</c:v>
                </c:pt>
                <c:pt idx="25">
                  <c:v>0.2168386685048004</c:v>
                </c:pt>
                <c:pt idx="27">
                  <c:v>0.2451111082288639</c:v>
                </c:pt>
                <c:pt idx="29">
                  <c:v>0.8680729028169085</c:v>
                </c:pt>
                <c:pt idx="30">
                  <c:v>1.59114759647935</c:v>
                </c:pt>
                <c:pt idx="31">
                  <c:v>2.4343646000246517</c:v>
                </c:pt>
                <c:pt idx="32">
                  <c:v>0.618628425386909</c:v>
                </c:pt>
                <c:pt idx="33">
                  <c:v>0.6958116547242841</c:v>
                </c:pt>
                <c:pt idx="34">
                  <c:v>0.10833896691277364</c:v>
                </c:pt>
                <c:pt idx="35">
                  <c:v>6.8023487683391455</c:v>
                </c:pt>
                <c:pt idx="37">
                  <c:v>0.6492682451754943</c:v>
                </c:pt>
                <c:pt idx="38">
                  <c:v>0.4756330850373952</c:v>
                </c:pt>
              </c:numCache>
            </c:numRef>
          </c:val>
        </c:ser>
        <c:ser>
          <c:idx val="4"/>
          <c:order val="4"/>
          <c:tx>
            <c:strRef>
              <c:f>Data!$A$122</c:f>
              <c:strCache>
                <c:ptCount val="1"/>
                <c:pt idx="0">
                  <c:v>Budgeted other water expenditure per Kl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Data!$B$122:$AO$122</c:f>
              <c:numCache>
                <c:ptCount val="40"/>
                <c:pt idx="0">
                  <c:v>2.089188239145978</c:v>
                </c:pt>
                <c:pt idx="1">
                  <c:v>2.24898008803897</c:v>
                </c:pt>
                <c:pt idx="2">
                  <c:v>0.9912951776374591</c:v>
                </c:pt>
                <c:pt idx="3">
                  <c:v>1.0843825866203785</c:v>
                </c:pt>
                <c:pt idx="4">
                  <c:v>2.388628559164401</c:v>
                </c:pt>
                <c:pt idx="5">
                  <c:v>1.5943175083317846</c:v>
                </c:pt>
                <c:pt idx="6">
                  <c:v>1.1833023643345002</c:v>
                </c:pt>
                <c:pt idx="7">
                  <c:v>1.0037169570142408</c:v>
                </c:pt>
                <c:pt idx="8">
                  <c:v>1.7139717865964865</c:v>
                </c:pt>
                <c:pt idx="9">
                  <c:v>3.28971465079518</c:v>
                </c:pt>
                <c:pt idx="10">
                  <c:v>1.1428648050921033</c:v>
                </c:pt>
                <c:pt idx="11">
                  <c:v>6.619945721254595</c:v>
                </c:pt>
                <c:pt idx="12">
                  <c:v>1.0057230505843175</c:v>
                </c:pt>
                <c:pt idx="13">
                  <c:v>5.8215058716439</c:v>
                </c:pt>
                <c:pt idx="16">
                  <c:v>1.12086779860596</c:v>
                </c:pt>
                <c:pt idx="17">
                  <c:v>0.25380649309525477</c:v>
                </c:pt>
                <c:pt idx="18">
                  <c:v>0.7079989112344733</c:v>
                </c:pt>
                <c:pt idx="19">
                  <c:v>1.124456549780176</c:v>
                </c:pt>
                <c:pt idx="20">
                  <c:v>1.240938758089293</c:v>
                </c:pt>
                <c:pt idx="21">
                  <c:v>1.730069225556221</c:v>
                </c:pt>
                <c:pt idx="25">
                  <c:v>1.333219445168251</c:v>
                </c:pt>
                <c:pt idx="27">
                  <c:v>0.7232038675914837</c:v>
                </c:pt>
                <c:pt idx="29">
                  <c:v>2.255688458431613</c:v>
                </c:pt>
                <c:pt idx="30">
                  <c:v>0.6307549085985105</c:v>
                </c:pt>
                <c:pt idx="31">
                  <c:v>3.4578937773411638</c:v>
                </c:pt>
                <c:pt idx="32">
                  <c:v>6.4134601732216385</c:v>
                </c:pt>
                <c:pt idx="33">
                  <c:v>2.937349309336619</c:v>
                </c:pt>
                <c:pt idx="34">
                  <c:v>1.0451689181546178</c:v>
                </c:pt>
                <c:pt idx="37">
                  <c:v>2.602319592784203</c:v>
                </c:pt>
              </c:numCache>
            </c:numRef>
          </c:val>
        </c:ser>
        <c:overlap val="100"/>
        <c:axId val="38339839"/>
        <c:axId val="57028804"/>
      </c:barChart>
      <c:catAx>
        <c:axId val="38339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Municipalities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28804"/>
        <c:crosses val="autoZero"/>
        <c:auto val="1"/>
        <c:lblOffset val="100"/>
        <c:noMultiLvlLbl val="0"/>
      </c:catAx>
      <c:valAx>
        <c:axId val="570288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Rand per Kl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3398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55"/>
          <c:y val="0.112"/>
          <c:w val="0.56725"/>
          <c:h val="0.323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Water: Sources of Operating Revenue (divided by households)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5"/>
          <c:w val="0.893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Data!$A$91</c:f>
              <c:strCache>
                <c:ptCount val="1"/>
                <c:pt idx="0">
                  <c:v>Budgeted water service charges per household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Data!$B$91:$AO$91</c:f>
              <c:numCache>
                <c:ptCount val="40"/>
                <c:pt idx="0">
                  <c:v>2968.9210638822583</c:v>
                </c:pt>
                <c:pt idx="1">
                  <c:v>1290.1696305135174</c:v>
                </c:pt>
                <c:pt idx="2">
                  <c:v>1230.2447711943792</c:v>
                </c:pt>
                <c:pt idx="3">
                  <c:v>2055.9557999665153</c:v>
                </c:pt>
                <c:pt idx="4">
                  <c:v>979.8549222797927</c:v>
                </c:pt>
                <c:pt idx="5">
                  <c:v>1541.151377582968</c:v>
                </c:pt>
                <c:pt idx="6">
                  <c:v>1147.6947838793706</c:v>
                </c:pt>
                <c:pt idx="7">
                  <c:v>1281.099474812766</c:v>
                </c:pt>
                <c:pt idx="8">
                  <c:v>1714.1857246312643</c:v>
                </c:pt>
                <c:pt idx="9">
                  <c:v>1339.5595590063829</c:v>
                </c:pt>
                <c:pt idx="10">
                  <c:v>1753.3438211273262</c:v>
                </c:pt>
                <c:pt idx="11">
                  <c:v>2094.9104995992516</c:v>
                </c:pt>
                <c:pt idx="12">
                  <c:v>961.3803191252151</c:v>
                </c:pt>
                <c:pt idx="13">
                  <c:v>1975.6046267087277</c:v>
                </c:pt>
                <c:pt idx="14">
                  <c:v>1297.2393499829955</c:v>
                </c:pt>
                <c:pt idx="15">
                  <c:v>7.132615616418382</c:v>
                </c:pt>
                <c:pt idx="16">
                  <c:v>1038.9160856450576</c:v>
                </c:pt>
                <c:pt idx="17">
                  <c:v>1360.804910733584</c:v>
                </c:pt>
                <c:pt idx="18">
                  <c:v>1798.4894792523805</c:v>
                </c:pt>
                <c:pt idx="19">
                  <c:v>1864.740709355871</c:v>
                </c:pt>
                <c:pt idx="20">
                  <c:v>1375.7731158879471</c:v>
                </c:pt>
                <c:pt idx="21">
                  <c:v>758.0310260666837</c:v>
                </c:pt>
                <c:pt idx="22">
                  <c:v>1583.7025514243253</c:v>
                </c:pt>
                <c:pt idx="23">
                  <c:v>0.16504694129183212</c:v>
                </c:pt>
                <c:pt idx="24">
                  <c:v>1030.7692307692307</c:v>
                </c:pt>
                <c:pt idx="25">
                  <c:v>553.0167934622243</c:v>
                </c:pt>
                <c:pt idx="26">
                  <c:v>453.5832610677518</c:v>
                </c:pt>
                <c:pt idx="27">
                  <c:v>1151.0307290104145</c:v>
                </c:pt>
                <c:pt idx="28">
                  <c:v>85.23169999646889</c:v>
                </c:pt>
                <c:pt idx="29">
                  <c:v>1027.830452517701</c:v>
                </c:pt>
                <c:pt idx="30">
                  <c:v>593.0712632153231</c:v>
                </c:pt>
                <c:pt idx="31">
                  <c:v>272.40963986154367</c:v>
                </c:pt>
                <c:pt idx="32">
                  <c:v>445.4947506056993</c:v>
                </c:pt>
                <c:pt idx="33">
                  <c:v>118.62469796904591</c:v>
                </c:pt>
                <c:pt idx="34">
                  <c:v>503.1148729634946</c:v>
                </c:pt>
                <c:pt idx="35">
                  <c:v>72.87193403061359</c:v>
                </c:pt>
                <c:pt idx="36">
                  <c:v>1104.2268624705846</c:v>
                </c:pt>
                <c:pt idx="37">
                  <c:v>169.64033922253267</c:v>
                </c:pt>
                <c:pt idx="38">
                  <c:v>0</c:v>
                </c:pt>
                <c:pt idx="39">
                  <c:v>143.82345393892737</c:v>
                </c:pt>
              </c:numCache>
            </c:numRef>
          </c:val>
        </c:ser>
        <c:ser>
          <c:idx val="1"/>
          <c:order val="1"/>
          <c:tx>
            <c:strRef>
              <c:f>Data!$A$92</c:f>
              <c:strCache>
                <c:ptCount val="1"/>
                <c:pt idx="0">
                  <c:v>Budgeted grants and subsidies allocated to water per household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Data!$B$92:$AO$92</c:f>
              <c:numCache>
                <c:ptCount val="40"/>
                <c:pt idx="0">
                  <c:v>0</c:v>
                </c:pt>
                <c:pt idx="1">
                  <c:v>388.98847227405815</c:v>
                </c:pt>
                <c:pt idx="2">
                  <c:v>170.0253264750969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276.4786728305581</c:v>
                </c:pt>
                <c:pt idx="9">
                  <c:v>0</c:v>
                </c:pt>
                <c:pt idx="10">
                  <c:v>157.65999464453074</c:v>
                </c:pt>
                <c:pt idx="11">
                  <c:v>187.34971947635586</c:v>
                </c:pt>
                <c:pt idx="12">
                  <c:v>105.21856242028558</c:v>
                </c:pt>
                <c:pt idx="13">
                  <c:v>186.22502628811776</c:v>
                </c:pt>
                <c:pt idx="14">
                  <c:v>0</c:v>
                </c:pt>
                <c:pt idx="15">
                  <c:v>0</c:v>
                </c:pt>
                <c:pt idx="16">
                  <c:v>82.5050684863769</c:v>
                </c:pt>
                <c:pt idx="17">
                  <c:v>103.74789262093114</c:v>
                </c:pt>
                <c:pt idx="18">
                  <c:v>0</c:v>
                </c:pt>
                <c:pt idx="19">
                  <c:v>191.54392498355392</c:v>
                </c:pt>
                <c:pt idx="20">
                  <c:v>296.6474295974994</c:v>
                </c:pt>
                <c:pt idx="21">
                  <c:v>344.6797216917064</c:v>
                </c:pt>
                <c:pt idx="22">
                  <c:v>343.28254559091096</c:v>
                </c:pt>
                <c:pt idx="23">
                  <c:v>106.71741051057757</c:v>
                </c:pt>
                <c:pt idx="24">
                  <c:v>71.45359019264448</c:v>
                </c:pt>
                <c:pt idx="25">
                  <c:v>0</c:v>
                </c:pt>
                <c:pt idx="26">
                  <c:v>71.77639917283705</c:v>
                </c:pt>
                <c:pt idx="27">
                  <c:v>0</c:v>
                </c:pt>
                <c:pt idx="28">
                  <c:v>206.74207558940194</c:v>
                </c:pt>
                <c:pt idx="29">
                  <c:v>303.0790848692378</c:v>
                </c:pt>
                <c:pt idx="30">
                  <c:v>0</c:v>
                </c:pt>
                <c:pt idx="31">
                  <c:v>256.7302162566868</c:v>
                </c:pt>
                <c:pt idx="32">
                  <c:v>0</c:v>
                </c:pt>
                <c:pt idx="33">
                  <c:v>9.795598511069027</c:v>
                </c:pt>
                <c:pt idx="34">
                  <c:v>81.57859690140428</c:v>
                </c:pt>
                <c:pt idx="35">
                  <c:v>401.2962035988092</c:v>
                </c:pt>
                <c:pt idx="36">
                  <c:v>0</c:v>
                </c:pt>
                <c:pt idx="37">
                  <c:v>99.68223326346148</c:v>
                </c:pt>
                <c:pt idx="38">
                  <c:v>0</c:v>
                </c:pt>
                <c:pt idx="39">
                  <c:v>61.585835257890686</c:v>
                </c:pt>
              </c:numCache>
            </c:numRef>
          </c:val>
        </c:ser>
        <c:ser>
          <c:idx val="2"/>
          <c:order val="2"/>
          <c:tx>
            <c:strRef>
              <c:f>Data!$A$93</c:f>
              <c:strCache>
                <c:ptCount val="1"/>
                <c:pt idx="0">
                  <c:v>Budgeted other water revenue per household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Data!$B$93:$AO$93</c:f>
              <c:numCache>
                <c:ptCount val="40"/>
                <c:pt idx="0">
                  <c:v>60.556316765200734</c:v>
                </c:pt>
                <c:pt idx="1">
                  <c:v>210.0537750279914</c:v>
                </c:pt>
                <c:pt idx="2">
                  <c:v>124.07531381828414</c:v>
                </c:pt>
                <c:pt idx="3">
                  <c:v>1.8790165750125567</c:v>
                </c:pt>
                <c:pt idx="4">
                  <c:v>48.03391427225624</c:v>
                </c:pt>
                <c:pt idx="5">
                  <c:v>0.176111458985598</c:v>
                </c:pt>
                <c:pt idx="6">
                  <c:v>247.52218386666382</c:v>
                </c:pt>
                <c:pt idx="7">
                  <c:v>0</c:v>
                </c:pt>
                <c:pt idx="8">
                  <c:v>73.56032660052331</c:v>
                </c:pt>
                <c:pt idx="9">
                  <c:v>162.27791439860738</c:v>
                </c:pt>
                <c:pt idx="10">
                  <c:v>39.09994644530727</c:v>
                </c:pt>
                <c:pt idx="11">
                  <c:v>104.39487042479296</c:v>
                </c:pt>
                <c:pt idx="12">
                  <c:v>4.290084642210508</c:v>
                </c:pt>
                <c:pt idx="13">
                  <c:v>45.53101997896951</c:v>
                </c:pt>
                <c:pt idx="14">
                  <c:v>0.14786556063227316</c:v>
                </c:pt>
                <c:pt idx="15">
                  <c:v>1683.090719094024</c:v>
                </c:pt>
                <c:pt idx="16">
                  <c:v>14.735696978687633</c:v>
                </c:pt>
                <c:pt idx="17">
                  <c:v>48.588596377469415</c:v>
                </c:pt>
                <c:pt idx="18">
                  <c:v>0</c:v>
                </c:pt>
                <c:pt idx="19">
                  <c:v>40.44064357153211</c:v>
                </c:pt>
                <c:pt idx="20">
                  <c:v>0.1625667816949804</c:v>
                </c:pt>
                <c:pt idx="21">
                  <c:v>0.5880485634441952</c:v>
                </c:pt>
                <c:pt idx="22">
                  <c:v>0</c:v>
                </c:pt>
                <c:pt idx="23">
                  <c:v>62.31007465946933</c:v>
                </c:pt>
                <c:pt idx="24">
                  <c:v>61.72706452916611</c:v>
                </c:pt>
                <c:pt idx="25">
                  <c:v>0</c:v>
                </c:pt>
                <c:pt idx="26">
                  <c:v>0</c:v>
                </c:pt>
                <c:pt idx="27">
                  <c:v>9.540136287661252</c:v>
                </c:pt>
                <c:pt idx="28">
                  <c:v>5.430854882943537</c:v>
                </c:pt>
                <c:pt idx="29">
                  <c:v>59.97189669990859</c:v>
                </c:pt>
                <c:pt idx="30">
                  <c:v>0</c:v>
                </c:pt>
                <c:pt idx="31">
                  <c:v>208.04262199025598</c:v>
                </c:pt>
                <c:pt idx="32">
                  <c:v>0</c:v>
                </c:pt>
                <c:pt idx="33">
                  <c:v>340.92764317899827</c:v>
                </c:pt>
                <c:pt idx="34">
                  <c:v>3.684576569644416</c:v>
                </c:pt>
                <c:pt idx="35">
                  <c:v>0.0052691203203625156</c:v>
                </c:pt>
                <c:pt idx="36">
                  <c:v>1.3404426439486463</c:v>
                </c:pt>
                <c:pt idx="37">
                  <c:v>13.591578163930423</c:v>
                </c:pt>
                <c:pt idx="38">
                  <c:v>0</c:v>
                </c:pt>
                <c:pt idx="39">
                  <c:v>3.7259430331023866</c:v>
                </c:pt>
              </c:numCache>
            </c:numRef>
          </c:val>
        </c:ser>
        <c:overlap val="100"/>
        <c:axId val="8439437"/>
        <c:axId val="45043610"/>
      </c:barChart>
      <c:catAx>
        <c:axId val="8439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Municipalities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43610"/>
        <c:crosses val="autoZero"/>
        <c:auto val="1"/>
        <c:lblOffset val="100"/>
        <c:noMultiLvlLbl val="0"/>
      </c:catAx>
      <c:valAx>
        <c:axId val="4504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Rand per annmum per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439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12075"/>
          <c:w val="0.72275"/>
          <c:h val="0.124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Water: Operating Revenue v Expenditure (divided by households)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205"/>
          <c:w val="0.961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Data!$A$90</c:f>
              <c:strCache>
                <c:ptCount val="1"/>
                <c:pt idx="0">
                  <c:v>Budgeted water operating revenue per household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Data!$B$2:$AP$2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Data!$B$90:$AO$90</c:f>
              <c:numCache>
                <c:ptCount val="40"/>
                <c:pt idx="0">
                  <c:v>3029.477380647459</c:v>
                </c:pt>
                <c:pt idx="1">
                  <c:v>1889.2118778155668</c:v>
                </c:pt>
                <c:pt idx="2">
                  <c:v>1524.3454114877602</c:v>
                </c:pt>
                <c:pt idx="3">
                  <c:v>2057.8348165415277</c:v>
                </c:pt>
                <c:pt idx="4">
                  <c:v>1027.8888365520488</c:v>
                </c:pt>
                <c:pt idx="5">
                  <c:v>1541.3274890419536</c:v>
                </c:pt>
                <c:pt idx="6">
                  <c:v>1395.2169677460345</c:v>
                </c:pt>
                <c:pt idx="7">
                  <c:v>1281.099474812766</c:v>
                </c:pt>
                <c:pt idx="8">
                  <c:v>2064.224724062346</c:v>
                </c:pt>
                <c:pt idx="9">
                  <c:v>1501.83747340499</c:v>
                </c:pt>
                <c:pt idx="10">
                  <c:v>1950.103762217164</c:v>
                </c:pt>
                <c:pt idx="11">
                  <c:v>2386.6550895004007</c:v>
                </c:pt>
                <c:pt idx="12">
                  <c:v>1070.8889661877113</c:v>
                </c:pt>
                <c:pt idx="13">
                  <c:v>2207.360672975815</c:v>
                </c:pt>
                <c:pt idx="14">
                  <c:v>1297.3872155436277</c:v>
                </c:pt>
                <c:pt idx="15">
                  <c:v>1690.2233347104425</c:v>
                </c:pt>
                <c:pt idx="16">
                  <c:v>1136.156851110122</c:v>
                </c:pt>
                <c:pt idx="17">
                  <c:v>1513.1413997319846</c:v>
                </c:pt>
                <c:pt idx="18">
                  <c:v>1798.4894792523805</c:v>
                </c:pt>
                <c:pt idx="19">
                  <c:v>2096.725277910957</c:v>
                </c:pt>
                <c:pt idx="20">
                  <c:v>1672.5831122671416</c:v>
                </c:pt>
                <c:pt idx="21">
                  <c:v>1103.2987963218343</c:v>
                </c:pt>
                <c:pt idx="22">
                  <c:v>1926.9850970152363</c:v>
                </c:pt>
                <c:pt idx="23">
                  <c:v>169.19253211133872</c:v>
                </c:pt>
                <c:pt idx="24">
                  <c:v>1163.9498854910412</c:v>
                </c:pt>
                <c:pt idx="25">
                  <c:v>553.0167934622243</c:v>
                </c:pt>
                <c:pt idx="26">
                  <c:v>525.3596602405888</c:v>
                </c:pt>
                <c:pt idx="27">
                  <c:v>1160.5708652980757</c:v>
                </c:pt>
                <c:pt idx="28">
                  <c:v>297.4046304688144</c:v>
                </c:pt>
                <c:pt idx="29">
                  <c:v>1390.8814340868473</c:v>
                </c:pt>
                <c:pt idx="30">
                  <c:v>593.0712632153231</c:v>
                </c:pt>
                <c:pt idx="31">
                  <c:v>737.1824781084865</c:v>
                </c:pt>
                <c:pt idx="32">
                  <c:v>445.4947506056993</c:v>
                </c:pt>
                <c:pt idx="33">
                  <c:v>469.34793965911314</c:v>
                </c:pt>
                <c:pt idx="34">
                  <c:v>588.3780464345433</c:v>
                </c:pt>
                <c:pt idx="35">
                  <c:v>474.1734067497431</c:v>
                </c:pt>
                <c:pt idx="36">
                  <c:v>1105.5673051145334</c:v>
                </c:pt>
                <c:pt idx="37">
                  <c:v>282.9141506499245</c:v>
                </c:pt>
                <c:pt idx="38">
                  <c:v>0</c:v>
                </c:pt>
                <c:pt idx="39">
                  <c:v>209.13523222992046</c:v>
                </c:pt>
              </c:numCache>
            </c:numRef>
          </c:val>
        </c:ser>
        <c:ser>
          <c:idx val="1"/>
          <c:order val="1"/>
          <c:tx>
            <c:strRef>
              <c:f>Data!$A$95</c:f>
              <c:strCache>
                <c:ptCount val="1"/>
                <c:pt idx="0">
                  <c:v>Budgeted water operating expenditure per household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Data!$B$2:$AP$2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Data!$B$95:$AO$95</c:f>
              <c:numCache>
                <c:ptCount val="40"/>
                <c:pt idx="0">
                  <c:v>2806.9563876068933</c:v>
                </c:pt>
                <c:pt idx="1">
                  <c:v>1739.7246592408417</c:v>
                </c:pt>
                <c:pt idx="2">
                  <c:v>1268.1226927015807</c:v>
                </c:pt>
                <c:pt idx="3">
                  <c:v>2162.0384560897396</c:v>
                </c:pt>
                <c:pt idx="4">
                  <c:v>816.1205840791333</c:v>
                </c:pt>
                <c:pt idx="5">
                  <c:v>1538.9010644959299</c:v>
                </c:pt>
                <c:pt idx="6">
                  <c:v>1263.0773629259409</c:v>
                </c:pt>
                <c:pt idx="7">
                  <c:v>1427.437148450853</c:v>
                </c:pt>
                <c:pt idx="8">
                  <c:v>2179.9869233633885</c:v>
                </c:pt>
                <c:pt idx="9">
                  <c:v>1365.1460307811335</c:v>
                </c:pt>
                <c:pt idx="10">
                  <c:v>1827.6543044584282</c:v>
                </c:pt>
                <c:pt idx="11">
                  <c:v>1509.3507881378573</c:v>
                </c:pt>
                <c:pt idx="12">
                  <c:v>978.4871431247158</c:v>
                </c:pt>
                <c:pt idx="13">
                  <c:v>1798.8958990536278</c:v>
                </c:pt>
                <c:pt idx="14">
                  <c:v>1079.152434606456</c:v>
                </c:pt>
                <c:pt idx="15">
                  <c:v>1405.9272400301343</c:v>
                </c:pt>
                <c:pt idx="16">
                  <c:v>1077.0657172526332</c:v>
                </c:pt>
                <c:pt idx="17">
                  <c:v>644.814766783383</c:v>
                </c:pt>
                <c:pt idx="18">
                  <c:v>962.8835076995416</c:v>
                </c:pt>
                <c:pt idx="19">
                  <c:v>1621.3609553223991</c:v>
                </c:pt>
                <c:pt idx="20">
                  <c:v>1546.2687228901418</c:v>
                </c:pt>
                <c:pt idx="21">
                  <c:v>924.3863218863348</c:v>
                </c:pt>
                <c:pt idx="22">
                  <c:v>1829.9837497743024</c:v>
                </c:pt>
                <c:pt idx="23">
                  <c:v>177.55167425558977</c:v>
                </c:pt>
                <c:pt idx="24">
                  <c:v>613.0405496430014</c:v>
                </c:pt>
                <c:pt idx="25">
                  <c:v>552.5805996382157</c:v>
                </c:pt>
                <c:pt idx="26">
                  <c:v>469.0147421786405</c:v>
                </c:pt>
                <c:pt idx="27">
                  <c:v>920.6445806368663</c:v>
                </c:pt>
                <c:pt idx="28">
                  <c:v>273.01404206735015</c:v>
                </c:pt>
                <c:pt idx="29">
                  <c:v>1554.78097161021</c:v>
                </c:pt>
                <c:pt idx="30">
                  <c:v>587.2027013078931</c:v>
                </c:pt>
                <c:pt idx="31">
                  <c:v>762.8663505463385</c:v>
                </c:pt>
                <c:pt idx="32">
                  <c:v>622.8204437949468</c:v>
                </c:pt>
                <c:pt idx="33">
                  <c:v>588.1032456083067</c:v>
                </c:pt>
                <c:pt idx="34">
                  <c:v>545.1841548410009</c:v>
                </c:pt>
                <c:pt idx="35">
                  <c:v>808.0775614511158</c:v>
                </c:pt>
                <c:pt idx="36">
                  <c:v>1243.7818355127938</c:v>
                </c:pt>
                <c:pt idx="37">
                  <c:v>282.9141506499245</c:v>
                </c:pt>
                <c:pt idx="38">
                  <c:v>929.0593824923948</c:v>
                </c:pt>
                <c:pt idx="39">
                  <c:v>180.88786245830127</c:v>
                </c:pt>
              </c:numCache>
            </c:numRef>
          </c:val>
        </c:ser>
        <c:axId val="63305651"/>
        <c:axId val="36439464"/>
      </c:barChart>
      <c:catAx>
        <c:axId val="633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Municipalities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6439464"/>
        <c:crosses val="autoZero"/>
        <c:auto val="1"/>
        <c:lblOffset val="100"/>
        <c:noMultiLvlLbl val="0"/>
      </c:catAx>
      <c:valAx>
        <c:axId val="36439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Rand per annum per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05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75"/>
          <c:y val="0.1835"/>
          <c:w val="0.54375"/>
          <c:h val="0.11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Water: Operating Expenditure (divided by households)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05"/>
          <c:w val="0.921"/>
          <c:h val="0.829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Data!$A$99</c:f>
              <c:strCache>
                <c:ptCount val="1"/>
                <c:pt idx="0">
                  <c:v>Budgeted bulk water purchases per household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Data!$B$99:$AO$99</c:f>
              <c:numCache>
                <c:ptCount val="40"/>
                <c:pt idx="0">
                  <c:v>1327.8227891250385</c:v>
                </c:pt>
                <c:pt idx="1">
                  <c:v>1176.106645920615</c:v>
                </c:pt>
                <c:pt idx="2">
                  <c:v>320.8675506304635</c:v>
                </c:pt>
                <c:pt idx="3">
                  <c:v>1352.2737517225391</c:v>
                </c:pt>
                <c:pt idx="4">
                  <c:v>0</c:v>
                </c:pt>
                <c:pt idx="5">
                  <c:v>489.1984971822166</c:v>
                </c:pt>
                <c:pt idx="6">
                  <c:v>812.538384972151</c:v>
                </c:pt>
                <c:pt idx="7">
                  <c:v>876.1692408092234</c:v>
                </c:pt>
                <c:pt idx="8">
                  <c:v>1044.7371389823272</c:v>
                </c:pt>
                <c:pt idx="9">
                  <c:v>0</c:v>
                </c:pt>
                <c:pt idx="10">
                  <c:v>1082.34703440889</c:v>
                </c:pt>
                <c:pt idx="11">
                  <c:v>0</c:v>
                </c:pt>
                <c:pt idx="12">
                  <c:v>629.6345846823465</c:v>
                </c:pt>
                <c:pt idx="13">
                  <c:v>0</c:v>
                </c:pt>
                <c:pt idx="14">
                  <c:v>716.9113841695131</c:v>
                </c:pt>
                <c:pt idx="15">
                  <c:v>54.229750419208244</c:v>
                </c:pt>
                <c:pt idx="16">
                  <c:v>619.2701379617267</c:v>
                </c:pt>
                <c:pt idx="17">
                  <c:v>255.544028011931</c:v>
                </c:pt>
                <c:pt idx="18">
                  <c:v>569.178323733396</c:v>
                </c:pt>
                <c:pt idx="19">
                  <c:v>818.5467236054278</c:v>
                </c:pt>
                <c:pt idx="20">
                  <c:v>1115.5258665917872</c:v>
                </c:pt>
                <c:pt idx="21">
                  <c:v>390.98984705533377</c:v>
                </c:pt>
                <c:pt idx="22">
                  <c:v>0</c:v>
                </c:pt>
                <c:pt idx="23">
                  <c:v>0</c:v>
                </c:pt>
                <c:pt idx="24">
                  <c:v>87.26929812744173</c:v>
                </c:pt>
                <c:pt idx="25">
                  <c:v>48.10961294212734</c:v>
                </c:pt>
                <c:pt idx="26">
                  <c:v>0</c:v>
                </c:pt>
                <c:pt idx="27">
                  <c:v>726.2332319033129</c:v>
                </c:pt>
                <c:pt idx="28">
                  <c:v>65.93768759048483</c:v>
                </c:pt>
                <c:pt idx="29">
                  <c:v>347.5532393828188</c:v>
                </c:pt>
                <c:pt idx="30">
                  <c:v>317.02030404458924</c:v>
                </c:pt>
                <c:pt idx="31">
                  <c:v>60.22200761727015</c:v>
                </c:pt>
                <c:pt idx="32">
                  <c:v>100.74991347152252</c:v>
                </c:pt>
                <c:pt idx="33">
                  <c:v>52.602364004440666</c:v>
                </c:pt>
                <c:pt idx="34">
                  <c:v>362.5386584589888</c:v>
                </c:pt>
                <c:pt idx="35">
                  <c:v>40.68287799351898</c:v>
                </c:pt>
                <c:pt idx="36">
                  <c:v>804.8911262696971</c:v>
                </c:pt>
                <c:pt idx="37">
                  <c:v>2.616560502147033</c:v>
                </c:pt>
                <c:pt idx="38">
                  <c:v>0</c:v>
                </c:pt>
                <c:pt idx="39">
                  <c:v>9.166025147549398</c:v>
                </c:pt>
              </c:numCache>
            </c:numRef>
          </c:val>
        </c:ser>
        <c:ser>
          <c:idx val="0"/>
          <c:order val="1"/>
          <c:tx>
            <c:strRef>
              <c:f>Data!$A$96</c:f>
              <c:strCache>
                <c:ptCount val="1"/>
                <c:pt idx="0">
                  <c:v>Budgeted water employee related costs per household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Data!$B$96:$AO$96</c:f>
              <c:numCache>
                <c:ptCount val="40"/>
                <c:pt idx="0">
                  <c:v>428.54558386789927</c:v>
                </c:pt>
                <c:pt idx="1">
                  <c:v>101.05289717562829</c:v>
                </c:pt>
                <c:pt idx="2">
                  <c:v>327.4992065399101</c:v>
                </c:pt>
                <c:pt idx="3">
                  <c:v>185.24347366929825</c:v>
                </c:pt>
                <c:pt idx="4">
                  <c:v>176.47103155911444</c:v>
                </c:pt>
                <c:pt idx="5">
                  <c:v>225.28569192235443</c:v>
                </c:pt>
                <c:pt idx="6">
                  <c:v>162.1169444503272</c:v>
                </c:pt>
                <c:pt idx="7">
                  <c:v>64.42866465707449</c:v>
                </c:pt>
                <c:pt idx="8">
                  <c:v>311.6946132263265</c:v>
                </c:pt>
                <c:pt idx="9">
                  <c:v>365.3670802133127</c:v>
                </c:pt>
                <c:pt idx="10">
                  <c:v>196.48045253715358</c:v>
                </c:pt>
                <c:pt idx="11">
                  <c:v>397.54207854662036</c:v>
                </c:pt>
                <c:pt idx="12">
                  <c:v>80.40564043560859</c:v>
                </c:pt>
                <c:pt idx="13">
                  <c:v>340.06309148264984</c:v>
                </c:pt>
                <c:pt idx="14">
                  <c:v>105.84216830058112</c:v>
                </c:pt>
                <c:pt idx="15">
                  <c:v>279.95820068531435</c:v>
                </c:pt>
                <c:pt idx="16">
                  <c:v>60.79711219898136</c:v>
                </c:pt>
                <c:pt idx="17">
                  <c:v>153.28751134742575</c:v>
                </c:pt>
                <c:pt idx="18">
                  <c:v>156.01857293993183</c:v>
                </c:pt>
                <c:pt idx="19">
                  <c:v>129.05995294747288</c:v>
                </c:pt>
                <c:pt idx="20">
                  <c:v>142.26071278144374</c:v>
                </c:pt>
                <c:pt idx="21">
                  <c:v>172.37628863296922</c:v>
                </c:pt>
                <c:pt idx="22">
                  <c:v>20.54195197155516</c:v>
                </c:pt>
                <c:pt idx="23">
                  <c:v>6.757215949359715</c:v>
                </c:pt>
                <c:pt idx="24">
                  <c:v>167.72194530513272</c:v>
                </c:pt>
                <c:pt idx="25">
                  <c:v>154.78466137247105</c:v>
                </c:pt>
                <c:pt idx="26">
                  <c:v>9.072109932626242</c:v>
                </c:pt>
                <c:pt idx="27">
                  <c:v>56.18651695024215</c:v>
                </c:pt>
                <c:pt idx="28">
                  <c:v>80.55414964865405</c:v>
                </c:pt>
                <c:pt idx="29">
                  <c:v>202.23462162862717</c:v>
                </c:pt>
                <c:pt idx="30">
                  <c:v>76.62307023105619</c:v>
                </c:pt>
                <c:pt idx="31">
                  <c:v>356.14535748000736</c:v>
                </c:pt>
                <c:pt idx="32">
                  <c:v>141.137561050648</c:v>
                </c:pt>
                <c:pt idx="33">
                  <c:v>80.11166982302619</c:v>
                </c:pt>
                <c:pt idx="34">
                  <c:v>61.17284955385549</c:v>
                </c:pt>
                <c:pt idx="35">
                  <c:v>126.66438338119451</c:v>
                </c:pt>
                <c:pt idx="36">
                  <c:v>49.447439754550054</c:v>
                </c:pt>
                <c:pt idx="37">
                  <c:v>78.00839043734355</c:v>
                </c:pt>
                <c:pt idx="38">
                  <c:v>27.706295686822173</c:v>
                </c:pt>
                <c:pt idx="39">
                  <c:v>58.783679753656656</c:v>
                </c:pt>
              </c:numCache>
            </c:numRef>
          </c:val>
        </c:ser>
        <c:ser>
          <c:idx val="1"/>
          <c:order val="2"/>
          <c:tx>
            <c:strRef>
              <c:f>Data!$A$97</c:f>
              <c:strCache>
                <c:ptCount val="1"/>
                <c:pt idx="0">
                  <c:v>Budgeted provision for water working capital per household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Data!$B$97:$AO$97</c:f>
              <c:numCache>
                <c:ptCount val="40"/>
                <c:pt idx="0">
                  <c:v>430.4727826026514</c:v>
                </c:pt>
                <c:pt idx="1">
                  <c:v>0</c:v>
                </c:pt>
                <c:pt idx="2">
                  <c:v>259.2128104934615</c:v>
                </c:pt>
                <c:pt idx="3">
                  <c:v>206.41364122245548</c:v>
                </c:pt>
                <c:pt idx="4">
                  <c:v>0</c:v>
                </c:pt>
                <c:pt idx="5">
                  <c:v>117.407639323732</c:v>
                </c:pt>
                <c:pt idx="6">
                  <c:v>5.294478917384951</c:v>
                </c:pt>
                <c:pt idx="7">
                  <c:v>256.37838341775694</c:v>
                </c:pt>
                <c:pt idx="8">
                  <c:v>112.54641417517112</c:v>
                </c:pt>
                <c:pt idx="9">
                  <c:v>66.31482965378133</c:v>
                </c:pt>
                <c:pt idx="10">
                  <c:v>37.30419065470612</c:v>
                </c:pt>
                <c:pt idx="11">
                  <c:v>21.039273310179002</c:v>
                </c:pt>
                <c:pt idx="12">
                  <c:v>106.40480204068892</c:v>
                </c:pt>
                <c:pt idx="13">
                  <c:v>36.64563617245005</c:v>
                </c:pt>
                <c:pt idx="14">
                  <c:v>214.05018557127858</c:v>
                </c:pt>
                <c:pt idx="15">
                  <c:v>24.55709737782206</c:v>
                </c:pt>
                <c:pt idx="16">
                  <c:v>206.00306581614993</c:v>
                </c:pt>
                <c:pt idx="17">
                  <c:v>76.94635369385726</c:v>
                </c:pt>
                <c:pt idx="18">
                  <c:v>0</c:v>
                </c:pt>
                <c:pt idx="19">
                  <c:v>338.4771483046595</c:v>
                </c:pt>
                <c:pt idx="20">
                  <c:v>14.778798335907307</c:v>
                </c:pt>
                <c:pt idx="21">
                  <c:v>25.36935174150842</c:v>
                </c:pt>
                <c:pt idx="22">
                  <c:v>338.1574744093668</c:v>
                </c:pt>
                <c:pt idx="23">
                  <c:v>0</c:v>
                </c:pt>
                <c:pt idx="24">
                  <c:v>11.127576451569446</c:v>
                </c:pt>
                <c:pt idx="25">
                  <c:v>0</c:v>
                </c:pt>
                <c:pt idx="26">
                  <c:v>175.72765881751275</c:v>
                </c:pt>
                <c:pt idx="27">
                  <c:v>0</c:v>
                </c:pt>
                <c:pt idx="28">
                  <c:v>7.337656987488082</c:v>
                </c:pt>
                <c:pt idx="29">
                  <c:v>2.7284757370295085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26.219552014628093</c:v>
                </c:pt>
                <c:pt idx="34">
                  <c:v>0</c:v>
                </c:pt>
                <c:pt idx="35">
                  <c:v>8.3357483468135</c:v>
                </c:pt>
                <c:pt idx="36">
                  <c:v>0</c:v>
                </c:pt>
                <c:pt idx="37">
                  <c:v>58.14578893660074</c:v>
                </c:pt>
                <c:pt idx="38">
                  <c:v>0</c:v>
                </c:pt>
                <c:pt idx="39">
                  <c:v>33.88247369771619</c:v>
                </c:pt>
              </c:numCache>
            </c:numRef>
          </c:val>
        </c:ser>
        <c:ser>
          <c:idx val="2"/>
          <c:order val="3"/>
          <c:tx>
            <c:strRef>
              <c:f>Data!$A$98</c:f>
              <c:strCache>
                <c:ptCount val="1"/>
                <c:pt idx="0">
                  <c:v>Budgeted water repairs and maintenance per househould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Data!$B$1:$AO$1</c:f>
              <c:strCache>
                <c:ptCount val="40"/>
                <c:pt idx="0">
                  <c:v>Gauteng</c:v>
                </c:pt>
                <c:pt idx="1">
                  <c:v>Gauteng</c:v>
                </c:pt>
                <c:pt idx="2">
                  <c:v>Western Cape</c:v>
                </c:pt>
                <c:pt idx="3">
                  <c:v>Gauteng</c:v>
                </c:pt>
                <c:pt idx="4">
                  <c:v>Eastern Cape</c:v>
                </c:pt>
                <c:pt idx="5">
                  <c:v>Northern Cape</c:v>
                </c:pt>
                <c:pt idx="6">
                  <c:v>Free State</c:v>
                </c:pt>
                <c:pt idx="7">
                  <c:v>Free State</c:v>
                </c:pt>
                <c:pt idx="8">
                  <c:v>Kwazulu-Natal</c:v>
                </c:pt>
                <c:pt idx="9">
                  <c:v>Western Cape</c:v>
                </c:pt>
                <c:pt idx="10">
                  <c:v>Gauteng</c:v>
                </c:pt>
                <c:pt idx="11">
                  <c:v>Western Cape</c:v>
                </c:pt>
                <c:pt idx="12">
                  <c:v>North West</c:v>
                </c:pt>
                <c:pt idx="13">
                  <c:v>Western Cape</c:v>
                </c:pt>
                <c:pt idx="14">
                  <c:v>Mpumulanga</c:v>
                </c:pt>
                <c:pt idx="15">
                  <c:v>Mpumalanga</c:v>
                </c:pt>
                <c:pt idx="16">
                  <c:v>Gauteng</c:v>
                </c:pt>
                <c:pt idx="17">
                  <c:v>Western Cape</c:v>
                </c:pt>
                <c:pt idx="18">
                  <c:v>North West</c:v>
                </c:pt>
                <c:pt idx="19">
                  <c:v>Gauteng</c:v>
                </c:pt>
                <c:pt idx="20">
                  <c:v>Kwazulu-Natal</c:v>
                </c:pt>
                <c:pt idx="21">
                  <c:v>Eastern Cape</c:v>
                </c:pt>
                <c:pt idx="22">
                  <c:v>Kwazulu-Natal</c:v>
                </c:pt>
                <c:pt idx="23">
                  <c:v>Eastern Cape</c:v>
                </c:pt>
                <c:pt idx="24">
                  <c:v>Mpumulanga</c:v>
                </c:pt>
                <c:pt idx="25">
                  <c:v>Western Cape</c:v>
                </c:pt>
                <c:pt idx="26">
                  <c:v>Eastern Cape</c:v>
                </c:pt>
                <c:pt idx="27">
                  <c:v>North West</c:v>
                </c:pt>
                <c:pt idx="28">
                  <c:v>Eastern Cape</c:v>
                </c:pt>
                <c:pt idx="29">
                  <c:v>Kwazulu-Natal</c:v>
                </c:pt>
                <c:pt idx="30">
                  <c:v>Limpopo</c:v>
                </c:pt>
                <c:pt idx="31">
                  <c:v>Free State</c:v>
                </c:pt>
                <c:pt idx="32">
                  <c:v>Kwazulu-Natal</c:v>
                </c:pt>
                <c:pt idx="33">
                  <c:v>Mpumalanga</c:v>
                </c:pt>
                <c:pt idx="34">
                  <c:v>North West</c:v>
                </c:pt>
                <c:pt idx="35">
                  <c:v>Kwazulu-Natal</c:v>
                </c:pt>
                <c:pt idx="36">
                  <c:v>Limpopo</c:v>
                </c:pt>
                <c:pt idx="37">
                  <c:v>Eastern Cape</c:v>
                </c:pt>
                <c:pt idx="38">
                  <c:v>Limpopo</c:v>
                </c:pt>
                <c:pt idx="39">
                  <c:v>Limpopo</c:v>
                </c:pt>
              </c:strCache>
            </c:strRef>
          </c:cat>
          <c:val>
            <c:numRef>
              <c:f>Data!$B$98:$AO$98</c:f>
              <c:numCache>
                <c:ptCount val="40"/>
                <c:pt idx="0">
                  <c:v>8.676202999536292</c:v>
                </c:pt>
                <c:pt idx="1">
                  <c:v>148.95104527510424</c:v>
                </c:pt>
                <c:pt idx="2">
                  <c:v>130.31377331070098</c:v>
                </c:pt>
                <c:pt idx="3">
                  <c:v>152.45019125014488</c:v>
                </c:pt>
                <c:pt idx="4">
                  <c:v>136.38813000471032</c:v>
                </c:pt>
                <c:pt idx="5">
                  <c:v>83.18331246086412</c:v>
                </c:pt>
                <c:pt idx="6">
                  <c:v>37.797284991211164</c:v>
                </c:pt>
                <c:pt idx="7">
                  <c:v>113.4047049317878</c:v>
                </c:pt>
                <c:pt idx="8">
                  <c:v>286.09934119468056</c:v>
                </c:pt>
                <c:pt idx="9">
                  <c:v>255.9476112845735</c:v>
                </c:pt>
                <c:pt idx="10">
                  <c:v>171.74822600080333</c:v>
                </c:pt>
                <c:pt idx="11">
                  <c:v>189.82099919850387</c:v>
                </c:pt>
                <c:pt idx="12">
                  <c:v>19.862824320587947</c:v>
                </c:pt>
                <c:pt idx="13">
                  <c:v>85.27865404837014</c:v>
                </c:pt>
                <c:pt idx="14">
                  <c:v>22.490351772168744</c:v>
                </c:pt>
                <c:pt idx="15">
                  <c:v>171.68096430046904</c:v>
                </c:pt>
                <c:pt idx="16">
                  <c:v>19.284972556000593</c:v>
                </c:pt>
                <c:pt idx="17">
                  <c:v>104.56923010418018</c:v>
                </c:pt>
                <c:pt idx="18">
                  <c:v>30.53367814740802</c:v>
                </c:pt>
                <c:pt idx="19">
                  <c:v>104.42985048000268</c:v>
                </c:pt>
                <c:pt idx="20">
                  <c:v>4.633153278306941</c:v>
                </c:pt>
                <c:pt idx="21">
                  <c:v>59.080666732583616</c:v>
                </c:pt>
                <c:pt idx="22">
                  <c:v>0.11111265434242142</c:v>
                </c:pt>
                <c:pt idx="23">
                  <c:v>0.3689284570052718</c:v>
                </c:pt>
                <c:pt idx="24">
                  <c:v>46.69271184157349</c:v>
                </c:pt>
                <c:pt idx="25">
                  <c:v>48.917854439555086</c:v>
                </c:pt>
                <c:pt idx="26">
                  <c:v>4.580526093433838</c:v>
                </c:pt>
                <c:pt idx="27">
                  <c:v>34.98907127244675</c:v>
                </c:pt>
                <c:pt idx="28">
                  <c:v>18.971503901882084</c:v>
                </c:pt>
                <c:pt idx="29">
                  <c:v>278.5228032359722</c:v>
                </c:pt>
                <c:pt idx="30">
                  <c:v>138.6115985195889</c:v>
                </c:pt>
                <c:pt idx="31">
                  <c:v>143.1547651341703</c:v>
                </c:pt>
                <c:pt idx="32">
                  <c:v>33.511517901780564</c:v>
                </c:pt>
                <c:pt idx="33">
                  <c:v>82.19323450662836</c:v>
                </c:pt>
                <c:pt idx="34">
                  <c:v>11.408869619260422</c:v>
                </c:pt>
                <c:pt idx="35">
                  <c:v>84.4798060963722</c:v>
                </c:pt>
                <c:pt idx="36">
                  <c:v>22.340710732477437</c:v>
                </c:pt>
                <c:pt idx="37">
                  <c:v>28.782165523617365</c:v>
                </c:pt>
                <c:pt idx="38">
                  <c:v>12.012246631932069</c:v>
                </c:pt>
                <c:pt idx="39">
                  <c:v>119.38414164742109</c:v>
                </c:pt>
              </c:numCache>
            </c:numRef>
          </c:val>
        </c:ser>
        <c:ser>
          <c:idx val="4"/>
          <c:order val="4"/>
          <c:tx>
            <c:strRef>
              <c:f>Data!$A$100</c:f>
              <c:strCache>
                <c:ptCount val="1"/>
                <c:pt idx="0">
                  <c:v>Budgeted other water expenditure per household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Data!$B$100:$AO$100</c:f>
              <c:numCache>
                <c:ptCount val="40"/>
                <c:pt idx="0">
                  <c:v>611.439029011768</c:v>
                </c:pt>
                <c:pt idx="1">
                  <c:v>313.6140708694944</c:v>
                </c:pt>
                <c:pt idx="2">
                  <c:v>230.2293517270446</c:v>
                </c:pt>
                <c:pt idx="3">
                  <c:v>265.65739822530173</c:v>
                </c:pt>
                <c:pt idx="4">
                  <c:v>503.2614225153085</c:v>
                </c:pt>
                <c:pt idx="5">
                  <c:v>623.8259236067627</c:v>
                </c:pt>
                <c:pt idx="6">
                  <c:v>245.33026959486648</c:v>
                </c:pt>
                <c:pt idx="7">
                  <c:v>117.05615463501042</c:v>
                </c:pt>
                <c:pt idx="8">
                  <c:v>424.90941578488327</c:v>
                </c:pt>
                <c:pt idx="9">
                  <c:v>677.5165096294659</c:v>
                </c:pt>
                <c:pt idx="10">
                  <c:v>339.7744008568751</c:v>
                </c:pt>
                <c:pt idx="11">
                  <c:v>900.9484370825542</c:v>
                </c:pt>
                <c:pt idx="12">
                  <c:v>142.17929164548383</c:v>
                </c:pt>
                <c:pt idx="13">
                  <c:v>1336.9085173501578</c:v>
                </c:pt>
                <c:pt idx="14">
                  <c:v>19.858344792914284</c:v>
                </c:pt>
                <c:pt idx="15">
                  <c:v>875.5012272473207</c:v>
                </c:pt>
                <c:pt idx="16">
                  <c:v>171.7104287197745</c:v>
                </c:pt>
                <c:pt idx="17">
                  <c:v>54.46764362598885</c:v>
                </c:pt>
                <c:pt idx="18">
                  <c:v>207.15293287880567</c:v>
                </c:pt>
                <c:pt idx="19">
                  <c:v>230.84727998483615</c:v>
                </c:pt>
                <c:pt idx="20">
                  <c:v>269.07019190269637</c:v>
                </c:pt>
                <c:pt idx="21">
                  <c:v>276.57016772393985</c:v>
                </c:pt>
                <c:pt idx="22">
                  <c:v>1471.173210739038</c:v>
                </c:pt>
                <c:pt idx="23">
                  <c:v>170.42552984922477</c:v>
                </c:pt>
                <c:pt idx="24">
                  <c:v>300.2290179172841</c:v>
                </c:pt>
                <c:pt idx="25">
                  <c:v>300.7684708840622</c:v>
                </c:pt>
                <c:pt idx="26">
                  <c:v>279.6344473350677</c:v>
                </c:pt>
                <c:pt idx="27">
                  <c:v>103.23576051086444</c:v>
                </c:pt>
                <c:pt idx="28">
                  <c:v>100.2130439388411</c:v>
                </c:pt>
                <c:pt idx="29">
                  <c:v>723.7418316257622</c:v>
                </c:pt>
                <c:pt idx="30">
                  <c:v>54.94772851265869</c:v>
                </c:pt>
                <c:pt idx="31">
                  <c:v>203.34422031489058</c:v>
                </c:pt>
                <c:pt idx="32">
                  <c:v>347.42145137099567</c:v>
                </c:pt>
                <c:pt idx="33">
                  <c:v>346.9764252595834</c:v>
                </c:pt>
                <c:pt idx="34">
                  <c:v>110.06377720889625</c:v>
                </c:pt>
                <c:pt idx="35">
                  <c:v>547.9147456332165</c:v>
                </c:pt>
                <c:pt idx="36">
                  <c:v>367.10255875606924</c:v>
                </c:pt>
                <c:pt idx="37">
                  <c:v>115.36124525021586</c:v>
                </c:pt>
                <c:pt idx="38">
                  <c:v>889.3408401736405</c:v>
                </c:pt>
                <c:pt idx="39">
                  <c:v>-40.32845778804208</c:v>
                </c:pt>
              </c:numCache>
            </c:numRef>
          </c:val>
        </c:ser>
        <c:overlap val="100"/>
        <c:axId val="8214793"/>
        <c:axId val="31340326"/>
      </c:barChart>
      <c:catAx>
        <c:axId val="8214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Municipalities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40326"/>
        <c:crosses val="autoZero"/>
        <c:auto val="1"/>
        <c:lblOffset val="100"/>
        <c:noMultiLvlLbl val="0"/>
      </c:catAx>
      <c:valAx>
        <c:axId val="313403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Rand per annum per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214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09275"/>
          <c:w val="0.64925"/>
          <c:h val="0.255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Water: Number of Water and Sanitation Staff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05"/>
          <c:w val="0.9155"/>
          <c:h val="0.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Data!$A$111</c:f>
              <c:strCache>
                <c:ptCount val="1"/>
                <c:pt idx="0">
                  <c:v>Number of budgeted (2005/06) water staff per 1000 households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Data!$B$111:$AO$111</c:f>
              <c:numCache>
                <c:ptCount val="40"/>
                <c:pt idx="0">
                  <c:v>2.4232810177589843</c:v>
                </c:pt>
                <c:pt idx="1">
                  <c:v>0</c:v>
                </c:pt>
                <c:pt idx="2">
                  <c:v>2.3167749670087643</c:v>
                </c:pt>
                <c:pt idx="3">
                  <c:v>1.3342434350329053</c:v>
                </c:pt>
                <c:pt idx="4">
                  <c:v>1.6994818652849741</c:v>
                </c:pt>
                <c:pt idx="5">
                  <c:v>1.7024107701941138</c:v>
                </c:pt>
                <c:pt idx="6">
                  <c:v>1.5301044071242507</c:v>
                </c:pt>
                <c:pt idx="7">
                  <c:v>0</c:v>
                </c:pt>
                <c:pt idx="8">
                  <c:v>1.8426169770649379</c:v>
                </c:pt>
                <c:pt idx="9">
                  <c:v>2.5420684700616176</c:v>
                </c:pt>
                <c:pt idx="10">
                  <c:v>0.7045789262284108</c:v>
                </c:pt>
                <c:pt idx="11">
                  <c:v>3.2059845044082285</c:v>
                </c:pt>
                <c:pt idx="12">
                  <c:v>0.6956894014395419</c:v>
                </c:pt>
                <c:pt idx="13">
                  <c:v>3.470031545741325</c:v>
                </c:pt>
                <c:pt idx="14">
                  <c:v>1.1089917047420486</c:v>
                </c:pt>
                <c:pt idx="15">
                  <c:v>1.713285863568981</c:v>
                </c:pt>
                <c:pt idx="16">
                  <c:v>0.7170053899025862</c:v>
                </c:pt>
                <c:pt idx="17">
                  <c:v>1.5994466779060217</c:v>
                </c:pt>
                <c:pt idx="18">
                  <c:v>1.2930527800634772</c:v>
                </c:pt>
                <c:pt idx="19">
                  <c:v>0.6243937248430653</c:v>
                </c:pt>
                <c:pt idx="20">
                  <c:v>1.3818176444073333</c:v>
                </c:pt>
                <c:pt idx="21">
                  <c:v>1.6496583593965477</c:v>
                </c:pt>
                <c:pt idx="22">
                  <c:v>0</c:v>
                </c:pt>
                <c:pt idx="23">
                  <c:v>0</c:v>
                </c:pt>
                <c:pt idx="24">
                  <c:v>2.047689613363869</c:v>
                </c:pt>
                <c:pt idx="25">
                  <c:v>1.0519968696678512</c:v>
                </c:pt>
                <c:pt idx="26">
                  <c:v>0</c:v>
                </c:pt>
                <c:pt idx="27">
                  <c:v>0.7028671838169117</c:v>
                </c:pt>
                <c:pt idx="28">
                  <c:v>0</c:v>
                </c:pt>
                <c:pt idx="29">
                  <c:v>1.2414564603484264</c:v>
                </c:pt>
                <c:pt idx="30">
                  <c:v>0.5087069995134107</c:v>
                </c:pt>
                <c:pt idx="31">
                  <c:v>0.5642422335311799</c:v>
                </c:pt>
                <c:pt idx="32">
                  <c:v>0.9921932084759449</c:v>
                </c:pt>
                <c:pt idx="33">
                  <c:v>0.4571279305165546</c:v>
                </c:pt>
                <c:pt idx="34">
                  <c:v>0.6214948430725521</c:v>
                </c:pt>
                <c:pt idx="35">
                  <c:v>0.8799430935005401</c:v>
                </c:pt>
                <c:pt idx="36">
                  <c:v>0</c:v>
                </c:pt>
                <c:pt idx="37">
                  <c:v>0.6599547044304185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Data!$A$112</c:f>
              <c:strCache>
                <c:ptCount val="1"/>
                <c:pt idx="0">
                  <c:v>Number of budgeted (2005/06) sanitation staff per 1000 households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Data!$B$112:$AO$112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1.007405199187394</c:v>
                </c:pt>
                <c:pt idx="3">
                  <c:v>0</c:v>
                </c:pt>
                <c:pt idx="4">
                  <c:v>2.0348563353744704</c:v>
                </c:pt>
                <c:pt idx="5">
                  <c:v>1.9959298685034441</c:v>
                </c:pt>
                <c:pt idx="6">
                  <c:v>2.1813253139625997</c:v>
                </c:pt>
                <c:pt idx="7">
                  <c:v>0</c:v>
                </c:pt>
                <c:pt idx="8">
                  <c:v>1.2530765880895858</c:v>
                </c:pt>
                <c:pt idx="9">
                  <c:v>1.2434030560084</c:v>
                </c:pt>
                <c:pt idx="10">
                  <c:v>0.8100147275405007</c:v>
                </c:pt>
                <c:pt idx="11">
                  <c:v>1.6029922522041142</c:v>
                </c:pt>
                <c:pt idx="12">
                  <c:v>1.1505632408423192</c:v>
                </c:pt>
                <c:pt idx="13">
                  <c:v>2.786540483701367</c:v>
                </c:pt>
                <c:pt idx="14">
                  <c:v>2.070117848851824</c:v>
                </c:pt>
                <c:pt idx="15">
                  <c:v>0.4374346885708037</c:v>
                </c:pt>
                <c:pt idx="16">
                  <c:v>1.063145922959007</c:v>
                </c:pt>
                <c:pt idx="17">
                  <c:v>1.404919379241776</c:v>
                </c:pt>
                <c:pt idx="18">
                  <c:v>1.498765722346303</c:v>
                </c:pt>
                <c:pt idx="19">
                  <c:v>1.1818881220243738</c:v>
                </c:pt>
                <c:pt idx="20">
                  <c:v>0.6133201309401533</c:v>
                </c:pt>
                <c:pt idx="21">
                  <c:v>1.9671005042646528</c:v>
                </c:pt>
                <c:pt idx="22">
                  <c:v>0</c:v>
                </c:pt>
                <c:pt idx="23">
                  <c:v>0</c:v>
                </c:pt>
                <c:pt idx="24">
                  <c:v>2.8829314293412365</c:v>
                </c:pt>
                <c:pt idx="25">
                  <c:v>0</c:v>
                </c:pt>
                <c:pt idx="26">
                  <c:v>0</c:v>
                </c:pt>
                <c:pt idx="27">
                  <c:v>0.4885784082629752</c:v>
                </c:pt>
                <c:pt idx="28">
                  <c:v>0</c:v>
                </c:pt>
                <c:pt idx="29">
                  <c:v>1.105032673496951</c:v>
                </c:pt>
                <c:pt idx="30">
                  <c:v>0.5381972603547678</c:v>
                </c:pt>
                <c:pt idx="31">
                  <c:v>0</c:v>
                </c:pt>
                <c:pt idx="32">
                  <c:v>0.515325154789832</c:v>
                </c:pt>
                <c:pt idx="33">
                  <c:v>0.33468294912819174</c:v>
                </c:pt>
                <c:pt idx="34">
                  <c:v>0.4883173766998624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overlap val="100"/>
        <c:axId val="32711695"/>
        <c:axId val="49256340"/>
      </c:barChart>
      <c:catAx>
        <c:axId val="32711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Municipalities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56340"/>
        <c:crosses val="autoZero"/>
        <c:auto val="1"/>
        <c:lblOffset val="100"/>
        <c:noMultiLvlLbl val="0"/>
      </c:catAx>
      <c:valAx>
        <c:axId val="4925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Number of staff per 1000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711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485"/>
          <c:w val="0.7675"/>
          <c:h val="0.125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Water Boards: Debtor Days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05"/>
          <c:w val="0.9392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'WB Treatment Plants'!$A$3:$A$17</c:f>
              <c:strCache>
                <c:ptCount val="15"/>
                <c:pt idx="0">
                  <c:v>Pelladrift</c:v>
                </c:pt>
                <c:pt idx="1">
                  <c:v>Umgeni Water</c:v>
                </c:pt>
                <c:pt idx="2">
                  <c:v>Rand Water</c:v>
                </c:pt>
                <c:pt idx="3">
                  <c:v>Bloem Water</c:v>
                </c:pt>
                <c:pt idx="4">
                  <c:v>Overberg Water</c:v>
                </c:pt>
                <c:pt idx="5">
                  <c:v>Albany Coast</c:v>
                </c:pt>
                <c:pt idx="6">
                  <c:v>Amatola Water</c:v>
                </c:pt>
                <c:pt idx="7">
                  <c:v>Magalies Water</c:v>
                </c:pt>
                <c:pt idx="8">
                  <c:v>Sedibeng Water</c:v>
                </c:pt>
                <c:pt idx="9">
                  <c:v>Mhlatuze Water</c:v>
                </c:pt>
                <c:pt idx="10">
                  <c:v>Namakwa</c:v>
                </c:pt>
                <c:pt idx="11">
                  <c:v>Lepelle Northern Water</c:v>
                </c:pt>
                <c:pt idx="12">
                  <c:v>Bushbuckridge Water</c:v>
                </c:pt>
                <c:pt idx="13">
                  <c:v>Botshelo Water</c:v>
                </c:pt>
                <c:pt idx="14">
                  <c:v>Ikangala</c:v>
                </c:pt>
              </c:strCache>
            </c:strRef>
          </c:cat>
          <c:val>
            <c:numRef>
              <c:f>'WB Treatment Plants'!$B$3:$B$17</c:f>
              <c:numCache>
                <c:ptCount val="15"/>
                <c:pt idx="0">
                  <c:v>7</c:v>
                </c:pt>
                <c:pt idx="1">
                  <c:v>42</c:v>
                </c:pt>
                <c:pt idx="2">
                  <c:v>44</c:v>
                </c:pt>
                <c:pt idx="3">
                  <c:v>63</c:v>
                </c:pt>
                <c:pt idx="4">
                  <c:v>64</c:v>
                </c:pt>
                <c:pt idx="5">
                  <c:v>67</c:v>
                </c:pt>
                <c:pt idx="6">
                  <c:v>76</c:v>
                </c:pt>
                <c:pt idx="7">
                  <c:v>84</c:v>
                </c:pt>
                <c:pt idx="8">
                  <c:v>110</c:v>
                </c:pt>
                <c:pt idx="9">
                  <c:v>131</c:v>
                </c:pt>
                <c:pt idx="10">
                  <c:v>157</c:v>
                </c:pt>
                <c:pt idx="11">
                  <c:v>264</c:v>
                </c:pt>
                <c:pt idx="12">
                  <c:v>315</c:v>
                </c:pt>
              </c:numCache>
            </c:numRef>
          </c:val>
        </c:ser>
        <c:axId val="51846725"/>
        <c:axId val="8533618"/>
      </c:barChart>
      <c:catAx>
        <c:axId val="51846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Board</a:t>
                </a:r>
              </a:p>
            </c:rich>
          </c:tx>
          <c:layout>
            <c:manualLayout>
              <c:xMode val="factor"/>
              <c:yMode val="factor"/>
              <c:x val="0.0125"/>
              <c:y val="-0.0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8533618"/>
        <c:crosses val="autoZero"/>
        <c:auto val="1"/>
        <c:lblOffset val="100"/>
        <c:noMultiLvlLbl val="0"/>
      </c:catAx>
      <c:valAx>
        <c:axId val="8533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Average days debt outstanding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184672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Water: Total CAPEX v Water Capex (divided by sanitation plus water backlogs)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6"/>
          <c:w val="0.9615"/>
          <c:h val="0.776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Data!$A$104</c:f>
              <c:strCache>
                <c:ptCount val="1"/>
                <c:pt idx="0">
                  <c:v>Capital expenditure on water divided by 2001 water backlogs plus san backlogs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Data!$B$104:$AO$104</c:f>
              <c:numCache>
                <c:ptCount val="40"/>
                <c:pt idx="0">
                  <c:v>7025.586540992075</c:v>
                </c:pt>
                <c:pt idx="1">
                  <c:v>1956.849089454614</c:v>
                </c:pt>
                <c:pt idx="2">
                  <c:v>6097.343941614572</c:v>
                </c:pt>
                <c:pt idx="3">
                  <c:v>878.2562560792289</c:v>
                </c:pt>
                <c:pt idx="4">
                  <c:v>8634.696666348873</c:v>
                </c:pt>
                <c:pt idx="5">
                  <c:v>1739.2609699769052</c:v>
                </c:pt>
                <c:pt idx="6">
                  <c:v>1711.2887589199154</c:v>
                </c:pt>
                <c:pt idx="7">
                  <c:v>0</c:v>
                </c:pt>
                <c:pt idx="8">
                  <c:v>2019.0298397642082</c:v>
                </c:pt>
                <c:pt idx="9">
                  <c:v>13791.39401150109</c:v>
                </c:pt>
                <c:pt idx="10">
                  <c:v>2770.374928574568</c:v>
                </c:pt>
                <c:pt idx="11">
                  <c:v>8910.597061581744</c:v>
                </c:pt>
                <c:pt idx="12">
                  <c:v>17338.31179728142</c:v>
                </c:pt>
                <c:pt idx="14">
                  <c:v>1959.0613348929016</c:v>
                </c:pt>
                <c:pt idx="15">
                  <c:v>2821.852105623781</c:v>
                </c:pt>
                <c:pt idx="16">
                  <c:v>2636.326778836408</c:v>
                </c:pt>
                <c:pt idx="17">
                  <c:v>2757.9845814977975</c:v>
                </c:pt>
                <c:pt idx="18">
                  <c:v>2527.899343544858</c:v>
                </c:pt>
                <c:pt idx="19">
                  <c:v>2152.4379510649533</c:v>
                </c:pt>
                <c:pt idx="20">
                  <c:v>778.283650921365</c:v>
                </c:pt>
                <c:pt idx="21">
                  <c:v>1134.7543745245082</c:v>
                </c:pt>
                <c:pt idx="22">
                  <c:v>0</c:v>
                </c:pt>
                <c:pt idx="23">
                  <c:v>0</c:v>
                </c:pt>
                <c:pt idx="24">
                  <c:v>5584.801381692573</c:v>
                </c:pt>
                <c:pt idx="25">
                  <c:v>6662.167861661746</c:v>
                </c:pt>
                <c:pt idx="26">
                  <c:v>0</c:v>
                </c:pt>
                <c:pt idx="27">
                  <c:v>2851.449275362319</c:v>
                </c:pt>
                <c:pt idx="28">
                  <c:v>447.495865816206</c:v>
                </c:pt>
                <c:pt idx="29">
                  <c:v>4542.643983496298</c:v>
                </c:pt>
                <c:pt idx="30">
                  <c:v>1542.9240619556517</c:v>
                </c:pt>
                <c:pt idx="31">
                  <c:v>583.4033025468793</c:v>
                </c:pt>
                <c:pt idx="32">
                  <c:v>569.7792992934664</c:v>
                </c:pt>
                <c:pt idx="33">
                  <c:v>856.8461505856422</c:v>
                </c:pt>
                <c:pt idx="34">
                  <c:v>303.56220960247805</c:v>
                </c:pt>
                <c:pt idx="35">
                  <c:v>737.0359332425068</c:v>
                </c:pt>
                <c:pt idx="36">
                  <c:v>1056.851053781215</c:v>
                </c:pt>
                <c:pt idx="37">
                  <c:v>492.60573860430816</c:v>
                </c:pt>
                <c:pt idx="38">
                  <c:v>660.3976310609512</c:v>
                </c:pt>
                <c:pt idx="39">
                  <c:v>0</c:v>
                </c:pt>
              </c:numCache>
            </c:numRef>
          </c:val>
        </c:ser>
        <c:ser>
          <c:idx val="0"/>
          <c:order val="1"/>
          <c:tx>
            <c:strRef>
              <c:f>Data!$A$102</c:f>
              <c:strCache>
                <c:ptCount val="1"/>
                <c:pt idx="0">
                  <c:v>Budgeted Capital Expenditure Total divided by 2001 water backlogs plus san backlogs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Data!$B$102:$AO$102</c:f>
              <c:numCache>
                <c:ptCount val="40"/>
                <c:pt idx="0">
                  <c:v>31125.11574863782</c:v>
                </c:pt>
                <c:pt idx="1">
                  <c:v>5892.475648204791</c:v>
                </c:pt>
                <c:pt idx="2">
                  <c:v>37269.92791553256</c:v>
                </c:pt>
                <c:pt idx="3">
                  <c:v>12563.719161729596</c:v>
                </c:pt>
                <c:pt idx="4">
                  <c:v>43669.97171640131</c:v>
                </c:pt>
                <c:pt idx="5">
                  <c:v>8560.969976905311</c:v>
                </c:pt>
                <c:pt idx="6">
                  <c:v>7182.784761844217</c:v>
                </c:pt>
                <c:pt idx="7">
                  <c:v>4629.443640593526</c:v>
                </c:pt>
                <c:pt idx="8">
                  <c:v>11970.52182797462</c:v>
                </c:pt>
                <c:pt idx="9">
                  <c:v>46854.25342058299</c:v>
                </c:pt>
                <c:pt idx="10">
                  <c:v>13979.614082897455</c:v>
                </c:pt>
                <c:pt idx="11">
                  <c:v>25288.52766489528</c:v>
                </c:pt>
                <c:pt idx="12">
                  <c:v>26643.31263634838</c:v>
                </c:pt>
                <c:pt idx="14">
                  <c:v>5165.2898603699105</c:v>
                </c:pt>
                <c:pt idx="15">
                  <c:v>6717.651399356981</c:v>
                </c:pt>
                <c:pt idx="16">
                  <c:v>10788.566795053719</c:v>
                </c:pt>
                <c:pt idx="17">
                  <c:v>36206.7731277533</c:v>
                </c:pt>
                <c:pt idx="18">
                  <c:v>5423.003282275711</c:v>
                </c:pt>
                <c:pt idx="19">
                  <c:v>6929.14979757085</c:v>
                </c:pt>
                <c:pt idx="20">
                  <c:v>3962.321172753498</c:v>
                </c:pt>
                <c:pt idx="21">
                  <c:v>6466.34876643843</c:v>
                </c:pt>
                <c:pt idx="22">
                  <c:v>2317.5252028522254</c:v>
                </c:pt>
                <c:pt idx="23">
                  <c:v>584.0092699884125</c:v>
                </c:pt>
                <c:pt idx="24">
                  <c:v>28818.480138169256</c:v>
                </c:pt>
                <c:pt idx="25">
                  <c:v>10382.11725010544</c:v>
                </c:pt>
                <c:pt idx="26">
                  <c:v>2796.237273129703</c:v>
                </c:pt>
                <c:pt idx="27">
                  <c:v>16811.070368430243</c:v>
                </c:pt>
                <c:pt idx="28">
                  <c:v>547.008622726199</c:v>
                </c:pt>
                <c:pt idx="29">
                  <c:v>20653.19617927994</c:v>
                </c:pt>
                <c:pt idx="30">
                  <c:v>4415.787863094958</c:v>
                </c:pt>
                <c:pt idx="31">
                  <c:v>1901.3278601859627</c:v>
                </c:pt>
                <c:pt idx="32">
                  <c:v>570.6897807560638</c:v>
                </c:pt>
                <c:pt idx="33">
                  <c:v>6266.936999307684</c:v>
                </c:pt>
                <c:pt idx="34">
                  <c:v>1405.9473412493546</c:v>
                </c:pt>
                <c:pt idx="35">
                  <c:v>906.1080835603997</c:v>
                </c:pt>
                <c:pt idx="36">
                  <c:v>2540.350670051361</c:v>
                </c:pt>
                <c:pt idx="37">
                  <c:v>990.1979947313944</c:v>
                </c:pt>
                <c:pt idx="38">
                  <c:v>791.398413257807</c:v>
                </c:pt>
                <c:pt idx="39">
                  <c:v>410.1094015093898</c:v>
                </c:pt>
              </c:numCache>
            </c:numRef>
          </c:val>
        </c:ser>
        <c:overlap val="100"/>
        <c:axId val="50788651"/>
        <c:axId val="11099968"/>
      </c:barChart>
      <c:catAx>
        <c:axId val="50788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Municipalities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99968"/>
        <c:crosses val="autoZero"/>
        <c:auto val="1"/>
        <c:lblOffset val="100"/>
        <c:noMultiLvlLbl val="0"/>
      </c:catAx>
      <c:valAx>
        <c:axId val="11099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Rand per water plus san backlogs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788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2815"/>
          <c:w val="0.82625"/>
          <c:h val="0.085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Water: Water Capex (divided by sanitation plus water backlogs)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55"/>
          <c:w val="0.9615"/>
          <c:h val="0.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Data!$A$104</c:f>
              <c:strCache>
                <c:ptCount val="1"/>
                <c:pt idx="0">
                  <c:v>Capital expenditure on water divided by 2001 water backlogs plus san backlogs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Data!$B$104:$AO$104</c:f>
              <c:numCache>
                <c:ptCount val="40"/>
                <c:pt idx="0">
                  <c:v>7025.586540992075</c:v>
                </c:pt>
                <c:pt idx="1">
                  <c:v>1956.849089454614</c:v>
                </c:pt>
                <c:pt idx="2">
                  <c:v>6097.343941614572</c:v>
                </c:pt>
                <c:pt idx="3">
                  <c:v>878.2562560792289</c:v>
                </c:pt>
                <c:pt idx="4">
                  <c:v>8634.696666348873</c:v>
                </c:pt>
                <c:pt idx="5">
                  <c:v>1739.2609699769052</c:v>
                </c:pt>
                <c:pt idx="6">
                  <c:v>1711.2887589199154</c:v>
                </c:pt>
                <c:pt idx="7">
                  <c:v>0</c:v>
                </c:pt>
                <c:pt idx="8">
                  <c:v>2019.0298397642082</c:v>
                </c:pt>
                <c:pt idx="9">
                  <c:v>13791.39401150109</c:v>
                </c:pt>
                <c:pt idx="10">
                  <c:v>2770.374928574568</c:v>
                </c:pt>
                <c:pt idx="11">
                  <c:v>8910.597061581744</c:v>
                </c:pt>
                <c:pt idx="12">
                  <c:v>17338.31179728142</c:v>
                </c:pt>
                <c:pt idx="14">
                  <c:v>1959.0613348929016</c:v>
                </c:pt>
                <c:pt idx="15">
                  <c:v>2821.852105623781</c:v>
                </c:pt>
                <c:pt idx="16">
                  <c:v>2636.326778836408</c:v>
                </c:pt>
                <c:pt idx="17">
                  <c:v>2757.9845814977975</c:v>
                </c:pt>
                <c:pt idx="18">
                  <c:v>2527.899343544858</c:v>
                </c:pt>
                <c:pt idx="19">
                  <c:v>2152.4379510649533</c:v>
                </c:pt>
                <c:pt idx="20">
                  <c:v>778.283650921365</c:v>
                </c:pt>
                <c:pt idx="21">
                  <c:v>1134.7543745245082</c:v>
                </c:pt>
                <c:pt idx="22">
                  <c:v>0</c:v>
                </c:pt>
                <c:pt idx="23">
                  <c:v>0</c:v>
                </c:pt>
                <c:pt idx="24">
                  <c:v>5584.801381692573</c:v>
                </c:pt>
                <c:pt idx="25">
                  <c:v>6662.167861661746</c:v>
                </c:pt>
                <c:pt idx="26">
                  <c:v>0</c:v>
                </c:pt>
                <c:pt idx="27">
                  <c:v>2851.449275362319</c:v>
                </c:pt>
                <c:pt idx="28">
                  <c:v>447.495865816206</c:v>
                </c:pt>
                <c:pt idx="29">
                  <c:v>4542.643983496298</c:v>
                </c:pt>
                <c:pt idx="30">
                  <c:v>1542.9240619556517</c:v>
                </c:pt>
                <c:pt idx="31">
                  <c:v>583.4033025468793</c:v>
                </c:pt>
                <c:pt idx="32">
                  <c:v>569.7792992934664</c:v>
                </c:pt>
                <c:pt idx="33">
                  <c:v>856.8461505856422</c:v>
                </c:pt>
                <c:pt idx="34">
                  <c:v>303.56220960247805</c:v>
                </c:pt>
                <c:pt idx="35">
                  <c:v>737.0359332425068</c:v>
                </c:pt>
                <c:pt idx="36">
                  <c:v>1056.851053781215</c:v>
                </c:pt>
                <c:pt idx="37">
                  <c:v>492.60573860430816</c:v>
                </c:pt>
                <c:pt idx="38">
                  <c:v>660.3976310609512</c:v>
                </c:pt>
                <c:pt idx="39">
                  <c:v>0</c:v>
                </c:pt>
              </c:numCache>
            </c:numRef>
          </c:val>
        </c:ser>
        <c:axId val="6009409"/>
        <c:axId val="31029630"/>
      </c:barChart>
      <c:catAx>
        <c:axId val="600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Municipalities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1029630"/>
        <c:crosses val="autoZero"/>
        <c:auto val="1"/>
        <c:lblOffset val="100"/>
        <c:noMultiLvlLbl val="0"/>
      </c:catAx>
      <c:valAx>
        <c:axId val="31029630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Rand per water plus san backlogs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9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18"/>
          <c:w val="0.82625"/>
          <c:h val="0.085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Water: CAPEX (divided by sanitation plus water backlogs)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6"/>
          <c:w val="0.961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Data!$A$102</c:f>
              <c:strCache>
                <c:ptCount val="1"/>
                <c:pt idx="0">
                  <c:v>Budgeted Capital Expenditure Total divided by 2001 water backlogs plus san backlogs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Data!$B$2:$AO$2</c:f>
              <c:strCache>
                <c:ptCount val="40"/>
                <c:pt idx="0">
                  <c:v>City of Johannesburg (GT001)</c:v>
                </c:pt>
                <c:pt idx="1">
                  <c:v>Emfuleni (GT421)</c:v>
                </c:pt>
                <c:pt idx="2">
                  <c:v>Cape Town (WC000)</c:v>
                </c:pt>
                <c:pt idx="3">
                  <c:v>Ekhurhuleni (GT000)</c:v>
                </c:pt>
                <c:pt idx="4">
                  <c:v>Nelson Mandela Bay (EC000)</c:v>
                </c:pt>
                <c:pt idx="5">
                  <c:v>Sol Plaatje (NC091)</c:v>
                </c:pt>
                <c:pt idx="6">
                  <c:v>Mangaung (FS172)</c:v>
                </c:pt>
                <c:pt idx="7">
                  <c:v>Matjhabeng</c:v>
                </c:pt>
                <c:pt idx="8">
                  <c:v>eThekwini (KZ000)</c:v>
                </c:pt>
                <c:pt idx="9">
                  <c:v>George (WC044)</c:v>
                </c:pt>
                <c:pt idx="10">
                  <c:v>City of Tshwane (GT002)</c:v>
                </c:pt>
                <c:pt idx="11">
                  <c:v>Knysna (WC048)</c:v>
                </c:pt>
                <c:pt idx="12">
                  <c:v>City of Matlosana (NW403)</c:v>
                </c:pt>
                <c:pt idx="13">
                  <c:v>Overstrand (WC032)</c:v>
                </c:pt>
                <c:pt idx="14">
                  <c:v>Govan Mbeki (MP307)</c:v>
                </c:pt>
                <c:pt idx="15">
                  <c:v>Emalahleni (MP312)</c:v>
                </c:pt>
                <c:pt idx="16">
                  <c:v>Randfontein (GT482)</c:v>
                </c:pt>
                <c:pt idx="17">
                  <c:v>Drakenstein (WC023)</c:v>
                </c:pt>
                <c:pt idx="18">
                  <c:v>Potchefstroom (NW402)</c:v>
                </c:pt>
                <c:pt idx="19">
                  <c:v>Mogale City (GT481)</c:v>
                </c:pt>
                <c:pt idx="20">
                  <c:v>Msunduzi (KZ225)</c:v>
                </c:pt>
                <c:pt idx="21">
                  <c:v>Buffalo City (EC125)</c:v>
                </c:pt>
                <c:pt idx="22">
                  <c:v>Newcastle (KZ252)</c:v>
                </c:pt>
                <c:pt idx="23">
                  <c:v>Cacadu (DC10)</c:v>
                </c:pt>
                <c:pt idx="24">
                  <c:v>Steve Tshwete (MP313)</c:v>
                </c:pt>
                <c:pt idx="25">
                  <c:v>West Coast (DC1)</c:v>
                </c:pt>
                <c:pt idx="26">
                  <c:v>Lukhanji (EC134)</c:v>
                </c:pt>
                <c:pt idx="27">
                  <c:v>Rustenburg (NW373)</c:v>
                </c:pt>
                <c:pt idx="28">
                  <c:v>Amathole (DC12)</c:v>
                </c:pt>
                <c:pt idx="29">
                  <c:v>uMhlathuze (KZ282)</c:v>
                </c:pt>
                <c:pt idx="30">
                  <c:v>Polokwane (NP354)</c:v>
                </c:pt>
                <c:pt idx="31">
                  <c:v>Maluti-a-Phofung (FS194)</c:v>
                </c:pt>
                <c:pt idx="32">
                  <c:v>Ilembe (DC29)</c:v>
                </c:pt>
                <c:pt idx="33">
                  <c:v>Mbombela (MP322)</c:v>
                </c:pt>
                <c:pt idx="34">
                  <c:v>Mafikeng (NW383)</c:v>
                </c:pt>
                <c:pt idx="35">
                  <c:v>uThungulu (DC28)</c:v>
                </c:pt>
                <c:pt idx="36">
                  <c:v>Ba-Phalaborwa (NP334)</c:v>
                </c:pt>
                <c:pt idx="37">
                  <c:v>O. R. Tambo (DC15)</c:v>
                </c:pt>
                <c:pt idx="38">
                  <c:v>Sekhukhune (DC47)</c:v>
                </c:pt>
                <c:pt idx="39">
                  <c:v>Greater Tzaneen (NP333)</c:v>
                </c:pt>
              </c:strCache>
            </c:strRef>
          </c:cat>
          <c:val>
            <c:numRef>
              <c:f>Data!$B$102:$AO$102</c:f>
              <c:numCache>
                <c:ptCount val="40"/>
                <c:pt idx="0">
                  <c:v>31125.11574863782</c:v>
                </c:pt>
                <c:pt idx="1">
                  <c:v>5892.475648204791</c:v>
                </c:pt>
                <c:pt idx="2">
                  <c:v>37269.92791553256</c:v>
                </c:pt>
                <c:pt idx="3">
                  <c:v>12563.719161729596</c:v>
                </c:pt>
                <c:pt idx="4">
                  <c:v>43669.97171640131</c:v>
                </c:pt>
                <c:pt idx="5">
                  <c:v>8560.969976905311</c:v>
                </c:pt>
                <c:pt idx="6">
                  <c:v>7182.784761844217</c:v>
                </c:pt>
                <c:pt idx="7">
                  <c:v>4629.443640593526</c:v>
                </c:pt>
                <c:pt idx="8">
                  <c:v>11970.52182797462</c:v>
                </c:pt>
                <c:pt idx="9">
                  <c:v>46854.25342058299</c:v>
                </c:pt>
                <c:pt idx="10">
                  <c:v>13979.614082897455</c:v>
                </c:pt>
                <c:pt idx="11">
                  <c:v>25288.52766489528</c:v>
                </c:pt>
                <c:pt idx="12">
                  <c:v>26643.31263634838</c:v>
                </c:pt>
                <c:pt idx="14">
                  <c:v>5165.2898603699105</c:v>
                </c:pt>
                <c:pt idx="15">
                  <c:v>6717.651399356981</c:v>
                </c:pt>
                <c:pt idx="16">
                  <c:v>10788.566795053719</c:v>
                </c:pt>
                <c:pt idx="17">
                  <c:v>36206.7731277533</c:v>
                </c:pt>
                <c:pt idx="18">
                  <c:v>5423.003282275711</c:v>
                </c:pt>
                <c:pt idx="19">
                  <c:v>6929.14979757085</c:v>
                </c:pt>
                <c:pt idx="20">
                  <c:v>3962.321172753498</c:v>
                </c:pt>
                <c:pt idx="21">
                  <c:v>6466.34876643843</c:v>
                </c:pt>
                <c:pt idx="22">
                  <c:v>2317.5252028522254</c:v>
                </c:pt>
                <c:pt idx="23">
                  <c:v>584.0092699884125</c:v>
                </c:pt>
                <c:pt idx="24">
                  <c:v>28818.480138169256</c:v>
                </c:pt>
                <c:pt idx="25">
                  <c:v>10382.11725010544</c:v>
                </c:pt>
                <c:pt idx="26">
                  <c:v>2796.237273129703</c:v>
                </c:pt>
                <c:pt idx="27">
                  <c:v>16811.070368430243</c:v>
                </c:pt>
                <c:pt idx="28">
                  <c:v>547.008622726199</c:v>
                </c:pt>
                <c:pt idx="29">
                  <c:v>20653.19617927994</c:v>
                </c:pt>
                <c:pt idx="30">
                  <c:v>4415.787863094958</c:v>
                </c:pt>
                <c:pt idx="31">
                  <c:v>1901.3278601859627</c:v>
                </c:pt>
                <c:pt idx="32">
                  <c:v>570.6897807560638</c:v>
                </c:pt>
                <c:pt idx="33">
                  <c:v>6266.936999307684</c:v>
                </c:pt>
                <c:pt idx="34">
                  <c:v>1405.9473412493546</c:v>
                </c:pt>
                <c:pt idx="35">
                  <c:v>906.1080835603997</c:v>
                </c:pt>
                <c:pt idx="36">
                  <c:v>2540.350670051361</c:v>
                </c:pt>
                <c:pt idx="37">
                  <c:v>990.1979947313944</c:v>
                </c:pt>
                <c:pt idx="38">
                  <c:v>791.398413257807</c:v>
                </c:pt>
                <c:pt idx="39">
                  <c:v>410.1094015093898</c:v>
                </c:pt>
              </c:numCache>
            </c:numRef>
          </c:val>
        </c:ser>
        <c:axId val="13759239"/>
        <c:axId val="34007212"/>
      </c:barChart>
      <c:catAx>
        <c:axId val="1375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Municipalities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07212"/>
        <c:crosses val="autoZero"/>
        <c:auto val="1"/>
        <c:lblOffset val="100"/>
        <c:noMultiLvlLbl val="0"/>
      </c:catAx>
      <c:valAx>
        <c:axId val="34007212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Rand per water plus san backlogs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759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5"/>
          <c:y val="0.18"/>
          <c:w val="0.84"/>
          <c:h val="0.10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2" sqref="B22"/>
    </sheetView>
  </sheetViews>
  <sheetFormatPr defaultColWidth="9.140625" defaultRowHeight="12.75"/>
  <cols>
    <col min="1" max="1" width="21.140625" style="0" customWidth="1"/>
    <col min="2" max="2" width="11.57421875" style="0" customWidth="1"/>
    <col min="3" max="3" width="11.28125" style="0" customWidth="1"/>
    <col min="4" max="4" width="12.421875" style="0" customWidth="1"/>
    <col min="5" max="5" width="11.421875" style="0" customWidth="1"/>
    <col min="6" max="6" width="10.7109375" style="0" customWidth="1"/>
    <col min="7" max="7" width="11.57421875" style="0" customWidth="1"/>
  </cols>
  <sheetData>
    <row r="1" spans="1:7" ht="12.75">
      <c r="A1" s="4" t="s">
        <v>190</v>
      </c>
      <c r="B1" s="8"/>
      <c r="C1" s="8"/>
      <c r="D1" s="8"/>
      <c r="E1" s="8"/>
      <c r="F1" s="8"/>
      <c r="G1" s="8"/>
    </row>
    <row r="2" spans="1:7" ht="12.75">
      <c r="A2" s="9" t="s">
        <v>191</v>
      </c>
      <c r="B2" s="10" t="s">
        <v>192</v>
      </c>
      <c r="C2" s="11" t="s">
        <v>193</v>
      </c>
      <c r="D2" s="11" t="s">
        <v>194</v>
      </c>
      <c r="E2" s="11" t="s">
        <v>195</v>
      </c>
      <c r="F2" s="12" t="s">
        <v>196</v>
      </c>
      <c r="G2" s="13" t="s">
        <v>197</v>
      </c>
    </row>
    <row r="3" spans="1:7" ht="12.75">
      <c r="A3" s="9"/>
      <c r="B3" s="14">
        <v>37165</v>
      </c>
      <c r="C3" s="15">
        <v>37438</v>
      </c>
      <c r="D3" s="15">
        <v>37803</v>
      </c>
      <c r="E3" s="15">
        <v>38169</v>
      </c>
      <c r="F3" s="16">
        <v>38534</v>
      </c>
      <c r="G3" s="15">
        <v>38899</v>
      </c>
    </row>
    <row r="4" spans="1:7" ht="12.75">
      <c r="A4" s="17"/>
      <c r="B4" s="18"/>
      <c r="C4" s="18"/>
      <c r="D4" s="18"/>
      <c r="E4" s="18"/>
      <c r="F4" s="19"/>
      <c r="G4" s="18"/>
    </row>
    <row r="5" spans="1:7" ht="12.75">
      <c r="A5" s="20" t="s">
        <v>198</v>
      </c>
      <c r="B5" s="20">
        <f aca="true" t="shared" si="0" ref="B5:G5">SUM(B8:B28)</f>
        <v>15539946</v>
      </c>
      <c r="C5" s="20">
        <f t="shared" si="0"/>
        <v>15370314.404599996</v>
      </c>
      <c r="D5" s="20">
        <f t="shared" si="0"/>
        <v>15976813.433800004</v>
      </c>
      <c r="E5" s="20">
        <f t="shared" si="0"/>
        <v>16114411.3001</v>
      </c>
      <c r="F5" s="17">
        <f t="shared" si="0"/>
        <v>16751163.218699997</v>
      </c>
      <c r="G5" s="20">
        <f t="shared" si="0"/>
        <v>16904002.74041677</v>
      </c>
    </row>
    <row r="6" spans="1:7" ht="12.75">
      <c r="A6" s="21"/>
      <c r="B6" s="20"/>
      <c r="C6" s="20"/>
      <c r="D6" s="20"/>
      <c r="E6" s="21"/>
      <c r="F6" s="22"/>
      <c r="G6" s="21"/>
    </row>
    <row r="7" spans="1:7" ht="12.75">
      <c r="A7" s="27" t="s">
        <v>199</v>
      </c>
      <c r="B7" s="10">
        <f aca="true" t="shared" si="1" ref="B7:G7">SUM(B8:B9)</f>
        <v>6871464</v>
      </c>
      <c r="C7" s="10">
        <f t="shared" si="1"/>
        <v>7587522.790599996</v>
      </c>
      <c r="D7" s="10">
        <f t="shared" si="1"/>
        <v>8105303.998400004</v>
      </c>
      <c r="E7" s="10">
        <f t="shared" si="1"/>
        <v>8273019.6285</v>
      </c>
      <c r="F7" s="10">
        <f t="shared" si="1"/>
        <v>8701376.978499997</v>
      </c>
      <c r="G7" s="10">
        <f t="shared" si="1"/>
        <v>9039499.030884093</v>
      </c>
    </row>
    <row r="8" spans="1:7" ht="12.75">
      <c r="A8" s="20" t="s">
        <v>200</v>
      </c>
      <c r="B8" s="23">
        <v>3617603</v>
      </c>
      <c r="C8" s="23">
        <v>4398255.942599997</v>
      </c>
      <c r="D8" s="23">
        <v>4653033.460300002</v>
      </c>
      <c r="E8" s="23">
        <v>4722519.410299997</v>
      </c>
      <c r="F8" s="24">
        <v>4925915.981399998</v>
      </c>
      <c r="G8" s="25">
        <v>5101792.044355712</v>
      </c>
    </row>
    <row r="9" spans="1:7" ht="12.75">
      <c r="A9" s="20" t="s">
        <v>201</v>
      </c>
      <c r="B9" s="23">
        <v>3253861</v>
      </c>
      <c r="C9" s="23">
        <v>3189266.8479999998</v>
      </c>
      <c r="D9" s="23">
        <v>3452270.5381000014</v>
      </c>
      <c r="E9" s="23">
        <v>3550500.218200003</v>
      </c>
      <c r="F9" s="24">
        <v>3775460.9971000003</v>
      </c>
      <c r="G9" s="25">
        <v>3937706.9865283803</v>
      </c>
    </row>
    <row r="10" spans="1:7" ht="12.75">
      <c r="A10" s="20"/>
      <c r="B10" s="23"/>
      <c r="C10" s="23"/>
      <c r="D10" s="23"/>
      <c r="E10" s="23"/>
      <c r="F10" s="24"/>
      <c r="G10" s="26"/>
    </row>
    <row r="11" spans="1:7" ht="12.75">
      <c r="A11" s="10" t="s">
        <v>202</v>
      </c>
      <c r="B11" s="28">
        <f aca="true" t="shared" si="2" ref="B11:G11">SUM(B12:B13)</f>
        <v>1202276</v>
      </c>
      <c r="C11" s="28">
        <f t="shared" si="2"/>
        <v>1326944.7427000003</v>
      </c>
      <c r="D11" s="28">
        <f t="shared" si="2"/>
        <v>1485582.0713000007</v>
      </c>
      <c r="E11" s="28">
        <f t="shared" si="2"/>
        <v>1424972.6285999988</v>
      </c>
      <c r="F11" s="28">
        <f t="shared" si="2"/>
        <v>1470894.7048000009</v>
      </c>
      <c r="G11" s="28">
        <f t="shared" si="2"/>
        <v>1360465.3265814055</v>
      </c>
    </row>
    <row r="12" spans="1:7" ht="12.75">
      <c r="A12" s="20" t="s">
        <v>203</v>
      </c>
      <c r="B12" s="23">
        <v>1202276</v>
      </c>
      <c r="C12" s="20">
        <v>1021204.8307000004</v>
      </c>
      <c r="D12" s="20">
        <v>1168901.5741000006</v>
      </c>
      <c r="E12" s="20">
        <v>1139036.4700999989</v>
      </c>
      <c r="F12" s="24">
        <v>1184246.891700001</v>
      </c>
      <c r="G12" s="23">
        <v>1083378.4691210221</v>
      </c>
    </row>
    <row r="13" spans="1:7" ht="12.75">
      <c r="A13" s="20" t="s">
        <v>204</v>
      </c>
      <c r="B13" s="23"/>
      <c r="C13" s="23">
        <v>305739.912</v>
      </c>
      <c r="D13" s="23">
        <v>316680.49720000004</v>
      </c>
      <c r="E13" s="23">
        <v>285936.15849999996</v>
      </c>
      <c r="F13" s="24">
        <v>286647.8131</v>
      </c>
      <c r="G13" s="25">
        <v>277086.8574603834</v>
      </c>
    </row>
    <row r="15" spans="1:7" ht="12.75">
      <c r="A15" s="10" t="s">
        <v>206</v>
      </c>
      <c r="B15" s="28">
        <f aca="true" t="shared" si="3" ref="B15:G15">SUM(B16:B18)</f>
        <v>1663510</v>
      </c>
      <c r="C15" s="28">
        <f t="shared" si="3"/>
        <v>1130607.4466999997</v>
      </c>
      <c r="D15" s="28">
        <f t="shared" si="3"/>
        <v>1121027.9461999994</v>
      </c>
      <c r="E15" s="28">
        <f t="shared" si="3"/>
        <v>1256668.055300001</v>
      </c>
      <c r="F15" s="28">
        <f t="shared" si="3"/>
        <v>1407490.233999999</v>
      </c>
      <c r="G15" s="28">
        <f t="shared" si="3"/>
        <v>1480167.501030421</v>
      </c>
    </row>
    <row r="16" spans="1:7" ht="12.75">
      <c r="A16" s="20" t="s">
        <v>208</v>
      </c>
      <c r="B16" s="23">
        <v>1392628</v>
      </c>
      <c r="C16" s="23">
        <f>1639529.7529-C12</f>
        <v>618324.9221999996</v>
      </c>
      <c r="D16" s="23">
        <f>1882170.3737-D12</f>
        <v>713268.7995999996</v>
      </c>
      <c r="E16" s="23">
        <f>1851430.9905-E12</f>
        <v>712394.5204000012</v>
      </c>
      <c r="F16" s="24">
        <f>2100704.1987-F12</f>
        <v>916457.3069999991</v>
      </c>
      <c r="G16" s="25">
        <v>1004886.9802690279</v>
      </c>
    </row>
    <row r="17" spans="1:7" ht="12.75">
      <c r="A17" s="20" t="s">
        <v>209</v>
      </c>
      <c r="B17" s="23">
        <v>270882</v>
      </c>
      <c r="C17" s="23">
        <v>348614.7795</v>
      </c>
      <c r="D17" s="23">
        <v>298561.3242999999</v>
      </c>
      <c r="E17" s="23">
        <v>342161.3642</v>
      </c>
      <c r="F17" s="24">
        <v>319762.50419999997</v>
      </c>
      <c r="G17" s="25">
        <v>323535.01417551545</v>
      </c>
    </row>
    <row r="18" spans="1:7" ht="12.75">
      <c r="A18" s="20" t="s">
        <v>205</v>
      </c>
      <c r="B18" s="23"/>
      <c r="C18" s="23">
        <v>163667.745</v>
      </c>
      <c r="D18" s="23">
        <v>109197.82229999999</v>
      </c>
      <c r="E18" s="23">
        <v>202112.17070000002</v>
      </c>
      <c r="F18" s="24">
        <v>171270.4228</v>
      </c>
      <c r="G18" s="25">
        <v>151745.50658587762</v>
      </c>
    </row>
    <row r="19" spans="1:7" ht="12.75">
      <c r="A19" s="20"/>
      <c r="B19" s="23"/>
      <c r="C19" s="23"/>
      <c r="D19" s="23"/>
      <c r="E19" s="23"/>
      <c r="F19" s="24"/>
      <c r="G19" s="25"/>
    </row>
    <row r="20" spans="1:7" ht="12.75">
      <c r="A20" s="10" t="s">
        <v>210</v>
      </c>
      <c r="B20" s="28">
        <f aca="true" t="shared" si="4" ref="B20:G20">SUM(B21:B28)</f>
        <v>1468455</v>
      </c>
      <c r="C20" s="28">
        <f t="shared" si="4"/>
        <v>1433843.6175999998</v>
      </c>
      <c r="D20" s="28">
        <f t="shared" si="4"/>
        <v>1329144.7002000008</v>
      </c>
      <c r="E20" s="28">
        <f t="shared" si="4"/>
        <v>1239055.1518999997</v>
      </c>
      <c r="F20" s="28">
        <f t="shared" si="4"/>
        <v>1146508.1813</v>
      </c>
      <c r="G20" s="28">
        <f t="shared" si="4"/>
        <v>1091619.0271545127</v>
      </c>
    </row>
    <row r="21" spans="1:7" ht="12.75">
      <c r="A21" s="20" t="s">
        <v>207</v>
      </c>
      <c r="B21" s="23">
        <f>67680</f>
        <v>67680</v>
      </c>
      <c r="C21" s="23">
        <v>68972.7894</v>
      </c>
      <c r="D21" s="23">
        <v>51138.494400000025</v>
      </c>
      <c r="E21" s="23">
        <v>40932.48829999999</v>
      </c>
      <c r="F21" s="24">
        <v>34314.1802</v>
      </c>
      <c r="G21" s="25">
        <v>52511.42843680161</v>
      </c>
    </row>
    <row r="22" spans="1:7" ht="12.75">
      <c r="A22" s="20" t="s">
        <v>211</v>
      </c>
      <c r="B22" s="23">
        <f>83634</f>
        <v>83634</v>
      </c>
      <c r="C22" s="23">
        <v>76437.4124</v>
      </c>
      <c r="D22" s="23">
        <v>73990.49349999998</v>
      </c>
      <c r="E22" s="23">
        <v>80530.3854</v>
      </c>
      <c r="F22" s="24">
        <v>127611.63540000001</v>
      </c>
      <c r="G22" s="25">
        <v>142049.69128275148</v>
      </c>
    </row>
    <row r="23" spans="1:7" ht="12.75">
      <c r="A23" s="20" t="s">
        <v>212</v>
      </c>
      <c r="B23" s="23">
        <f>725719</f>
        <v>725719</v>
      </c>
      <c r="C23" s="23">
        <v>731317.2779999999</v>
      </c>
      <c r="D23" s="23">
        <v>626813.9221000005</v>
      </c>
      <c r="E23" s="23">
        <v>630908.7390999997</v>
      </c>
      <c r="F23" s="24">
        <v>515558.9311999999</v>
      </c>
      <c r="G23" s="25">
        <v>481876.32364259544</v>
      </c>
    </row>
    <row r="24" spans="1:7" ht="12.75">
      <c r="A24" s="20" t="s">
        <v>213</v>
      </c>
      <c r="B24" s="23">
        <f>113892</f>
        <v>113892</v>
      </c>
      <c r="C24" s="23">
        <v>93127.63850000003</v>
      </c>
      <c r="D24" s="23">
        <v>89586.50239999998</v>
      </c>
      <c r="E24" s="23">
        <v>71538.4929</v>
      </c>
      <c r="F24" s="24">
        <v>42406.340800000005</v>
      </c>
      <c r="G24" s="25">
        <v>37296.232045761455</v>
      </c>
    </row>
    <row r="25" spans="1:7" ht="12.75">
      <c r="A25" s="20" t="s">
        <v>214</v>
      </c>
      <c r="B25" s="23"/>
      <c r="C25" s="23">
        <v>172851.00910000002</v>
      </c>
      <c r="D25" s="23">
        <v>140092.0651</v>
      </c>
      <c r="E25" s="23">
        <v>140700.94800000006</v>
      </c>
      <c r="F25" s="24">
        <v>88184.61319999999</v>
      </c>
      <c r="G25" s="25">
        <v>144877.12846942688</v>
      </c>
    </row>
    <row r="26" spans="1:7" ht="12.75">
      <c r="A26" s="20" t="s">
        <v>215</v>
      </c>
      <c r="B26" s="23">
        <v>210444</v>
      </c>
      <c r="C26" s="23">
        <v>252832.64409999983</v>
      </c>
      <c r="D26" s="23">
        <v>308647.79480000027</v>
      </c>
      <c r="E26" s="23">
        <v>241850.8274</v>
      </c>
      <c r="F26" s="24">
        <v>273476.87739999994</v>
      </c>
      <c r="G26" s="25">
        <v>186532.55327983684</v>
      </c>
    </row>
    <row r="27" spans="1:7" ht="12.75">
      <c r="A27" s="20" t="s">
        <v>216</v>
      </c>
      <c r="B27" s="23">
        <f>267086</f>
        <v>267086</v>
      </c>
      <c r="C27" s="23">
        <v>31582.783499999998</v>
      </c>
      <c r="D27" s="23">
        <v>30385.0461</v>
      </c>
      <c r="E27" s="23">
        <v>20537.32</v>
      </c>
      <c r="F27" s="24">
        <v>50468.876599999996</v>
      </c>
      <c r="G27" s="25">
        <v>28756.209617282668</v>
      </c>
    </row>
    <row r="28" spans="1:7" ht="12.75">
      <c r="A28" s="20" t="s">
        <v>217</v>
      </c>
      <c r="B28" s="23"/>
      <c r="C28" s="23">
        <v>6722.062599999999</v>
      </c>
      <c r="D28" s="23">
        <v>8490.381800000001</v>
      </c>
      <c r="E28" s="23">
        <v>12055.9508</v>
      </c>
      <c r="F28" s="24">
        <v>14486.7265</v>
      </c>
      <c r="G28" s="25">
        <v>17719.460380056422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B6" sqref="B6"/>
    </sheetView>
  </sheetViews>
  <sheetFormatPr defaultColWidth="9.140625" defaultRowHeight="12.75"/>
  <cols>
    <col min="1" max="1" width="16.57421875" style="0" customWidth="1"/>
    <col min="2" max="2" width="14.00390625" style="0" customWidth="1"/>
    <col min="3" max="3" width="14.421875" style="0" customWidth="1"/>
    <col min="4" max="4" width="13.421875" style="0" customWidth="1"/>
    <col min="5" max="5" width="12.140625" style="0" customWidth="1"/>
    <col min="6" max="6" width="12.57421875" style="0" customWidth="1"/>
    <col min="7" max="7" width="13.00390625" style="0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12.75">
      <c r="A2" s="29" t="s">
        <v>218</v>
      </c>
      <c r="B2" s="9"/>
      <c r="C2" s="9"/>
      <c r="D2" s="9"/>
      <c r="E2" s="9"/>
      <c r="F2" s="9"/>
      <c r="G2" s="30"/>
    </row>
    <row r="3" spans="1:7" ht="12.75">
      <c r="A3" s="21"/>
      <c r="B3" s="20" t="s">
        <v>192</v>
      </c>
      <c r="C3" s="31" t="s">
        <v>193</v>
      </c>
      <c r="D3" s="31" t="s">
        <v>194</v>
      </c>
      <c r="E3" s="31" t="s">
        <v>195</v>
      </c>
      <c r="F3" s="31" t="s">
        <v>196</v>
      </c>
      <c r="G3" s="32" t="s">
        <v>197</v>
      </c>
    </row>
    <row r="4" spans="1:7" ht="12.75">
      <c r="A4" s="21" t="s">
        <v>198</v>
      </c>
      <c r="B4" s="20">
        <f aca="true" t="shared" si="0" ref="B4:G4">B9+B15+B34+B22+B27+B40+B45+B46</f>
        <v>11205706</v>
      </c>
      <c r="C4" s="20">
        <f t="shared" si="0"/>
        <v>11478918.5976</v>
      </c>
      <c r="D4" s="20">
        <f t="shared" si="0"/>
        <v>12041058.7161</v>
      </c>
      <c r="E4" s="20">
        <f t="shared" si="0"/>
        <v>12193715.4643</v>
      </c>
      <c r="F4" s="20">
        <f t="shared" si="0"/>
        <v>12726270.0986</v>
      </c>
      <c r="G4" s="20">
        <f t="shared" si="0"/>
        <v>12971750.88565044</v>
      </c>
    </row>
    <row r="5" spans="1:7" ht="12.75">
      <c r="A5" s="21"/>
      <c r="B5" s="20"/>
      <c r="C5" s="31"/>
      <c r="D5" s="31"/>
      <c r="E5" s="31"/>
      <c r="F5" s="31"/>
      <c r="G5" s="21"/>
    </row>
    <row r="6" spans="1:7" ht="12.75">
      <c r="A6" s="21"/>
      <c r="B6" s="20"/>
      <c r="C6" s="31"/>
      <c r="D6" s="31"/>
      <c r="E6" s="31"/>
      <c r="F6" s="31"/>
      <c r="G6" s="21"/>
    </row>
    <row r="7" spans="1:7" ht="12.75">
      <c r="A7" s="27" t="s">
        <v>241</v>
      </c>
      <c r="B7" s="10">
        <f aca="true" t="shared" si="1" ref="B7:G7">B9+B15</f>
        <v>5812998</v>
      </c>
      <c r="C7" s="10">
        <f t="shared" si="1"/>
        <v>6293368.806700001</v>
      </c>
      <c r="D7" s="10">
        <f t="shared" si="1"/>
        <v>6772245.300500001</v>
      </c>
      <c r="E7" s="10">
        <f t="shared" si="1"/>
        <v>6927376.494399998</v>
      </c>
      <c r="F7" s="10">
        <f t="shared" si="1"/>
        <v>7323176.298999997</v>
      </c>
      <c r="G7" s="10">
        <f t="shared" si="1"/>
        <v>7614649.232450286</v>
      </c>
    </row>
    <row r="8" spans="1:7" ht="12.75">
      <c r="A8" s="21"/>
      <c r="B8" s="20"/>
      <c r="C8" s="31"/>
      <c r="D8" s="31"/>
      <c r="E8" s="31"/>
      <c r="F8" s="31"/>
      <c r="G8" s="21"/>
    </row>
    <row r="9" spans="1:7" ht="12.75">
      <c r="A9" s="27" t="s">
        <v>239</v>
      </c>
      <c r="B9" s="10">
        <v>5500012</v>
      </c>
      <c r="C9" s="10">
        <f>SUM(C11:C13)</f>
        <v>6071872.305500001</v>
      </c>
      <c r="D9" s="10">
        <f>SUM(D11:D13)</f>
        <v>6511453.393000001</v>
      </c>
      <c r="E9" s="10">
        <v>6490028.552899999</v>
      </c>
      <c r="F9" s="10">
        <v>6810068.944699997</v>
      </c>
      <c r="G9" s="10">
        <f>SUM(G11:G13)</f>
        <v>6513824.181676051</v>
      </c>
    </row>
    <row r="10" spans="1:7" ht="12.75">
      <c r="A10" s="21"/>
      <c r="B10" s="20"/>
      <c r="C10" s="20"/>
      <c r="D10" s="20"/>
      <c r="E10" s="20"/>
      <c r="F10" s="20"/>
      <c r="G10" s="20"/>
    </row>
    <row r="11" spans="1:7" ht="12.75">
      <c r="A11" s="21" t="s">
        <v>219</v>
      </c>
      <c r="B11" s="20"/>
      <c r="C11" s="25">
        <v>3996856.086300001</v>
      </c>
      <c r="D11" s="20">
        <v>4193330.1077000005</v>
      </c>
      <c r="E11" s="20">
        <v>4325295.122499999</v>
      </c>
      <c r="F11" s="20">
        <v>4582898.931099996</v>
      </c>
      <c r="G11" s="20">
        <v>4205650.496377266</v>
      </c>
    </row>
    <row r="12" spans="1:7" ht="12.75">
      <c r="A12" s="21" t="s">
        <v>220</v>
      </c>
      <c r="B12" s="20"/>
      <c r="C12" s="25">
        <v>2002740.9237999995</v>
      </c>
      <c r="D12" s="20">
        <v>2250365.7965000006</v>
      </c>
      <c r="E12" s="20">
        <v>2082324.1151000005</v>
      </c>
      <c r="F12" s="20">
        <v>2138238.6824000017</v>
      </c>
      <c r="G12" s="20">
        <v>2172521.933495031</v>
      </c>
    </row>
    <row r="13" spans="1:7" ht="12.75">
      <c r="A13" s="21" t="s">
        <v>221</v>
      </c>
      <c r="B13" s="20"/>
      <c r="C13" s="25">
        <v>72275.29539999999</v>
      </c>
      <c r="D13" s="20">
        <v>67757.4888</v>
      </c>
      <c r="E13" s="20">
        <v>82409.3153</v>
      </c>
      <c r="F13" s="20">
        <v>88931.33120000002</v>
      </c>
      <c r="G13" s="20">
        <v>135651.75180375393</v>
      </c>
    </row>
    <row r="14" spans="1:7" ht="12.75">
      <c r="A14" s="21"/>
      <c r="B14" s="20"/>
      <c r="C14" s="20"/>
      <c r="D14" s="20"/>
      <c r="E14" s="20"/>
      <c r="F14" s="20"/>
      <c r="G14" s="20"/>
    </row>
    <row r="15" spans="1:7" ht="12.75">
      <c r="A15" s="27" t="s">
        <v>238</v>
      </c>
      <c r="B15" s="10">
        <v>312986</v>
      </c>
      <c r="C15" s="10">
        <f>SUM(C17:C19)</f>
        <v>221496.50119999997</v>
      </c>
      <c r="D15" s="10">
        <f>SUM(D17:D19)</f>
        <v>260791.90749999994</v>
      </c>
      <c r="E15" s="10">
        <v>437347.9415000001</v>
      </c>
      <c r="F15" s="10">
        <v>513107.35429999995</v>
      </c>
      <c r="G15" s="10">
        <f>SUM(G17:G19)</f>
        <v>1100825.0507742348</v>
      </c>
    </row>
    <row r="16" spans="1:7" ht="12.75">
      <c r="A16" s="21"/>
      <c r="B16" s="20"/>
      <c r="C16" s="20"/>
      <c r="D16" s="20"/>
      <c r="E16" s="20"/>
      <c r="F16" s="20"/>
      <c r="G16" s="18"/>
    </row>
    <row r="17" spans="1:7" ht="12.75">
      <c r="A17" s="21" t="s">
        <v>222</v>
      </c>
      <c r="B17" s="20"/>
      <c r="C17" s="25">
        <v>135595.56769999999</v>
      </c>
      <c r="D17" s="20">
        <v>176786.43129999997</v>
      </c>
      <c r="E17" s="20">
        <v>188754.20970000004</v>
      </c>
      <c r="F17" s="20">
        <v>157527.6846</v>
      </c>
      <c r="G17" s="20">
        <v>662033.206796524</v>
      </c>
    </row>
    <row r="18" spans="1:7" ht="12.75">
      <c r="A18" s="21" t="s">
        <v>223</v>
      </c>
      <c r="B18" s="20"/>
      <c r="C18" s="25">
        <v>81365.54809999999</v>
      </c>
      <c r="D18" s="20">
        <v>82212.07979999999</v>
      </c>
      <c r="E18" s="20">
        <v>239996.41260000004</v>
      </c>
      <c r="F18" s="20">
        <v>335779.6996</v>
      </c>
      <c r="G18" s="20">
        <v>417213.1051295543</v>
      </c>
    </row>
    <row r="19" spans="1:7" ht="12.75">
      <c r="A19" s="21" t="s">
        <v>224</v>
      </c>
      <c r="B19" s="20"/>
      <c r="C19" s="25">
        <v>4535.3854</v>
      </c>
      <c r="D19" s="20">
        <v>1793.3963999999999</v>
      </c>
      <c r="E19" s="20">
        <v>8597.3192</v>
      </c>
      <c r="F19" s="20">
        <v>19799.9701</v>
      </c>
      <c r="G19" s="20">
        <v>21578.7388481565</v>
      </c>
    </row>
    <row r="20" spans="1:7" ht="12.75">
      <c r="A20" s="21"/>
      <c r="B20" s="20"/>
      <c r="C20" s="25"/>
      <c r="D20" s="20"/>
      <c r="E20" s="20"/>
      <c r="F20" s="20"/>
      <c r="G20" s="20"/>
    </row>
    <row r="21" spans="1:7" ht="12.75">
      <c r="A21" s="21"/>
      <c r="B21" s="20"/>
      <c r="C21" s="20"/>
      <c r="D21" s="20"/>
      <c r="E21" s="20"/>
      <c r="F21" s="20"/>
      <c r="G21" s="20"/>
    </row>
    <row r="22" spans="1:7" ht="12.75">
      <c r="A22" s="27" t="s">
        <v>237</v>
      </c>
      <c r="B22" s="10">
        <v>635957</v>
      </c>
      <c r="C22" s="10">
        <f>C24+C25</f>
        <v>535225.3555000001</v>
      </c>
      <c r="D22" s="10">
        <f>D24+D25</f>
        <v>670773.1389999997</v>
      </c>
      <c r="E22" s="10">
        <v>914143.2416000002</v>
      </c>
      <c r="F22" s="10">
        <v>960516.6396000001</v>
      </c>
      <c r="G22" s="10">
        <f>SUM(G24:G25)</f>
        <v>1003407.2470004432</v>
      </c>
    </row>
    <row r="23" spans="1:7" ht="12.75">
      <c r="A23" s="21"/>
      <c r="B23" s="20"/>
      <c r="C23" s="20"/>
      <c r="D23" s="20"/>
      <c r="E23" s="20"/>
      <c r="F23" s="20"/>
      <c r="G23" s="18"/>
    </row>
    <row r="24" spans="1:7" ht="12.75">
      <c r="A24" s="21" t="s">
        <v>228</v>
      </c>
      <c r="B24" s="20"/>
      <c r="C24" s="25">
        <v>505516.3374000001</v>
      </c>
      <c r="D24" s="20">
        <v>634720.9357999997</v>
      </c>
      <c r="E24" s="20">
        <v>858605.9799000002</v>
      </c>
      <c r="F24" s="20">
        <v>908170.4888000002</v>
      </c>
      <c r="G24" s="20">
        <v>966854.2755090955</v>
      </c>
    </row>
    <row r="25" spans="1:7" ht="12.75">
      <c r="A25" s="21" t="s">
        <v>229</v>
      </c>
      <c r="B25" s="20"/>
      <c r="C25" s="25">
        <v>29709.0181</v>
      </c>
      <c r="D25" s="20">
        <v>36052.2032</v>
      </c>
      <c r="E25" s="20">
        <v>55537.261699999995</v>
      </c>
      <c r="F25" s="20">
        <v>52346.150799999996</v>
      </c>
      <c r="G25" s="20">
        <v>36552.97149134768</v>
      </c>
    </row>
    <row r="26" spans="1:7" ht="12.75">
      <c r="A26" s="21"/>
      <c r="B26" s="20"/>
      <c r="C26" s="20"/>
      <c r="D26" s="20"/>
      <c r="E26" s="20"/>
      <c r="F26" s="20"/>
      <c r="G26" s="20"/>
    </row>
    <row r="27" spans="1:7" ht="12.75">
      <c r="A27" s="27" t="s">
        <v>240</v>
      </c>
      <c r="B27" s="10">
        <v>2557476</v>
      </c>
      <c r="C27" s="10">
        <f>C29+C30</f>
        <v>3087602.5353999995</v>
      </c>
      <c r="D27" s="10">
        <f>D29+D30</f>
        <v>3120485.4226000006</v>
      </c>
      <c r="E27" s="10">
        <v>2953559.166100001</v>
      </c>
      <c r="F27" s="10">
        <v>2999431.1039000032</v>
      </c>
      <c r="G27" s="10">
        <f>SUM(G29:G30)</f>
        <v>3120854.2538499455</v>
      </c>
    </row>
    <row r="28" spans="1:7" ht="12.75">
      <c r="A28" s="21"/>
      <c r="B28" s="20"/>
      <c r="C28" s="20"/>
      <c r="D28" s="20"/>
      <c r="E28" s="20"/>
      <c r="F28" s="20"/>
      <c r="G28" s="18"/>
    </row>
    <row r="29" spans="1:7" ht="12.75">
      <c r="A29" s="21" t="s">
        <v>230</v>
      </c>
      <c r="B29" s="20"/>
      <c r="C29" s="25">
        <v>2883500.0825999994</v>
      </c>
      <c r="D29" s="20">
        <v>2887620.3868000004</v>
      </c>
      <c r="E29" s="20">
        <v>2732476.761600001</v>
      </c>
      <c r="F29" s="20">
        <v>2810691.5238000033</v>
      </c>
      <c r="G29" s="20">
        <v>2980856.6925850213</v>
      </c>
    </row>
    <row r="30" spans="1:7" ht="12.75">
      <c r="A30" s="21" t="s">
        <v>231</v>
      </c>
      <c r="B30" s="20"/>
      <c r="C30" s="25">
        <v>204102.45280000003</v>
      </c>
      <c r="D30" s="20">
        <v>232865.03579999998</v>
      </c>
      <c r="E30" s="20">
        <v>221082.40449999998</v>
      </c>
      <c r="F30" s="20">
        <v>188739.58010000002</v>
      </c>
      <c r="G30" s="20">
        <v>139997.56126492427</v>
      </c>
    </row>
    <row r="31" spans="1:7" ht="12.75">
      <c r="A31" s="21"/>
      <c r="B31" s="20"/>
      <c r="C31" s="25"/>
      <c r="D31" s="20"/>
      <c r="E31" s="20"/>
      <c r="F31" s="20"/>
      <c r="G31" s="20"/>
    </row>
    <row r="32" spans="1:7" ht="12.75">
      <c r="A32" s="27" t="s">
        <v>236</v>
      </c>
      <c r="B32" s="10">
        <f aca="true" t="shared" si="2" ref="B32:G32">B34+B40+B45+B46</f>
        <v>2199275</v>
      </c>
      <c r="C32" s="10">
        <f t="shared" si="2"/>
        <v>1562721.9000000006</v>
      </c>
      <c r="D32" s="10">
        <f t="shared" si="2"/>
        <v>1477554.8540000003</v>
      </c>
      <c r="E32" s="10">
        <f t="shared" si="2"/>
        <v>1398636.5622</v>
      </c>
      <c r="F32" s="10">
        <f t="shared" si="2"/>
        <v>1443146.0561000002</v>
      </c>
      <c r="G32" s="10">
        <f t="shared" si="2"/>
        <v>1232840.1523497624</v>
      </c>
    </row>
    <row r="33" spans="1:7" ht="12.75">
      <c r="A33" s="21"/>
      <c r="B33" s="20"/>
      <c r="C33" s="20"/>
      <c r="D33" s="20"/>
      <c r="E33" s="20"/>
      <c r="F33" s="20"/>
      <c r="G33" s="20"/>
    </row>
    <row r="34" spans="1:7" ht="12.75">
      <c r="A34" s="21" t="s">
        <v>225</v>
      </c>
      <c r="B34" s="20">
        <v>218387</v>
      </c>
      <c r="C34" s="20">
        <f>C36+C37</f>
        <v>35470.3061</v>
      </c>
      <c r="D34" s="20">
        <f>D36+D37</f>
        <v>44950.5785</v>
      </c>
      <c r="E34" s="20">
        <v>50192.1263</v>
      </c>
      <c r="F34" s="20">
        <v>132605.3213</v>
      </c>
      <c r="G34" s="20">
        <f>SUM(G36:G37)</f>
        <v>57863.75719900859</v>
      </c>
    </row>
    <row r="35" spans="1:7" ht="12.75">
      <c r="A35" s="21"/>
      <c r="B35" s="20"/>
      <c r="C35" s="20"/>
      <c r="D35" s="20"/>
      <c r="E35" s="20"/>
      <c r="F35" s="20"/>
      <c r="G35" s="18"/>
    </row>
    <row r="36" spans="1:7" ht="12.75">
      <c r="A36" s="21" t="s">
        <v>226</v>
      </c>
      <c r="B36" s="20"/>
      <c r="C36" s="25">
        <v>29379.8739</v>
      </c>
      <c r="D36" s="20">
        <v>36737.2208</v>
      </c>
      <c r="E36" s="20">
        <v>43844.3427</v>
      </c>
      <c r="F36" s="20">
        <v>127079.09640000001</v>
      </c>
      <c r="G36" s="20">
        <v>46124.19564727009</v>
      </c>
    </row>
    <row r="37" spans="1:7" ht="12.75">
      <c r="A37" s="21" t="s">
        <v>227</v>
      </c>
      <c r="B37" s="20"/>
      <c r="C37" s="25">
        <v>6090.432199999999</v>
      </c>
      <c r="D37" s="20">
        <v>8213.3577</v>
      </c>
      <c r="E37" s="20">
        <v>6347.783600000001</v>
      </c>
      <c r="F37" s="20">
        <v>5526.2249</v>
      </c>
      <c r="G37" s="20">
        <v>11739.5615517385</v>
      </c>
    </row>
    <row r="38" spans="1:7" ht="12.75">
      <c r="A38" s="21"/>
      <c r="B38" s="20"/>
      <c r="C38" s="20"/>
      <c r="D38" s="20"/>
      <c r="E38" s="20"/>
      <c r="F38" s="20"/>
      <c r="G38" s="20"/>
    </row>
    <row r="39" spans="1:7" ht="12.75">
      <c r="A39" s="21"/>
      <c r="B39" s="20"/>
      <c r="C39" s="20"/>
      <c r="D39" s="20"/>
      <c r="E39" s="20"/>
      <c r="F39" s="20"/>
      <c r="G39" s="20"/>
    </row>
    <row r="40" spans="1:7" ht="12.75">
      <c r="A40" s="21" t="s">
        <v>232</v>
      </c>
      <c r="B40" s="20">
        <v>457376</v>
      </c>
      <c r="C40" s="20">
        <f>C42+C43</f>
        <v>299002.0136</v>
      </c>
      <c r="D40" s="20">
        <f>D42+D43</f>
        <v>261337.7366</v>
      </c>
      <c r="E40" s="20">
        <v>248523.40500000006</v>
      </c>
      <c r="F40" s="20">
        <v>293220.91900000005</v>
      </c>
      <c r="G40" s="20">
        <f>SUM(G42:G43)</f>
        <v>314059.76503794926</v>
      </c>
    </row>
    <row r="41" spans="1:7" ht="12.75">
      <c r="A41" s="21"/>
      <c r="B41" s="20"/>
      <c r="C41" s="20"/>
      <c r="D41" s="20"/>
      <c r="E41" s="20"/>
      <c r="F41" s="20"/>
      <c r="G41" s="18"/>
    </row>
    <row r="42" spans="1:7" ht="12.75">
      <c r="A42" s="21" t="s">
        <v>233</v>
      </c>
      <c r="B42" s="20"/>
      <c r="C42" s="25">
        <v>264404.3449</v>
      </c>
      <c r="D42" s="20">
        <v>237808.5336</v>
      </c>
      <c r="E42" s="20">
        <v>223234.76660000006</v>
      </c>
      <c r="F42" s="20">
        <v>260657.69390000004</v>
      </c>
      <c r="G42" s="20">
        <v>275566.07047705946</v>
      </c>
    </row>
    <row r="43" spans="1:7" ht="12.75">
      <c r="A43" s="21" t="s">
        <v>234</v>
      </c>
      <c r="B43" s="20"/>
      <c r="C43" s="25">
        <v>34597.668699999995</v>
      </c>
      <c r="D43" s="20">
        <v>23529.203</v>
      </c>
      <c r="E43" s="20">
        <v>25288.6384</v>
      </c>
      <c r="F43" s="20">
        <v>32563.2251</v>
      </c>
      <c r="G43" s="20">
        <v>38493.69456088979</v>
      </c>
    </row>
    <row r="44" spans="1:7" ht="12.75">
      <c r="A44" s="21"/>
      <c r="B44" s="20"/>
      <c r="C44" s="20"/>
      <c r="D44" s="20"/>
      <c r="E44" s="20"/>
      <c r="F44" s="20"/>
      <c r="G44" s="18"/>
    </row>
    <row r="45" spans="1:7" ht="12.75">
      <c r="A45" s="21" t="s">
        <v>235</v>
      </c>
      <c r="B45" s="20">
        <v>1523512</v>
      </c>
      <c r="C45" s="25">
        <v>1219510.6528000007</v>
      </c>
      <c r="D45" s="20">
        <v>1163965.8971000002</v>
      </c>
      <c r="E45" s="20">
        <v>1091965.2408999999</v>
      </c>
      <c r="F45" s="20">
        <v>1004976.8035000002</v>
      </c>
      <c r="G45" s="20">
        <v>845644.3375538096</v>
      </c>
    </row>
    <row r="46" spans="1:7" ht="12.75">
      <c r="A46" s="26" t="s">
        <v>217</v>
      </c>
      <c r="B46" s="20"/>
      <c r="C46" s="33">
        <v>8738.9275</v>
      </c>
      <c r="D46" s="20">
        <v>7300.641800000001</v>
      </c>
      <c r="E46" s="20">
        <v>7955.79</v>
      </c>
      <c r="F46" s="20">
        <v>12343.0123</v>
      </c>
      <c r="G46" s="20">
        <v>15272.292558994906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89"/>
  <sheetViews>
    <sheetView workbookViewId="0" topLeftCell="A1">
      <pane ySplit="765" topLeftCell="BM73" activePane="bottomLeft" state="split"/>
      <selection pane="topLeft" activeCell="X2" sqref="X2"/>
      <selection pane="bottomLeft" activeCell="B84" sqref="B84"/>
    </sheetView>
  </sheetViews>
  <sheetFormatPr defaultColWidth="12.7109375" defaultRowHeight="12.75"/>
  <cols>
    <col min="1" max="1" width="43.7109375" style="0" customWidth="1"/>
    <col min="4" max="4" width="12.7109375" style="0" customWidth="1"/>
    <col min="14" max="14" width="12.7109375" style="0" customWidth="1"/>
    <col min="17" max="17" width="12.7109375" style="0" customWidth="1"/>
    <col min="19" max="19" width="12.7109375" style="0" customWidth="1"/>
  </cols>
  <sheetData>
    <row r="1" spans="1:41" ht="12.75">
      <c r="A1" s="4" t="s">
        <v>1</v>
      </c>
      <c r="B1" t="s">
        <v>10</v>
      </c>
      <c r="C1" t="s">
        <v>10</v>
      </c>
      <c r="D1" t="s">
        <v>8</v>
      </c>
      <c r="E1" t="s">
        <v>10</v>
      </c>
      <c r="F1" t="s">
        <v>3</v>
      </c>
      <c r="G1" t="s">
        <v>21</v>
      </c>
      <c r="H1" t="s">
        <v>30</v>
      </c>
      <c r="I1" t="s">
        <v>30</v>
      </c>
      <c r="J1" t="s">
        <v>20</v>
      </c>
      <c r="K1" t="s">
        <v>8</v>
      </c>
      <c r="L1" t="s">
        <v>10</v>
      </c>
      <c r="M1" t="s">
        <v>8</v>
      </c>
      <c r="N1" t="s">
        <v>12</v>
      </c>
      <c r="O1" t="s">
        <v>8</v>
      </c>
      <c r="P1" t="s">
        <v>23</v>
      </c>
      <c r="Q1" t="s">
        <v>17</v>
      </c>
      <c r="R1" t="s">
        <v>10</v>
      </c>
      <c r="S1" t="s">
        <v>8</v>
      </c>
      <c r="T1" t="s">
        <v>12</v>
      </c>
      <c r="U1" t="s">
        <v>10</v>
      </c>
      <c r="V1" t="s">
        <v>20</v>
      </c>
      <c r="W1" t="s">
        <v>3</v>
      </c>
      <c r="X1" t="s">
        <v>20</v>
      </c>
      <c r="Y1" t="s">
        <v>3</v>
      </c>
      <c r="Z1" t="s">
        <v>23</v>
      </c>
      <c r="AA1" t="s">
        <v>8</v>
      </c>
      <c r="AB1" t="s">
        <v>3</v>
      </c>
      <c r="AC1" t="s">
        <v>12</v>
      </c>
      <c r="AD1" t="s">
        <v>3</v>
      </c>
      <c r="AE1" t="s">
        <v>20</v>
      </c>
      <c r="AF1" t="s">
        <v>4</v>
      </c>
      <c r="AG1" t="s">
        <v>30</v>
      </c>
      <c r="AH1" t="s">
        <v>20</v>
      </c>
      <c r="AI1" t="s">
        <v>17</v>
      </c>
      <c r="AJ1" t="s">
        <v>12</v>
      </c>
      <c r="AK1" t="s">
        <v>20</v>
      </c>
      <c r="AL1" t="s">
        <v>4</v>
      </c>
      <c r="AM1" t="s">
        <v>3</v>
      </c>
      <c r="AN1" t="s">
        <v>4</v>
      </c>
      <c r="AO1" t="s">
        <v>4</v>
      </c>
    </row>
    <row r="2" spans="2:42" ht="12.75">
      <c r="B2" t="s">
        <v>11</v>
      </c>
      <c r="C2" t="s">
        <v>19</v>
      </c>
      <c r="D2" t="s">
        <v>9</v>
      </c>
      <c r="E2" t="s">
        <v>16</v>
      </c>
      <c r="F2" t="s">
        <v>37</v>
      </c>
      <c r="G2" t="s">
        <v>45</v>
      </c>
      <c r="H2" t="s">
        <v>32</v>
      </c>
      <c r="I2" t="s">
        <v>33</v>
      </c>
      <c r="J2" t="s">
        <v>52</v>
      </c>
      <c r="K2" t="s">
        <v>22</v>
      </c>
      <c r="L2" t="s">
        <v>14</v>
      </c>
      <c r="M2" t="s">
        <v>27</v>
      </c>
      <c r="N2" t="s">
        <v>13</v>
      </c>
      <c r="O2" t="s">
        <v>40</v>
      </c>
      <c r="P2" t="s">
        <v>53</v>
      </c>
      <c r="Q2" t="s">
        <v>18</v>
      </c>
      <c r="R2" t="s">
        <v>43</v>
      </c>
      <c r="S2" t="s">
        <v>15</v>
      </c>
      <c r="T2" t="s">
        <v>42</v>
      </c>
      <c r="U2" t="s">
        <v>35</v>
      </c>
      <c r="V2" t="s">
        <v>36</v>
      </c>
      <c r="W2" t="s">
        <v>6</v>
      </c>
      <c r="X2" t="s">
        <v>38</v>
      </c>
      <c r="Y2" t="s">
        <v>7</v>
      </c>
      <c r="Z2" t="s">
        <v>46</v>
      </c>
      <c r="AA2" t="s">
        <v>49</v>
      </c>
      <c r="AB2" t="s">
        <v>28</v>
      </c>
      <c r="AC2" t="s">
        <v>44</v>
      </c>
      <c r="AD2" t="s">
        <v>0</v>
      </c>
      <c r="AE2" t="s">
        <v>47</v>
      </c>
      <c r="AF2" t="s">
        <v>41</v>
      </c>
      <c r="AG2" t="s">
        <v>31</v>
      </c>
      <c r="AH2" t="s">
        <v>26</v>
      </c>
      <c r="AI2" t="s">
        <v>34</v>
      </c>
      <c r="AJ2" t="s">
        <v>29</v>
      </c>
      <c r="AK2" t="s">
        <v>48</v>
      </c>
      <c r="AL2" t="s">
        <v>5</v>
      </c>
      <c r="AM2" t="s">
        <v>39</v>
      </c>
      <c r="AN2" t="s">
        <v>24</v>
      </c>
      <c r="AO2" t="s">
        <v>25</v>
      </c>
    </row>
    <row r="4" spans="1:40" ht="12.75">
      <c r="A4" t="s">
        <v>188</v>
      </c>
      <c r="B4">
        <v>307368665</v>
      </c>
      <c r="C4">
        <v>26528025.000000004</v>
      </c>
      <c r="D4">
        <v>180746364.99999997</v>
      </c>
      <c r="E4">
        <v>190223453</v>
      </c>
      <c r="F4" s="7">
        <v>55912000</v>
      </c>
      <c r="G4">
        <v>19996016.999999996</v>
      </c>
      <c r="H4">
        <v>39159053</v>
      </c>
      <c r="I4">
        <v>15011204</v>
      </c>
      <c r="J4">
        <v>204369175</v>
      </c>
      <c r="K4">
        <v>7453534</v>
      </c>
      <c r="L4">
        <v>177643059</v>
      </c>
      <c r="M4">
        <v>2037630</v>
      </c>
      <c r="N4">
        <v>15850288</v>
      </c>
      <c r="O4">
        <v>4367942</v>
      </c>
      <c r="R4">
        <v>6196092</v>
      </c>
      <c r="S4">
        <v>9928824</v>
      </c>
      <c r="T4">
        <v>9956230</v>
      </c>
      <c r="U4">
        <v>18412450</v>
      </c>
      <c r="V4">
        <v>29343108</v>
      </c>
      <c r="W4">
        <v>30719002</v>
      </c>
      <c r="AA4">
        <v>17584502</v>
      </c>
      <c r="AC4">
        <v>16653672</v>
      </c>
      <c r="AE4">
        <v>23518762</v>
      </c>
      <c r="AF4">
        <v>11816000</v>
      </c>
      <c r="AG4">
        <v>5419484</v>
      </c>
      <c r="AH4">
        <v>7043000</v>
      </c>
      <c r="AI4">
        <v>14470869.999999998</v>
      </c>
      <c r="AJ4">
        <v>7116553</v>
      </c>
      <c r="AK4">
        <v>2356980</v>
      </c>
      <c r="AM4">
        <v>15247935</v>
      </c>
      <c r="AN4">
        <v>5172054</v>
      </c>
    </row>
    <row r="6" spans="1:41" ht="12.75">
      <c r="A6" t="s">
        <v>175</v>
      </c>
      <c r="B6" s="6">
        <v>0.99</v>
      </c>
      <c r="C6" s="6">
        <v>0.99</v>
      </c>
      <c r="D6" s="6">
        <v>0.99</v>
      </c>
      <c r="E6" s="6">
        <v>0.98</v>
      </c>
      <c r="F6" s="6">
        <v>0.97</v>
      </c>
      <c r="G6" s="6">
        <v>0.96</v>
      </c>
      <c r="H6" s="6">
        <v>0.94</v>
      </c>
      <c r="I6" s="6">
        <v>0.92</v>
      </c>
      <c r="J6" s="6">
        <v>0.91</v>
      </c>
      <c r="K6" s="6">
        <v>0.91</v>
      </c>
      <c r="L6" s="6">
        <v>0.9</v>
      </c>
      <c r="M6" s="6">
        <v>0.89</v>
      </c>
      <c r="N6" s="6">
        <v>0.88</v>
      </c>
      <c r="O6" s="6">
        <v>0.87</v>
      </c>
      <c r="P6" s="6">
        <v>0.86</v>
      </c>
      <c r="Q6" s="6">
        <v>0.83</v>
      </c>
      <c r="R6" s="6">
        <v>0.83</v>
      </c>
      <c r="S6" s="6">
        <v>0.81</v>
      </c>
      <c r="T6" s="6">
        <v>0.81</v>
      </c>
      <c r="U6" s="6">
        <v>0.79</v>
      </c>
      <c r="V6" s="6">
        <v>0.789</v>
      </c>
      <c r="W6" s="6">
        <v>0.76</v>
      </c>
      <c r="X6" s="6">
        <v>0.75</v>
      </c>
      <c r="Y6" s="6">
        <v>0.72</v>
      </c>
      <c r="Z6" s="6">
        <v>0.69</v>
      </c>
      <c r="AA6" s="6">
        <v>0.67</v>
      </c>
      <c r="AB6" s="6">
        <v>0.66</v>
      </c>
      <c r="AC6" s="6">
        <v>0.46</v>
      </c>
      <c r="AD6" s="6">
        <v>0.45</v>
      </c>
      <c r="AE6" s="6">
        <v>0.39</v>
      </c>
      <c r="AF6" s="6">
        <v>0.37</v>
      </c>
      <c r="AG6" s="6">
        <v>0.3</v>
      </c>
      <c r="AH6" s="6">
        <v>0.3</v>
      </c>
      <c r="AI6" s="6">
        <v>0.28</v>
      </c>
      <c r="AJ6" s="6">
        <v>0.26</v>
      </c>
      <c r="AK6" s="6">
        <v>0.19</v>
      </c>
      <c r="AL6" s="6">
        <v>0.13</v>
      </c>
      <c r="AM6" s="6">
        <v>0.11</v>
      </c>
      <c r="AN6" s="6">
        <v>0.03</v>
      </c>
      <c r="AO6" s="6">
        <v>0.02</v>
      </c>
    </row>
    <row r="7" spans="1:41" ht="12.75">
      <c r="A7" t="s">
        <v>179</v>
      </c>
      <c r="B7" s="6">
        <f>1-B6</f>
        <v>0.010000000000000009</v>
      </c>
      <c r="C7" s="6">
        <f aca="true" t="shared" si="0" ref="C7:AO7">1-C6</f>
        <v>0.010000000000000009</v>
      </c>
      <c r="D7" s="6">
        <f t="shared" si="0"/>
        <v>0.010000000000000009</v>
      </c>
      <c r="E7" s="6">
        <f t="shared" si="0"/>
        <v>0.020000000000000018</v>
      </c>
      <c r="F7" s="6">
        <f t="shared" si="0"/>
        <v>0.030000000000000027</v>
      </c>
      <c r="G7" s="6">
        <f t="shared" si="0"/>
        <v>0.040000000000000036</v>
      </c>
      <c r="H7" s="6">
        <f t="shared" si="0"/>
        <v>0.06000000000000005</v>
      </c>
      <c r="I7" s="6">
        <f t="shared" si="0"/>
        <v>0.07999999999999996</v>
      </c>
      <c r="J7" s="6">
        <f t="shared" si="0"/>
        <v>0.08999999999999997</v>
      </c>
      <c r="K7" s="6">
        <f t="shared" si="0"/>
        <v>0.08999999999999997</v>
      </c>
      <c r="L7" s="6">
        <f t="shared" si="0"/>
        <v>0.09999999999999998</v>
      </c>
      <c r="M7" s="6">
        <f t="shared" si="0"/>
        <v>0.10999999999999999</v>
      </c>
      <c r="N7" s="6">
        <f t="shared" si="0"/>
        <v>0.12</v>
      </c>
      <c r="O7" s="6">
        <f t="shared" si="0"/>
        <v>0.13</v>
      </c>
      <c r="P7" s="6">
        <f t="shared" si="0"/>
        <v>0.14</v>
      </c>
      <c r="Q7" s="6">
        <f t="shared" si="0"/>
        <v>0.17000000000000004</v>
      </c>
      <c r="R7" s="6">
        <f t="shared" si="0"/>
        <v>0.17000000000000004</v>
      </c>
      <c r="S7" s="6">
        <f t="shared" si="0"/>
        <v>0.18999999999999995</v>
      </c>
      <c r="T7" s="6">
        <f t="shared" si="0"/>
        <v>0.18999999999999995</v>
      </c>
      <c r="U7" s="6">
        <f t="shared" si="0"/>
        <v>0.20999999999999996</v>
      </c>
      <c r="V7" s="6">
        <f t="shared" si="0"/>
        <v>0.21099999999999997</v>
      </c>
      <c r="W7" s="6">
        <f t="shared" si="0"/>
        <v>0.24</v>
      </c>
      <c r="X7" s="6">
        <f t="shared" si="0"/>
        <v>0.25</v>
      </c>
      <c r="Y7" s="6">
        <f t="shared" si="0"/>
        <v>0.28</v>
      </c>
      <c r="Z7" s="6">
        <f t="shared" si="0"/>
        <v>0.31000000000000005</v>
      </c>
      <c r="AA7" s="6">
        <f t="shared" si="0"/>
        <v>0.32999999999999996</v>
      </c>
      <c r="AB7" s="6">
        <f t="shared" si="0"/>
        <v>0.33999999999999997</v>
      </c>
      <c r="AC7" s="6">
        <f t="shared" si="0"/>
        <v>0.54</v>
      </c>
      <c r="AD7" s="6">
        <f t="shared" si="0"/>
        <v>0.55</v>
      </c>
      <c r="AE7" s="6">
        <f t="shared" si="0"/>
        <v>0.61</v>
      </c>
      <c r="AF7" s="6">
        <f t="shared" si="0"/>
        <v>0.63</v>
      </c>
      <c r="AG7" s="6">
        <f t="shared" si="0"/>
        <v>0.7</v>
      </c>
      <c r="AH7" s="6">
        <f t="shared" si="0"/>
        <v>0.7</v>
      </c>
      <c r="AI7" s="6">
        <f t="shared" si="0"/>
        <v>0.72</v>
      </c>
      <c r="AJ7" s="6">
        <f t="shared" si="0"/>
        <v>0.74</v>
      </c>
      <c r="AK7" s="6">
        <f t="shared" si="0"/>
        <v>0.81</v>
      </c>
      <c r="AL7" s="6">
        <f t="shared" si="0"/>
        <v>0.87</v>
      </c>
      <c r="AM7" s="6">
        <f t="shared" si="0"/>
        <v>0.89</v>
      </c>
      <c r="AN7" s="6">
        <f t="shared" si="0"/>
        <v>0.97</v>
      </c>
      <c r="AO7" s="6">
        <f t="shared" si="0"/>
        <v>0.98</v>
      </c>
    </row>
    <row r="9" spans="1:41" ht="12.75">
      <c r="A9" t="s">
        <v>138</v>
      </c>
      <c r="B9">
        <v>314891</v>
      </c>
      <c r="C9">
        <v>95778</v>
      </c>
      <c r="D9">
        <v>687932</v>
      </c>
      <c r="E9">
        <v>616268</v>
      </c>
      <c r="F9">
        <v>922864</v>
      </c>
      <c r="G9">
        <v>32885</v>
      </c>
      <c r="H9">
        <v>213211</v>
      </c>
      <c r="I9">
        <v>125607</v>
      </c>
      <c r="J9">
        <v>1419491</v>
      </c>
      <c r="K9">
        <v>49142</v>
      </c>
      <c r="L9">
        <v>390241</v>
      </c>
      <c r="M9">
        <v>43516</v>
      </c>
      <c r="N9">
        <v>227385</v>
      </c>
      <c r="O9">
        <v>36229</v>
      </c>
      <c r="P9">
        <v>61357</v>
      </c>
      <c r="Q9">
        <v>81195</v>
      </c>
      <c r="R9">
        <v>47631</v>
      </c>
      <c r="S9">
        <v>25527</v>
      </c>
      <c r="T9">
        <v>22256</v>
      </c>
      <c r="U9">
        <v>43697</v>
      </c>
      <c r="V9">
        <v>71229</v>
      </c>
      <c r="W9">
        <v>253495</v>
      </c>
      <c r="X9">
        <v>29610</v>
      </c>
      <c r="Y9">
        <v>15630</v>
      </c>
      <c r="Z9">
        <v>26530</v>
      </c>
      <c r="AA9">
        <v>0</v>
      </c>
      <c r="AB9">
        <v>62982</v>
      </c>
      <c r="AC9">
        <v>578132</v>
      </c>
      <c r="AD9">
        <v>165909</v>
      </c>
      <c r="AE9">
        <v>49030</v>
      </c>
      <c r="AF9">
        <v>153348</v>
      </c>
      <c r="AG9">
        <v>59522</v>
      </c>
      <c r="AH9">
        <v>62680</v>
      </c>
      <c r="AI9">
        <v>369580</v>
      </c>
      <c r="AJ9">
        <v>40411</v>
      </c>
      <c r="AK9">
        <v>70064</v>
      </c>
      <c r="AL9">
        <v>27511</v>
      </c>
      <c r="AM9">
        <v>433599</v>
      </c>
      <c r="AN9">
        <v>180106</v>
      </c>
      <c r="AO9">
        <v>20452</v>
      </c>
    </row>
    <row r="10" spans="1:41" ht="12.75">
      <c r="A10" t="s">
        <v>139</v>
      </c>
      <c r="B10">
        <v>3193219</v>
      </c>
      <c r="C10">
        <v>125221</v>
      </c>
      <c r="D10">
        <v>2492091</v>
      </c>
      <c r="E10">
        <v>1420831</v>
      </c>
      <c r="F10">
        <v>1374163</v>
      </c>
      <c r="G10">
        <v>37069</v>
      </c>
      <c r="H10">
        <v>451948</v>
      </c>
      <c r="I10">
        <v>163174</v>
      </c>
      <c r="J10">
        <v>2847033</v>
      </c>
      <c r="K10">
        <v>236286</v>
      </c>
      <c r="L10">
        <v>1590251</v>
      </c>
      <c r="M10">
        <v>80898</v>
      </c>
      <c r="N10">
        <v>317535</v>
      </c>
      <c r="O10">
        <v>144211</v>
      </c>
      <c r="P10">
        <v>70656</v>
      </c>
      <c r="Q10">
        <v>127454</v>
      </c>
      <c r="R10">
        <v>53220</v>
      </c>
      <c r="S10">
        <v>131503</v>
      </c>
      <c r="T10">
        <v>39653</v>
      </c>
      <c r="U10">
        <v>78729</v>
      </c>
      <c r="V10">
        <v>201908</v>
      </c>
      <c r="W10">
        <v>475975</v>
      </c>
      <c r="X10">
        <v>75403</v>
      </c>
      <c r="Y10">
        <v>16128</v>
      </c>
      <c r="Z10">
        <v>166859</v>
      </c>
      <c r="AA10">
        <v>49232</v>
      </c>
      <c r="AB10">
        <v>63167</v>
      </c>
      <c r="AC10">
        <v>770216</v>
      </c>
      <c r="AD10">
        <v>185239</v>
      </c>
      <c r="AE10">
        <v>365417</v>
      </c>
      <c r="AF10">
        <v>375183</v>
      </c>
      <c r="AG10">
        <v>122282</v>
      </c>
      <c r="AH10">
        <v>62680</v>
      </c>
      <c r="AI10">
        <v>443555</v>
      </c>
      <c r="AJ10">
        <v>68083</v>
      </c>
      <c r="AK10">
        <v>127696</v>
      </c>
      <c r="AL10">
        <v>43031</v>
      </c>
      <c r="AM10">
        <v>445801</v>
      </c>
      <c r="AN10">
        <v>184141</v>
      </c>
      <c r="AO10">
        <v>35050</v>
      </c>
    </row>
    <row r="11" spans="1:41" ht="12.75">
      <c r="A11" t="s">
        <v>140</v>
      </c>
      <c r="B11">
        <v>720776</v>
      </c>
      <c r="C11">
        <v>41585</v>
      </c>
      <c r="D11">
        <v>407705</v>
      </c>
      <c r="E11">
        <v>99322</v>
      </c>
      <c r="F11">
        <v>271708</v>
      </c>
      <c r="G11">
        <v>7531</v>
      </c>
      <c r="H11">
        <v>107676</v>
      </c>
      <c r="I11">
        <v>0</v>
      </c>
      <c r="J11">
        <v>480200</v>
      </c>
      <c r="K11">
        <v>69550</v>
      </c>
      <c r="L11">
        <v>315144</v>
      </c>
      <c r="M11">
        <v>28505</v>
      </c>
      <c r="N11">
        <v>206638</v>
      </c>
      <c r="O11">
        <v>13692</v>
      </c>
      <c r="P11">
        <v>26798</v>
      </c>
      <c r="Q11">
        <v>53539</v>
      </c>
      <c r="R11">
        <v>13005</v>
      </c>
      <c r="S11">
        <v>10017</v>
      </c>
      <c r="T11">
        <v>18484</v>
      </c>
      <c r="U11">
        <v>24456</v>
      </c>
      <c r="V11">
        <v>39659</v>
      </c>
      <c r="W11">
        <v>83527</v>
      </c>
      <c r="X11">
        <v>0</v>
      </c>
      <c r="Y11">
        <v>0</v>
      </c>
      <c r="Z11">
        <v>32336</v>
      </c>
      <c r="AA11">
        <v>31592</v>
      </c>
      <c r="AB11">
        <v>0</v>
      </c>
      <c r="AC11">
        <v>130642</v>
      </c>
      <c r="AD11">
        <v>151540</v>
      </c>
      <c r="AE11">
        <v>80373</v>
      </c>
      <c r="AF11">
        <v>131093</v>
      </c>
      <c r="AG11">
        <v>37521</v>
      </c>
      <c r="AH11">
        <v>62580</v>
      </c>
      <c r="AI11">
        <v>60645</v>
      </c>
      <c r="AJ11">
        <v>14700</v>
      </c>
      <c r="AK11">
        <v>103869</v>
      </c>
      <c r="AL11">
        <v>17902</v>
      </c>
      <c r="AM11">
        <v>221778</v>
      </c>
      <c r="AN11">
        <v>153660</v>
      </c>
      <c r="AO11">
        <v>0</v>
      </c>
    </row>
    <row r="13" spans="1:41" ht="12.75">
      <c r="A13" t="s">
        <v>141</v>
      </c>
      <c r="B13">
        <f aca="true" t="shared" si="1" ref="B13:AO13">SUM(B14:B16)</f>
        <v>3181645</v>
      </c>
      <c r="C13">
        <f t="shared" si="1"/>
        <v>359398</v>
      </c>
      <c r="D13">
        <f t="shared" si="1"/>
        <v>1186302</v>
      </c>
      <c r="E13">
        <f t="shared" si="1"/>
        <v>1597847</v>
      </c>
      <c r="F13">
        <f t="shared" si="1"/>
        <v>272776</v>
      </c>
      <c r="G13">
        <f t="shared" si="1"/>
        <v>78768</v>
      </c>
      <c r="H13">
        <f t="shared" si="1"/>
        <v>263523</v>
      </c>
      <c r="I13">
        <f t="shared" si="1"/>
        <v>164898</v>
      </c>
      <c r="J13">
        <f t="shared" si="1"/>
        <v>1701687</v>
      </c>
      <c r="K13">
        <f t="shared" si="1"/>
        <v>54353</v>
      </c>
      <c r="L13">
        <f t="shared" si="1"/>
        <v>1165226</v>
      </c>
      <c r="M13">
        <f t="shared" si="1"/>
        <v>35733</v>
      </c>
      <c r="N13">
        <f t="shared" si="1"/>
        <v>120067</v>
      </c>
      <c r="O13">
        <f t="shared" si="1"/>
        <v>41984</v>
      </c>
      <c r="P13">
        <f t="shared" si="1"/>
        <v>87741</v>
      </c>
      <c r="Q13">
        <f t="shared" si="1"/>
        <v>139102</v>
      </c>
      <c r="R13">
        <f t="shared" si="1"/>
        <v>45953</v>
      </c>
      <c r="S13">
        <f t="shared" si="1"/>
        <v>70007</v>
      </c>
      <c r="T13">
        <f t="shared" si="1"/>
        <v>61199</v>
      </c>
      <c r="U13">
        <f t="shared" si="1"/>
        <v>188049</v>
      </c>
      <c r="V13">
        <f t="shared" si="1"/>
        <v>226349</v>
      </c>
      <c r="W13">
        <f t="shared" si="1"/>
        <v>212011</v>
      </c>
      <c r="X13">
        <f t="shared" si="1"/>
        <v>138741</v>
      </c>
      <c r="Y13">
        <f t="shared" si="1"/>
        <v>17427</v>
      </c>
      <c r="Z13">
        <f t="shared" si="1"/>
        <v>43200</v>
      </c>
      <c r="AA13">
        <f t="shared" si="1"/>
        <v>43106</v>
      </c>
      <c r="AB13">
        <f t="shared" si="1"/>
        <v>23627</v>
      </c>
      <c r="AC13">
        <f t="shared" si="1"/>
        <v>135398</v>
      </c>
      <c r="AD13">
        <f t="shared" si="1"/>
        <v>126336</v>
      </c>
      <c r="AE13">
        <f t="shared" si="1"/>
        <v>101953</v>
      </c>
      <c r="AF13">
        <f t="shared" si="1"/>
        <v>80443</v>
      </c>
      <c r="AG13">
        <f t="shared" si="1"/>
        <v>67938</v>
      </c>
      <c r="AH13">
        <f t="shared" si="1"/>
        <v>57921</v>
      </c>
      <c r="AI13">
        <f t="shared" si="1"/>
        <v>57497</v>
      </c>
      <c r="AJ13">
        <f t="shared" si="1"/>
        <v>39762</v>
      </c>
      <c r="AK13">
        <f t="shared" si="1"/>
        <v>89991</v>
      </c>
      <c r="AL13">
        <f t="shared" si="1"/>
        <v>37115</v>
      </c>
      <c r="AM13">
        <f t="shared" si="1"/>
        <v>97312</v>
      </c>
      <c r="AN13">
        <f t="shared" si="1"/>
        <v>0</v>
      </c>
      <c r="AO13">
        <f t="shared" si="1"/>
        <v>20375</v>
      </c>
    </row>
    <row r="14" spans="1:41" ht="12.75">
      <c r="A14" t="s">
        <v>142</v>
      </c>
      <c r="B14">
        <v>3118047</v>
      </c>
      <c r="C14">
        <v>245438</v>
      </c>
      <c r="D14">
        <v>957422</v>
      </c>
      <c r="E14">
        <v>1596388</v>
      </c>
      <c r="F14">
        <v>260029</v>
      </c>
      <c r="G14">
        <v>78759</v>
      </c>
      <c r="H14">
        <v>216772</v>
      </c>
      <c r="I14">
        <v>164898</v>
      </c>
      <c r="J14">
        <v>1413125</v>
      </c>
      <c r="K14">
        <v>48480</v>
      </c>
      <c r="L14">
        <v>1047658</v>
      </c>
      <c r="M14">
        <v>31365</v>
      </c>
      <c r="N14">
        <v>107789</v>
      </c>
      <c r="O14">
        <v>37576</v>
      </c>
      <c r="P14">
        <v>87731</v>
      </c>
      <c r="Q14">
        <v>587</v>
      </c>
      <c r="R14">
        <v>42020</v>
      </c>
      <c r="S14">
        <v>62959</v>
      </c>
      <c r="T14">
        <v>61199</v>
      </c>
      <c r="U14">
        <v>167243</v>
      </c>
      <c r="V14">
        <v>186182</v>
      </c>
      <c r="W14">
        <v>145664</v>
      </c>
      <c r="X14">
        <v>114025</v>
      </c>
      <c r="Y14">
        <v>17</v>
      </c>
      <c r="Z14">
        <v>38257</v>
      </c>
      <c r="AA14">
        <v>43106</v>
      </c>
      <c r="AB14">
        <v>20399</v>
      </c>
      <c r="AC14">
        <v>134285</v>
      </c>
      <c r="AD14">
        <v>36206</v>
      </c>
      <c r="AE14">
        <v>75341</v>
      </c>
      <c r="AF14">
        <v>80443</v>
      </c>
      <c r="AG14">
        <v>25105</v>
      </c>
      <c r="AH14">
        <v>57921</v>
      </c>
      <c r="AI14">
        <v>14532</v>
      </c>
      <c r="AJ14">
        <v>34000</v>
      </c>
      <c r="AK14">
        <v>13830</v>
      </c>
      <c r="AL14">
        <v>37070</v>
      </c>
      <c r="AM14">
        <v>58350</v>
      </c>
      <c r="AO14">
        <v>14012</v>
      </c>
    </row>
    <row r="15" spans="1:41" ht="12.75">
      <c r="A15" t="s">
        <v>95</v>
      </c>
      <c r="B15">
        <v>0</v>
      </c>
      <c r="C15">
        <v>74000</v>
      </c>
      <c r="D15">
        <v>132320</v>
      </c>
      <c r="E15">
        <v>0</v>
      </c>
      <c r="F15">
        <v>0</v>
      </c>
      <c r="G15">
        <v>0</v>
      </c>
      <c r="H15">
        <v>0</v>
      </c>
      <c r="I15">
        <v>0</v>
      </c>
      <c r="J15">
        <v>227921</v>
      </c>
      <c r="K15">
        <v>0</v>
      </c>
      <c r="L15">
        <v>94205</v>
      </c>
      <c r="M15">
        <v>2805</v>
      </c>
      <c r="N15">
        <v>11797</v>
      </c>
      <c r="O15">
        <v>3542</v>
      </c>
      <c r="P15">
        <v>0</v>
      </c>
      <c r="Q15">
        <v>0</v>
      </c>
      <c r="R15">
        <v>3337</v>
      </c>
      <c r="S15">
        <v>4800</v>
      </c>
      <c r="T15">
        <v>0</v>
      </c>
      <c r="U15">
        <v>17179</v>
      </c>
      <c r="V15">
        <v>40145</v>
      </c>
      <c r="W15">
        <v>66234</v>
      </c>
      <c r="X15">
        <v>24716</v>
      </c>
      <c r="Y15">
        <v>10992</v>
      </c>
      <c r="Z15">
        <v>2652</v>
      </c>
      <c r="AA15">
        <v>0</v>
      </c>
      <c r="AB15">
        <v>3228</v>
      </c>
      <c r="AC15">
        <v>0</v>
      </c>
      <c r="AD15">
        <v>87823</v>
      </c>
      <c r="AE15">
        <v>22216</v>
      </c>
      <c r="AF15">
        <v>0</v>
      </c>
      <c r="AG15">
        <v>23660</v>
      </c>
      <c r="AH15">
        <v>0</v>
      </c>
      <c r="AI15">
        <v>1200</v>
      </c>
      <c r="AJ15">
        <v>5513</v>
      </c>
      <c r="AK15">
        <v>76160</v>
      </c>
      <c r="AM15">
        <v>34287</v>
      </c>
      <c r="AO15">
        <v>6000</v>
      </c>
    </row>
    <row r="16" spans="1:41" ht="12.75">
      <c r="A16" t="s">
        <v>143</v>
      </c>
      <c r="B16">
        <v>63598</v>
      </c>
      <c r="C16">
        <v>39960</v>
      </c>
      <c r="D16">
        <v>96560</v>
      </c>
      <c r="E16">
        <v>1459</v>
      </c>
      <c r="F16">
        <v>12747</v>
      </c>
      <c r="G16">
        <v>9</v>
      </c>
      <c r="H16">
        <v>46751</v>
      </c>
      <c r="I16">
        <v>0</v>
      </c>
      <c r="J16">
        <v>60641</v>
      </c>
      <c r="K16">
        <v>5873</v>
      </c>
      <c r="L16">
        <v>23363</v>
      </c>
      <c r="M16">
        <v>1563</v>
      </c>
      <c r="N16">
        <v>481</v>
      </c>
      <c r="O16">
        <v>866</v>
      </c>
      <c r="P16">
        <v>10</v>
      </c>
      <c r="Q16">
        <v>138515</v>
      </c>
      <c r="R16">
        <v>596</v>
      </c>
      <c r="S16">
        <v>2248</v>
      </c>
      <c r="T16">
        <v>0</v>
      </c>
      <c r="U16">
        <v>3627</v>
      </c>
      <c r="V16">
        <v>22</v>
      </c>
      <c r="W16">
        <v>113</v>
      </c>
      <c r="X16">
        <v>0</v>
      </c>
      <c r="Y16">
        <v>6418</v>
      </c>
      <c r="Z16">
        <v>2291</v>
      </c>
      <c r="AA16">
        <v>0</v>
      </c>
      <c r="AB16">
        <v>0</v>
      </c>
      <c r="AC16">
        <v>1113</v>
      </c>
      <c r="AD16">
        <v>2307</v>
      </c>
      <c r="AE16">
        <v>4396</v>
      </c>
      <c r="AF16">
        <v>0</v>
      </c>
      <c r="AG16">
        <v>19173</v>
      </c>
      <c r="AH16">
        <v>0</v>
      </c>
      <c r="AI16">
        <v>41765</v>
      </c>
      <c r="AJ16">
        <v>249</v>
      </c>
      <c r="AK16">
        <v>1</v>
      </c>
      <c r="AL16">
        <v>45</v>
      </c>
      <c r="AM16">
        <v>4675</v>
      </c>
      <c r="AO16">
        <v>363</v>
      </c>
    </row>
    <row r="18" spans="1:41" ht="12.75">
      <c r="A18" t="s">
        <v>144</v>
      </c>
      <c r="B18">
        <v>2401807</v>
      </c>
      <c r="C18">
        <v>214268</v>
      </c>
      <c r="D18">
        <v>761940</v>
      </c>
      <c r="E18">
        <v>1274537</v>
      </c>
      <c r="F18">
        <v>204393</v>
      </c>
      <c r="G18">
        <v>73983</v>
      </c>
      <c r="H18">
        <v>386524</v>
      </c>
      <c r="I18">
        <v>95277</v>
      </c>
      <c r="J18">
        <v>1062296</v>
      </c>
      <c r="K18">
        <v>18354</v>
      </c>
      <c r="M18">
        <v>26080</v>
      </c>
      <c r="N18">
        <v>80184</v>
      </c>
      <c r="O18">
        <v>31590</v>
      </c>
      <c r="P18">
        <v>68168</v>
      </c>
      <c r="Q18">
        <v>47295</v>
      </c>
      <c r="R18">
        <v>35812</v>
      </c>
      <c r="S18">
        <v>44350</v>
      </c>
      <c r="T18">
        <v>39577</v>
      </c>
      <c r="U18">
        <v>86593</v>
      </c>
      <c r="V18">
        <v>140073</v>
      </c>
      <c r="W18">
        <v>112847</v>
      </c>
      <c r="X18">
        <v>95267</v>
      </c>
      <c r="Y18">
        <v>303</v>
      </c>
      <c r="Z18">
        <v>30955</v>
      </c>
      <c r="AA18">
        <v>36335</v>
      </c>
      <c r="AB18">
        <v>15180</v>
      </c>
      <c r="AC18">
        <v>105745</v>
      </c>
      <c r="AD18">
        <v>8063</v>
      </c>
      <c r="AE18">
        <v>58303</v>
      </c>
      <c r="AF18">
        <v>59656</v>
      </c>
      <c r="AG18">
        <v>57832</v>
      </c>
      <c r="AH18">
        <v>49634</v>
      </c>
      <c r="AI18">
        <v>11532</v>
      </c>
      <c r="AJ18">
        <v>2255</v>
      </c>
      <c r="AK18">
        <v>11556</v>
      </c>
      <c r="AL18">
        <v>35888</v>
      </c>
      <c r="AM18">
        <v>19493</v>
      </c>
      <c r="AO18">
        <v>11116</v>
      </c>
    </row>
    <row r="19" spans="1:41" ht="12.75">
      <c r="A19" t="s">
        <v>145</v>
      </c>
      <c r="B19" s="2">
        <f aca="true" t="shared" si="2" ref="B19:AO19">B18*4/3</f>
        <v>3202409.3333333335</v>
      </c>
      <c r="C19" s="2">
        <f t="shared" si="2"/>
        <v>285690.6666666667</v>
      </c>
      <c r="D19" s="2">
        <f t="shared" si="2"/>
        <v>1015920</v>
      </c>
      <c r="E19" s="2">
        <f t="shared" si="2"/>
        <v>1699382.6666666667</v>
      </c>
      <c r="F19" s="2">
        <f t="shared" si="2"/>
        <v>272524</v>
      </c>
      <c r="G19" s="2">
        <f t="shared" si="2"/>
        <v>98644</v>
      </c>
      <c r="H19" s="2">
        <f t="shared" si="2"/>
        <v>515365.3333333333</v>
      </c>
      <c r="I19" s="2">
        <f t="shared" si="2"/>
        <v>127036</v>
      </c>
      <c r="J19" s="2">
        <f t="shared" si="2"/>
        <v>1416394.6666666667</v>
      </c>
      <c r="K19" s="2">
        <f t="shared" si="2"/>
        <v>24472</v>
      </c>
      <c r="L19" s="2">
        <f t="shared" si="2"/>
        <v>0</v>
      </c>
      <c r="M19" s="2">
        <f t="shared" si="2"/>
        <v>34773.333333333336</v>
      </c>
      <c r="N19" s="2">
        <f t="shared" si="2"/>
        <v>106912</v>
      </c>
      <c r="O19" s="2">
        <f t="shared" si="2"/>
        <v>42120</v>
      </c>
      <c r="P19" s="2">
        <f t="shared" si="2"/>
        <v>90890.66666666667</v>
      </c>
      <c r="Q19" s="2">
        <f t="shared" si="2"/>
        <v>63060</v>
      </c>
      <c r="R19" s="2">
        <f t="shared" si="2"/>
        <v>47749.333333333336</v>
      </c>
      <c r="S19" s="2">
        <f t="shared" si="2"/>
        <v>59133.333333333336</v>
      </c>
      <c r="T19" s="2">
        <f t="shared" si="2"/>
        <v>52769.333333333336</v>
      </c>
      <c r="U19" s="2">
        <f t="shared" si="2"/>
        <v>115457.33333333333</v>
      </c>
      <c r="V19" s="2">
        <f t="shared" si="2"/>
        <v>186764</v>
      </c>
      <c r="W19" s="2">
        <f t="shared" si="2"/>
        <v>150462.66666666666</v>
      </c>
      <c r="X19" s="2">
        <f t="shared" si="2"/>
        <v>127022.66666666667</v>
      </c>
      <c r="Y19" s="2">
        <f t="shared" si="2"/>
        <v>404</v>
      </c>
      <c r="Z19" s="2">
        <f t="shared" si="2"/>
        <v>41273.333333333336</v>
      </c>
      <c r="AA19" s="2">
        <f t="shared" si="2"/>
        <v>48446.666666666664</v>
      </c>
      <c r="AB19" s="2">
        <f t="shared" si="2"/>
        <v>20240</v>
      </c>
      <c r="AC19" s="2">
        <f t="shared" si="2"/>
        <v>140993.33333333334</v>
      </c>
      <c r="AD19" s="2">
        <f t="shared" si="2"/>
        <v>10750.666666666666</v>
      </c>
      <c r="AE19" s="2">
        <f t="shared" si="2"/>
        <v>77737.33333333333</v>
      </c>
      <c r="AF19" s="2">
        <f t="shared" si="2"/>
        <v>79541.33333333333</v>
      </c>
      <c r="AG19" s="2">
        <f t="shared" si="2"/>
        <v>77109.33333333333</v>
      </c>
      <c r="AH19" s="2">
        <f t="shared" si="2"/>
        <v>66178.66666666667</v>
      </c>
      <c r="AI19" s="2">
        <f t="shared" si="2"/>
        <v>15376</v>
      </c>
      <c r="AJ19" s="2">
        <f t="shared" si="2"/>
        <v>3006.6666666666665</v>
      </c>
      <c r="AK19" s="2">
        <f t="shared" si="2"/>
        <v>15408</v>
      </c>
      <c r="AL19" s="2">
        <f t="shared" si="2"/>
        <v>47850.666666666664</v>
      </c>
      <c r="AM19" s="2">
        <f t="shared" si="2"/>
        <v>25990.666666666668</v>
      </c>
      <c r="AN19" s="2">
        <f t="shared" si="2"/>
        <v>0</v>
      </c>
      <c r="AO19" s="2">
        <f t="shared" si="2"/>
        <v>14821.333333333334</v>
      </c>
    </row>
    <row r="21" spans="1:41" ht="12.75">
      <c r="A21" t="s">
        <v>146</v>
      </c>
      <c r="B21">
        <f aca="true" t="shared" si="3" ref="B21:AO21">SUM(B22:B26)</f>
        <v>2947947</v>
      </c>
      <c r="C21">
        <f t="shared" si="3"/>
        <v>330960</v>
      </c>
      <c r="D21">
        <f t="shared" si="3"/>
        <v>986900</v>
      </c>
      <c r="E21">
        <f t="shared" si="3"/>
        <v>1678758</v>
      </c>
      <c r="F21">
        <f t="shared" si="3"/>
        <v>216578</v>
      </c>
      <c r="G21">
        <f t="shared" si="3"/>
        <v>78644</v>
      </c>
      <c r="H21">
        <f t="shared" si="3"/>
        <v>238565</v>
      </c>
      <c r="I21">
        <f t="shared" si="3"/>
        <v>183734</v>
      </c>
      <c r="J21">
        <f t="shared" si="3"/>
        <v>1797118</v>
      </c>
      <c r="K21">
        <f t="shared" si="3"/>
        <v>49406</v>
      </c>
      <c r="L21">
        <f t="shared" si="3"/>
        <v>1092060</v>
      </c>
      <c r="M21">
        <f t="shared" si="3"/>
        <v>22598</v>
      </c>
      <c r="N21">
        <f t="shared" si="3"/>
        <v>109707</v>
      </c>
      <c r="O21">
        <f t="shared" si="3"/>
        <v>34215</v>
      </c>
      <c r="P21">
        <f t="shared" si="3"/>
        <v>72982</v>
      </c>
      <c r="Q21">
        <f t="shared" si="3"/>
        <v>115705</v>
      </c>
      <c r="R21">
        <f t="shared" si="3"/>
        <v>43563</v>
      </c>
      <c r="S21">
        <f t="shared" si="3"/>
        <v>29833</v>
      </c>
      <c r="T21">
        <f t="shared" si="3"/>
        <v>32765</v>
      </c>
      <c r="U21">
        <f t="shared" si="3"/>
        <v>145415</v>
      </c>
      <c r="V21">
        <f t="shared" si="3"/>
        <v>209255</v>
      </c>
      <c r="W21">
        <f t="shared" si="3"/>
        <v>177631</v>
      </c>
      <c r="X21">
        <f t="shared" si="3"/>
        <v>131757</v>
      </c>
      <c r="Y21">
        <f t="shared" si="3"/>
        <v>18288</v>
      </c>
      <c r="Z21">
        <f t="shared" si="3"/>
        <v>22753</v>
      </c>
      <c r="AA21">
        <f t="shared" si="3"/>
        <v>43072</v>
      </c>
      <c r="AB21">
        <f t="shared" si="3"/>
        <v>21093</v>
      </c>
      <c r="AC21">
        <f t="shared" si="3"/>
        <v>107407</v>
      </c>
      <c r="AD21">
        <f t="shared" si="3"/>
        <v>115975</v>
      </c>
      <c r="AE21">
        <f t="shared" si="3"/>
        <v>113967</v>
      </c>
      <c r="AF21">
        <f t="shared" si="3"/>
        <v>79647</v>
      </c>
      <c r="AG21">
        <f t="shared" si="3"/>
        <v>70305</v>
      </c>
      <c r="AH21">
        <f t="shared" si="3"/>
        <v>80976</v>
      </c>
      <c r="AI21">
        <f t="shared" si="3"/>
        <v>72045</v>
      </c>
      <c r="AJ21">
        <f t="shared" si="3"/>
        <v>36843</v>
      </c>
      <c r="AK21">
        <f t="shared" si="3"/>
        <v>153361</v>
      </c>
      <c r="AL21">
        <f t="shared" si="3"/>
        <v>41755</v>
      </c>
      <c r="AM21">
        <f t="shared" si="3"/>
        <v>97312</v>
      </c>
      <c r="AN21">
        <f t="shared" si="3"/>
        <v>190263</v>
      </c>
      <c r="AO21">
        <f t="shared" si="3"/>
        <v>17623</v>
      </c>
    </row>
    <row r="22" spans="1:41" ht="12.75">
      <c r="A22" t="s">
        <v>147</v>
      </c>
      <c r="B22">
        <v>450071</v>
      </c>
      <c r="C22">
        <v>19224</v>
      </c>
      <c r="D22">
        <v>254872</v>
      </c>
      <c r="E22">
        <v>143836</v>
      </c>
      <c r="F22">
        <v>46831</v>
      </c>
      <c r="G22">
        <v>11513</v>
      </c>
      <c r="H22">
        <v>30620</v>
      </c>
      <c r="I22">
        <v>8293</v>
      </c>
      <c r="J22">
        <v>256952</v>
      </c>
      <c r="K22">
        <v>13223</v>
      </c>
      <c r="L22">
        <v>117401</v>
      </c>
      <c r="M22">
        <v>5952</v>
      </c>
      <c r="N22">
        <v>9015</v>
      </c>
      <c r="O22">
        <v>6468</v>
      </c>
      <c r="P22">
        <v>7158</v>
      </c>
      <c r="Q22">
        <v>23040</v>
      </c>
      <c r="R22">
        <v>2459</v>
      </c>
      <c r="S22">
        <v>7092</v>
      </c>
      <c r="T22">
        <v>5309</v>
      </c>
      <c r="U22">
        <v>11575</v>
      </c>
      <c r="V22">
        <v>19252</v>
      </c>
      <c r="W22">
        <v>33124</v>
      </c>
      <c r="X22">
        <v>1479</v>
      </c>
      <c r="Y22">
        <v>696</v>
      </c>
      <c r="Z22">
        <v>6225</v>
      </c>
      <c r="AA22">
        <v>12065</v>
      </c>
      <c r="AB22">
        <v>408</v>
      </c>
      <c r="AC22">
        <v>6555</v>
      </c>
      <c r="AD22">
        <v>34219</v>
      </c>
      <c r="AE22">
        <v>14824</v>
      </c>
      <c r="AF22">
        <v>10393</v>
      </c>
      <c r="AG22">
        <v>32822</v>
      </c>
      <c r="AH22">
        <v>18350</v>
      </c>
      <c r="AI22">
        <v>9814</v>
      </c>
      <c r="AJ22">
        <v>4134</v>
      </c>
      <c r="AK22">
        <v>24039</v>
      </c>
      <c r="AL22">
        <v>1660</v>
      </c>
      <c r="AM22">
        <v>26832</v>
      </c>
      <c r="AN22">
        <v>5674</v>
      </c>
      <c r="AO22">
        <v>5727</v>
      </c>
    </row>
    <row r="23" spans="1:41" ht="12.75">
      <c r="A23" t="s">
        <v>148</v>
      </c>
      <c r="B23">
        <v>452095</v>
      </c>
      <c r="C23">
        <v>0</v>
      </c>
      <c r="D23">
        <v>201729</v>
      </c>
      <c r="E23">
        <v>160274</v>
      </c>
      <c r="F23">
        <v>0</v>
      </c>
      <c r="G23">
        <v>6000</v>
      </c>
      <c r="H23">
        <v>1000</v>
      </c>
      <c r="I23">
        <v>33000</v>
      </c>
      <c r="J23">
        <v>92780</v>
      </c>
      <c r="K23">
        <v>2400</v>
      </c>
      <c r="L23">
        <v>22290</v>
      </c>
      <c r="M23">
        <v>315</v>
      </c>
      <c r="N23">
        <v>11930</v>
      </c>
      <c r="O23">
        <v>697</v>
      </c>
      <c r="P23">
        <v>14476</v>
      </c>
      <c r="Q23">
        <v>2021</v>
      </c>
      <c r="R23">
        <v>8332</v>
      </c>
      <c r="S23">
        <v>3560</v>
      </c>
      <c r="T23">
        <v>0</v>
      </c>
      <c r="U23">
        <v>30357</v>
      </c>
      <c r="V23">
        <v>2000</v>
      </c>
      <c r="W23">
        <v>4875</v>
      </c>
      <c r="X23">
        <v>24347</v>
      </c>
      <c r="Y23">
        <v>0</v>
      </c>
      <c r="Z23">
        <v>413</v>
      </c>
      <c r="AA23">
        <v>0</v>
      </c>
      <c r="AB23">
        <v>7903</v>
      </c>
      <c r="AC23">
        <v>0</v>
      </c>
      <c r="AD23">
        <v>3117</v>
      </c>
      <c r="AE23">
        <v>200</v>
      </c>
      <c r="AF23">
        <v>0</v>
      </c>
      <c r="AG23">
        <v>0</v>
      </c>
      <c r="AH23">
        <v>0</v>
      </c>
      <c r="AI23">
        <v>3212</v>
      </c>
      <c r="AJ23">
        <v>0</v>
      </c>
      <c r="AK23">
        <v>1582</v>
      </c>
      <c r="AM23">
        <v>20000</v>
      </c>
      <c r="AN23">
        <v>0</v>
      </c>
      <c r="AO23">
        <v>3301</v>
      </c>
    </row>
    <row r="24" spans="1:41" ht="12.75">
      <c r="A24" t="s">
        <v>149</v>
      </c>
      <c r="B24">
        <v>9112</v>
      </c>
      <c r="C24">
        <v>28336</v>
      </c>
      <c r="D24">
        <v>101415</v>
      </c>
      <c r="E24">
        <v>118373</v>
      </c>
      <c r="F24">
        <v>36194</v>
      </c>
      <c r="G24">
        <v>4251</v>
      </c>
      <c r="H24">
        <v>7139</v>
      </c>
      <c r="I24">
        <v>14597</v>
      </c>
      <c r="J24">
        <v>235852</v>
      </c>
      <c r="K24">
        <v>9263</v>
      </c>
      <c r="L24">
        <v>102623</v>
      </c>
      <c r="M24">
        <v>2842</v>
      </c>
      <c r="N24">
        <v>2227</v>
      </c>
      <c r="O24">
        <v>1622</v>
      </c>
      <c r="P24">
        <v>1521</v>
      </c>
      <c r="Q24">
        <v>14129</v>
      </c>
      <c r="R24">
        <v>780</v>
      </c>
      <c r="S24">
        <v>4838</v>
      </c>
      <c r="T24">
        <v>1039</v>
      </c>
      <c r="U24">
        <v>9366</v>
      </c>
      <c r="V24">
        <v>627</v>
      </c>
      <c r="W24">
        <v>11353</v>
      </c>
      <c r="X24">
        <v>8</v>
      </c>
      <c r="Y24">
        <v>38</v>
      </c>
      <c r="Z24">
        <v>1733</v>
      </c>
      <c r="AA24">
        <v>3813</v>
      </c>
      <c r="AB24">
        <v>206</v>
      </c>
      <c r="AC24">
        <v>4082</v>
      </c>
      <c r="AD24">
        <v>8059</v>
      </c>
      <c r="AE24">
        <v>20416</v>
      </c>
      <c r="AF24">
        <v>18801</v>
      </c>
      <c r="AG24">
        <v>13193</v>
      </c>
      <c r="AH24">
        <v>4357</v>
      </c>
      <c r="AI24">
        <v>10069</v>
      </c>
      <c r="AJ24">
        <v>771</v>
      </c>
      <c r="AK24">
        <v>16033</v>
      </c>
      <c r="AL24">
        <v>750</v>
      </c>
      <c r="AM24">
        <v>9900</v>
      </c>
      <c r="AN24">
        <v>2460</v>
      </c>
      <c r="AO24">
        <v>11631</v>
      </c>
    </row>
    <row r="25" spans="1:41" ht="12.75">
      <c r="A25" t="s">
        <v>150</v>
      </c>
      <c r="B25">
        <v>1394518</v>
      </c>
      <c r="C25">
        <v>223739</v>
      </c>
      <c r="D25">
        <v>249711</v>
      </c>
      <c r="E25">
        <v>1050000</v>
      </c>
      <c r="F25">
        <v>0</v>
      </c>
      <c r="G25">
        <v>25000</v>
      </c>
      <c r="H25">
        <v>153469</v>
      </c>
      <c r="I25">
        <v>112777</v>
      </c>
      <c r="J25">
        <v>861251</v>
      </c>
      <c r="K25">
        <v>0</v>
      </c>
      <c r="L25">
        <v>646724</v>
      </c>
      <c r="M25">
        <v>0</v>
      </c>
      <c r="N25">
        <v>70594</v>
      </c>
      <c r="O25">
        <v>0</v>
      </c>
      <c r="P25">
        <v>48484</v>
      </c>
      <c r="Q25">
        <v>4463</v>
      </c>
      <c r="R25">
        <v>25047</v>
      </c>
      <c r="S25">
        <v>11823</v>
      </c>
      <c r="T25">
        <v>19368</v>
      </c>
      <c r="U25">
        <v>73413</v>
      </c>
      <c r="V25">
        <v>150963</v>
      </c>
      <c r="W25">
        <v>75133</v>
      </c>
      <c r="X25">
        <v>0</v>
      </c>
      <c r="Y25">
        <v>0</v>
      </c>
      <c r="Z25">
        <v>3239</v>
      </c>
      <c r="AA25">
        <v>3750</v>
      </c>
      <c r="AB25">
        <v>0</v>
      </c>
      <c r="AC25">
        <v>84726</v>
      </c>
      <c r="AD25">
        <v>28010</v>
      </c>
      <c r="AE25">
        <v>25476</v>
      </c>
      <c r="AF25">
        <v>43000</v>
      </c>
      <c r="AG25">
        <v>5550</v>
      </c>
      <c r="AH25">
        <v>13099</v>
      </c>
      <c r="AI25">
        <v>6444</v>
      </c>
      <c r="AJ25">
        <v>24500</v>
      </c>
      <c r="AK25">
        <v>7721</v>
      </c>
      <c r="AL25">
        <v>27021</v>
      </c>
      <c r="AM25">
        <v>900</v>
      </c>
      <c r="AN25">
        <v>0</v>
      </c>
      <c r="AO25">
        <v>893</v>
      </c>
    </row>
    <row r="26" spans="1:41" ht="12.75">
      <c r="A26" t="s">
        <v>151</v>
      </c>
      <c r="B26">
        <v>642151</v>
      </c>
      <c r="C26">
        <v>59661</v>
      </c>
      <c r="D26">
        <v>179173</v>
      </c>
      <c r="E26">
        <v>206275</v>
      </c>
      <c r="F26">
        <v>133553</v>
      </c>
      <c r="G26">
        <v>31880</v>
      </c>
      <c r="H26">
        <v>46337</v>
      </c>
      <c r="I26">
        <v>15067</v>
      </c>
      <c r="J26">
        <v>350283</v>
      </c>
      <c r="K26">
        <v>24520</v>
      </c>
      <c r="L26">
        <v>203022</v>
      </c>
      <c r="M26">
        <v>13489</v>
      </c>
      <c r="N26">
        <v>15941</v>
      </c>
      <c r="O26">
        <v>25428</v>
      </c>
      <c r="P26">
        <v>1343</v>
      </c>
      <c r="Q26">
        <v>72052</v>
      </c>
      <c r="R26">
        <v>6945</v>
      </c>
      <c r="S26">
        <v>2520</v>
      </c>
      <c r="T26">
        <v>7049</v>
      </c>
      <c r="U26">
        <v>20704</v>
      </c>
      <c r="V26">
        <v>36413</v>
      </c>
      <c r="W26">
        <v>53146</v>
      </c>
      <c r="X26">
        <v>105923</v>
      </c>
      <c r="Y26">
        <v>17554</v>
      </c>
      <c r="Z26">
        <v>11143</v>
      </c>
      <c r="AA26">
        <v>23444</v>
      </c>
      <c r="AB26">
        <v>12576</v>
      </c>
      <c r="AC26">
        <v>12044</v>
      </c>
      <c r="AD26">
        <f>70580-AD25</f>
        <v>42570</v>
      </c>
      <c r="AE26">
        <v>53051</v>
      </c>
      <c r="AF26">
        <v>7453</v>
      </c>
      <c r="AG26">
        <v>18740</v>
      </c>
      <c r="AH26">
        <v>45170</v>
      </c>
      <c r="AI26">
        <v>42506</v>
      </c>
      <c r="AJ26">
        <v>7438</v>
      </c>
      <c r="AK26">
        <v>103986</v>
      </c>
      <c r="AL26">
        <v>12324</v>
      </c>
      <c r="AM26">
        <v>39680</v>
      </c>
      <c r="AN26">
        <v>182129</v>
      </c>
      <c r="AO26">
        <v>-3929</v>
      </c>
    </row>
    <row r="28" spans="1:41" ht="12.75">
      <c r="A28" t="s">
        <v>2</v>
      </c>
      <c r="B28">
        <v>119972</v>
      </c>
      <c r="C28">
        <v>15797</v>
      </c>
      <c r="D28">
        <v>78215</v>
      </c>
      <c r="E28">
        <v>85193</v>
      </c>
      <c r="F28">
        <v>6198</v>
      </c>
      <c r="G28">
        <v>2947</v>
      </c>
      <c r="H28">
        <v>13691</v>
      </c>
      <c r="I28">
        <v>13309</v>
      </c>
      <c r="J28">
        <v>14569</v>
      </c>
      <c r="K28">
        <v>768</v>
      </c>
      <c r="L28">
        <v>19001</v>
      </c>
      <c r="M28">
        <v>1049</v>
      </c>
      <c r="N28">
        <v>2878</v>
      </c>
      <c r="O28">
        <v>787</v>
      </c>
      <c r="P28">
        <v>1933</v>
      </c>
      <c r="Q28">
        <v>2908</v>
      </c>
      <c r="R28">
        <v>1234</v>
      </c>
      <c r="S28">
        <v>1785</v>
      </c>
      <c r="T28">
        <v>13439</v>
      </c>
      <c r="U28">
        <v>0</v>
      </c>
      <c r="V28">
        <v>7204</v>
      </c>
      <c r="W28">
        <v>7989</v>
      </c>
      <c r="X28">
        <v>6518</v>
      </c>
      <c r="Y28">
        <v>31184</v>
      </c>
      <c r="Z28">
        <v>205</v>
      </c>
      <c r="AA28">
        <v>61</v>
      </c>
      <c r="AB28">
        <v>1599</v>
      </c>
      <c r="AC28">
        <v>9819</v>
      </c>
      <c r="AD28">
        <v>2785</v>
      </c>
      <c r="AE28">
        <v>1543</v>
      </c>
      <c r="AF28">
        <v>0</v>
      </c>
      <c r="AG28">
        <v>1961</v>
      </c>
      <c r="AH28">
        <v>6034</v>
      </c>
      <c r="AI28">
        <v>1282</v>
      </c>
      <c r="AJ28">
        <v>3200</v>
      </c>
      <c r="AK28">
        <v>549</v>
      </c>
      <c r="AL28">
        <v>3740</v>
      </c>
      <c r="AM28">
        <v>2271</v>
      </c>
      <c r="AO28">
        <v>1308</v>
      </c>
    </row>
    <row r="29" spans="1:41" ht="12.75">
      <c r="A29" t="s">
        <v>102</v>
      </c>
      <c r="B29">
        <v>3404163</v>
      </c>
      <c r="C29">
        <v>700765</v>
      </c>
      <c r="D29">
        <v>1764144</v>
      </c>
      <c r="E29">
        <v>1686982</v>
      </c>
      <c r="F29">
        <v>267980</v>
      </c>
      <c r="G29">
        <v>51757</v>
      </c>
      <c r="H29">
        <v>224045</v>
      </c>
      <c r="I29">
        <v>244707</v>
      </c>
      <c r="J29">
        <v>382855</v>
      </c>
      <c r="K29">
        <v>20630</v>
      </c>
      <c r="L29">
        <v>310977</v>
      </c>
      <c r="M29">
        <v>10495</v>
      </c>
      <c r="N29">
        <v>103814</v>
      </c>
      <c r="O29">
        <v>7842</v>
      </c>
      <c r="P29">
        <v>46865</v>
      </c>
      <c r="Q29">
        <v>61065</v>
      </c>
      <c r="R29">
        <v>38000</v>
      </c>
      <c r="S29">
        <v>21050</v>
      </c>
      <c r="V29">
        <v>81242</v>
      </c>
      <c r="W29">
        <v>129730</v>
      </c>
      <c r="X29">
        <v>46580</v>
      </c>
      <c r="Y29">
        <v>639603</v>
      </c>
      <c r="Z29">
        <v>2758</v>
      </c>
      <c r="AA29">
        <v>301</v>
      </c>
      <c r="AB29">
        <v>51140</v>
      </c>
      <c r="AC29">
        <v>237179</v>
      </c>
      <c r="AD29">
        <v>227311</v>
      </c>
      <c r="AE29">
        <v>6402</v>
      </c>
      <c r="AG29">
        <v>19380</v>
      </c>
      <c r="AH29">
        <v>78752</v>
      </c>
      <c r="AI29">
        <v>27768</v>
      </c>
      <c r="AJ29">
        <v>96908</v>
      </c>
      <c r="AK29">
        <v>7038</v>
      </c>
      <c r="AL29">
        <v>38398</v>
      </c>
      <c r="AM29">
        <v>64425</v>
      </c>
      <c r="AO29">
        <v>30985</v>
      </c>
    </row>
    <row r="31" spans="1:41" ht="12.75">
      <c r="A31" t="s">
        <v>50</v>
      </c>
      <c r="B31">
        <v>2545</v>
      </c>
      <c r="C31">
        <v>0</v>
      </c>
      <c r="D31">
        <v>1803</v>
      </c>
      <c r="E31">
        <v>1036</v>
      </c>
      <c r="F31">
        <v>451</v>
      </c>
      <c r="G31">
        <v>87</v>
      </c>
      <c r="H31">
        <v>289</v>
      </c>
      <c r="I31">
        <v>0</v>
      </c>
      <c r="J31">
        <v>1519</v>
      </c>
      <c r="K31">
        <v>92</v>
      </c>
      <c r="L31">
        <v>421</v>
      </c>
      <c r="M31">
        <v>48</v>
      </c>
      <c r="N31">
        <v>78</v>
      </c>
      <c r="O31">
        <v>66</v>
      </c>
      <c r="P31">
        <v>75</v>
      </c>
      <c r="Q31">
        <v>141</v>
      </c>
      <c r="R31">
        <v>29</v>
      </c>
      <c r="S31">
        <v>74</v>
      </c>
      <c r="T31">
        <v>44</v>
      </c>
      <c r="U31">
        <v>56</v>
      </c>
      <c r="V31">
        <v>187</v>
      </c>
      <c r="W31">
        <v>317</v>
      </c>
      <c r="X31">
        <v>0</v>
      </c>
      <c r="Y31">
        <v>0</v>
      </c>
      <c r="Z31">
        <v>76</v>
      </c>
      <c r="AA31">
        <v>82</v>
      </c>
      <c r="AB31">
        <v>0</v>
      </c>
      <c r="AC31">
        <v>82</v>
      </c>
      <c r="AD31">
        <v>0</v>
      </c>
      <c r="AE31">
        <v>91</v>
      </c>
      <c r="AF31">
        <v>69</v>
      </c>
      <c r="AG31">
        <v>52</v>
      </c>
      <c r="AH31">
        <v>129</v>
      </c>
      <c r="AI31">
        <v>56</v>
      </c>
      <c r="AJ31">
        <v>42</v>
      </c>
      <c r="AK31">
        <v>167</v>
      </c>
      <c r="AL31">
        <v>0</v>
      </c>
      <c r="AM31">
        <v>227</v>
      </c>
      <c r="AN31">
        <v>0</v>
      </c>
      <c r="AO31">
        <v>0</v>
      </c>
    </row>
    <row r="32" spans="1:41" ht="12.75">
      <c r="A32" t="s">
        <v>51</v>
      </c>
      <c r="B32">
        <v>0</v>
      </c>
      <c r="C32">
        <v>0</v>
      </c>
      <c r="D32">
        <v>784</v>
      </c>
      <c r="E32">
        <v>0</v>
      </c>
      <c r="F32">
        <v>540</v>
      </c>
      <c r="G32">
        <v>102</v>
      </c>
      <c r="H32">
        <v>412</v>
      </c>
      <c r="I32">
        <v>0</v>
      </c>
      <c r="J32">
        <v>1033</v>
      </c>
      <c r="K32">
        <v>45</v>
      </c>
      <c r="L32">
        <v>484</v>
      </c>
      <c r="M32">
        <v>24</v>
      </c>
      <c r="N32">
        <v>129</v>
      </c>
      <c r="O32">
        <v>53</v>
      </c>
      <c r="P32">
        <v>140</v>
      </c>
      <c r="Q32">
        <v>36</v>
      </c>
      <c r="R32">
        <v>43</v>
      </c>
      <c r="S32">
        <v>65</v>
      </c>
      <c r="T32">
        <v>51</v>
      </c>
      <c r="U32">
        <v>106</v>
      </c>
      <c r="V32">
        <v>83</v>
      </c>
      <c r="W32">
        <v>378</v>
      </c>
      <c r="X32">
        <v>0</v>
      </c>
      <c r="Y32">
        <v>0</v>
      </c>
      <c r="Z32">
        <v>107</v>
      </c>
      <c r="AA32">
        <v>0</v>
      </c>
      <c r="AB32">
        <v>0</v>
      </c>
      <c r="AC32">
        <v>57</v>
      </c>
      <c r="AD32">
        <v>0</v>
      </c>
      <c r="AE32">
        <v>81</v>
      </c>
      <c r="AF32">
        <v>73</v>
      </c>
      <c r="AG32">
        <v>0</v>
      </c>
      <c r="AH32">
        <v>67</v>
      </c>
      <c r="AI32">
        <v>41</v>
      </c>
      <c r="AJ32">
        <v>33</v>
      </c>
      <c r="AK32">
        <v>0</v>
      </c>
      <c r="AL32">
        <v>0</v>
      </c>
      <c r="AM32">
        <v>0</v>
      </c>
      <c r="AN32">
        <v>0</v>
      </c>
      <c r="AO32">
        <v>0</v>
      </c>
    </row>
    <row r="33" spans="1:41" ht="12.75">
      <c r="A33" t="s">
        <v>152</v>
      </c>
      <c r="B33">
        <v>1050229</v>
      </c>
      <c r="C33">
        <v>190237</v>
      </c>
      <c r="D33">
        <v>778237</v>
      </c>
      <c r="E33">
        <v>776470</v>
      </c>
      <c r="F33">
        <v>265375</v>
      </c>
      <c r="G33">
        <v>51104</v>
      </c>
      <c r="H33">
        <v>188876</v>
      </c>
      <c r="I33">
        <v>128716</v>
      </c>
      <c r="J33">
        <v>824371</v>
      </c>
      <c r="K33">
        <v>36191</v>
      </c>
      <c r="L33">
        <v>597520</v>
      </c>
      <c r="M33">
        <v>14972</v>
      </c>
      <c r="N33">
        <v>112119</v>
      </c>
      <c r="O33">
        <v>19020</v>
      </c>
      <c r="P33">
        <v>67629</v>
      </c>
      <c r="Q33">
        <v>82298</v>
      </c>
      <c r="R33">
        <v>40446</v>
      </c>
      <c r="S33">
        <v>46266</v>
      </c>
      <c r="T33">
        <v>34028</v>
      </c>
      <c r="U33">
        <v>89687</v>
      </c>
      <c r="V33">
        <v>135329</v>
      </c>
      <c r="W33">
        <v>192161</v>
      </c>
      <c r="X33">
        <v>71999</v>
      </c>
      <c r="Y33">
        <v>103001</v>
      </c>
      <c r="Z33">
        <v>37115</v>
      </c>
      <c r="AA33">
        <v>77947</v>
      </c>
      <c r="AB33">
        <v>44973</v>
      </c>
      <c r="AC33">
        <v>116665</v>
      </c>
      <c r="AD33">
        <v>424795</v>
      </c>
      <c r="AE33">
        <v>73301</v>
      </c>
      <c r="AF33">
        <v>135638</v>
      </c>
      <c r="AG33">
        <v>92159</v>
      </c>
      <c r="AH33">
        <v>130015</v>
      </c>
      <c r="AI33">
        <v>122504</v>
      </c>
      <c r="AJ33">
        <v>67579</v>
      </c>
      <c r="AK33">
        <v>189785</v>
      </c>
      <c r="AL33">
        <v>33571</v>
      </c>
      <c r="AM33">
        <v>343963</v>
      </c>
      <c r="AN33">
        <v>204791</v>
      </c>
      <c r="AO33">
        <v>97425</v>
      </c>
    </row>
    <row r="34" spans="1:41" ht="12.75">
      <c r="A34" t="s">
        <v>55</v>
      </c>
      <c r="B34">
        <v>336700</v>
      </c>
      <c r="C34">
        <v>87131</v>
      </c>
      <c r="D34">
        <v>183997</v>
      </c>
      <c r="E34">
        <v>283903</v>
      </c>
      <c r="F34">
        <v>109882</v>
      </c>
      <c r="G34">
        <v>19755</v>
      </c>
      <c r="H34">
        <v>92832</v>
      </c>
      <c r="I34">
        <v>65385</v>
      </c>
      <c r="J34">
        <v>318605</v>
      </c>
      <c r="K34">
        <v>10347</v>
      </c>
      <c r="L34">
        <v>166468</v>
      </c>
      <c r="M34">
        <v>4316</v>
      </c>
      <c r="N34">
        <v>46131</v>
      </c>
      <c r="O34">
        <v>4814</v>
      </c>
      <c r="P34">
        <v>28014</v>
      </c>
      <c r="Q34">
        <v>28980</v>
      </c>
      <c r="R34">
        <v>12821</v>
      </c>
      <c r="S34">
        <v>9909</v>
      </c>
      <c r="T34">
        <v>12280</v>
      </c>
      <c r="U34">
        <v>30347</v>
      </c>
      <c r="V34">
        <v>58354</v>
      </c>
      <c r="W34">
        <v>102090</v>
      </c>
      <c r="X34">
        <v>40578</v>
      </c>
      <c r="Y34">
        <v>44228</v>
      </c>
      <c r="Z34">
        <v>12518</v>
      </c>
      <c r="AA34">
        <v>17608</v>
      </c>
      <c r="AB34">
        <v>26942</v>
      </c>
      <c r="AC34">
        <v>43070</v>
      </c>
      <c r="AD34">
        <v>270249</v>
      </c>
      <c r="AE34">
        <v>11409</v>
      </c>
      <c r="AF34">
        <v>70199</v>
      </c>
      <c r="AG34">
        <v>60370</v>
      </c>
      <c r="AH34">
        <v>74782</v>
      </c>
      <c r="AI34">
        <v>56509</v>
      </c>
      <c r="AJ34">
        <v>35724</v>
      </c>
      <c r="AK34">
        <v>98867</v>
      </c>
      <c r="AL34">
        <v>15353</v>
      </c>
      <c r="AM34">
        <v>252497</v>
      </c>
      <c r="AN34">
        <v>143078</v>
      </c>
      <c r="AO34">
        <v>59163</v>
      </c>
    </row>
    <row r="35" spans="1:41" ht="12.75">
      <c r="A35" t="s">
        <v>56</v>
      </c>
      <c r="B35">
        <v>47164</v>
      </c>
      <c r="C35">
        <v>5558</v>
      </c>
      <c r="D35">
        <v>33386</v>
      </c>
      <c r="E35">
        <v>42399</v>
      </c>
      <c r="F35">
        <v>19124</v>
      </c>
      <c r="G35">
        <v>2308</v>
      </c>
      <c r="H35">
        <v>21209</v>
      </c>
      <c r="I35">
        <v>16760</v>
      </c>
      <c r="J35">
        <v>88366</v>
      </c>
      <c r="K35">
        <v>2245</v>
      </c>
      <c r="L35">
        <v>36384</v>
      </c>
      <c r="M35">
        <v>1378</v>
      </c>
      <c r="N35">
        <v>6521</v>
      </c>
      <c r="O35">
        <v>353</v>
      </c>
      <c r="P35">
        <v>5489</v>
      </c>
      <c r="Q35">
        <v>7227</v>
      </c>
      <c r="R35">
        <v>1581</v>
      </c>
      <c r="S35">
        <v>1734</v>
      </c>
      <c r="T35">
        <v>2325</v>
      </c>
      <c r="U35">
        <v>3169</v>
      </c>
      <c r="V35">
        <v>17247</v>
      </c>
      <c r="W35">
        <v>30642</v>
      </c>
      <c r="X35">
        <v>13291</v>
      </c>
      <c r="Y35">
        <v>8890</v>
      </c>
      <c r="Z35">
        <v>2473</v>
      </c>
      <c r="AA35">
        <v>1563</v>
      </c>
      <c r="AB35">
        <v>7683</v>
      </c>
      <c r="AC35">
        <v>15047</v>
      </c>
      <c r="AD35">
        <v>150742</v>
      </c>
      <c r="AE35">
        <v>9175</v>
      </c>
      <c r="AF35">
        <v>29724</v>
      </c>
      <c r="AG35">
        <v>15437</v>
      </c>
      <c r="AH35">
        <v>52793</v>
      </c>
      <c r="AI35">
        <v>23155</v>
      </c>
      <c r="AJ35">
        <v>19037</v>
      </c>
      <c r="AK35">
        <v>64608</v>
      </c>
      <c r="AL35">
        <v>5128</v>
      </c>
      <c r="AM35">
        <v>220500</v>
      </c>
      <c r="AN35">
        <v>97769</v>
      </c>
      <c r="AO35">
        <v>32226</v>
      </c>
    </row>
    <row r="36" spans="1:41" ht="12.75">
      <c r="A36" t="s">
        <v>57</v>
      </c>
      <c r="B36">
        <v>55429</v>
      </c>
      <c r="C36">
        <v>15693</v>
      </c>
      <c r="D36">
        <v>33480</v>
      </c>
      <c r="E36">
        <v>70691</v>
      </c>
      <c r="F36">
        <v>12343</v>
      </c>
      <c r="G36">
        <v>2022</v>
      </c>
      <c r="H36">
        <v>41712</v>
      </c>
      <c r="I36">
        <v>18487</v>
      </c>
      <c r="J36">
        <v>149471</v>
      </c>
      <c r="K36">
        <v>2798</v>
      </c>
      <c r="L36">
        <v>77371</v>
      </c>
      <c r="M36">
        <v>1821</v>
      </c>
      <c r="N36">
        <v>5397</v>
      </c>
      <c r="O36">
        <v>782</v>
      </c>
      <c r="P36">
        <v>8190</v>
      </c>
      <c r="Q36">
        <v>11746</v>
      </c>
      <c r="R36">
        <v>3352</v>
      </c>
      <c r="S36">
        <v>1898</v>
      </c>
      <c r="T36">
        <v>4987</v>
      </c>
      <c r="U36">
        <v>8193</v>
      </c>
      <c r="V36">
        <v>33710</v>
      </c>
      <c r="W36">
        <v>42966</v>
      </c>
      <c r="X36">
        <v>19245</v>
      </c>
      <c r="Y36">
        <v>18726</v>
      </c>
      <c r="Z36">
        <v>3317</v>
      </c>
      <c r="AA36">
        <v>3179</v>
      </c>
      <c r="AB36">
        <v>14907</v>
      </c>
      <c r="AC36">
        <v>30769</v>
      </c>
      <c r="AD36">
        <v>187898</v>
      </c>
      <c r="AE36">
        <v>8518</v>
      </c>
      <c r="AF36">
        <v>55240</v>
      </c>
      <c r="AG36">
        <v>48877</v>
      </c>
      <c r="AH36">
        <v>57039</v>
      </c>
      <c r="AI36">
        <v>47622</v>
      </c>
      <c r="AJ36">
        <v>29388</v>
      </c>
      <c r="AK36">
        <v>76320</v>
      </c>
      <c r="AL36">
        <v>11811</v>
      </c>
      <c r="AM36">
        <v>229714</v>
      </c>
      <c r="AN36">
        <v>134909</v>
      </c>
      <c r="AO36">
        <v>53239</v>
      </c>
    </row>
    <row r="38" spans="1:41" ht="12.75">
      <c r="A38" t="s">
        <v>153</v>
      </c>
      <c r="B38">
        <f aca="true" t="shared" si="4" ref="B38:AO38">B33-B34</f>
        <v>713529</v>
      </c>
      <c r="C38">
        <f t="shared" si="4"/>
        <v>103106</v>
      </c>
      <c r="D38">
        <f t="shared" si="4"/>
        <v>594240</v>
      </c>
      <c r="E38">
        <f t="shared" si="4"/>
        <v>492567</v>
      </c>
      <c r="F38">
        <f t="shared" si="4"/>
        <v>155493</v>
      </c>
      <c r="G38">
        <f t="shared" si="4"/>
        <v>31349</v>
      </c>
      <c r="H38">
        <f t="shared" si="4"/>
        <v>96044</v>
      </c>
      <c r="I38">
        <f t="shared" si="4"/>
        <v>63331</v>
      </c>
      <c r="J38">
        <f t="shared" si="4"/>
        <v>505766</v>
      </c>
      <c r="K38">
        <f t="shared" si="4"/>
        <v>25844</v>
      </c>
      <c r="L38">
        <f t="shared" si="4"/>
        <v>431052</v>
      </c>
      <c r="M38">
        <f t="shared" si="4"/>
        <v>10656</v>
      </c>
      <c r="N38">
        <f t="shared" si="4"/>
        <v>65988</v>
      </c>
      <c r="O38">
        <f t="shared" si="4"/>
        <v>14206</v>
      </c>
      <c r="P38">
        <f t="shared" si="4"/>
        <v>39615</v>
      </c>
      <c r="Q38">
        <f t="shared" si="4"/>
        <v>53318</v>
      </c>
      <c r="R38">
        <f t="shared" si="4"/>
        <v>27625</v>
      </c>
      <c r="S38">
        <f t="shared" si="4"/>
        <v>36357</v>
      </c>
      <c r="T38">
        <f t="shared" si="4"/>
        <v>21748</v>
      </c>
      <c r="U38">
        <f t="shared" si="4"/>
        <v>59340</v>
      </c>
      <c r="V38">
        <f t="shared" si="4"/>
        <v>76975</v>
      </c>
      <c r="W38">
        <f t="shared" si="4"/>
        <v>90071</v>
      </c>
      <c r="X38">
        <f t="shared" si="4"/>
        <v>31421</v>
      </c>
      <c r="Y38">
        <f t="shared" si="4"/>
        <v>58773</v>
      </c>
      <c r="Z38">
        <f t="shared" si="4"/>
        <v>24597</v>
      </c>
      <c r="AA38">
        <f t="shared" si="4"/>
        <v>60339</v>
      </c>
      <c r="AB38">
        <f t="shared" si="4"/>
        <v>18031</v>
      </c>
      <c r="AC38">
        <f t="shared" si="4"/>
        <v>73595</v>
      </c>
      <c r="AD38">
        <f t="shared" si="4"/>
        <v>154546</v>
      </c>
      <c r="AE38">
        <f t="shared" si="4"/>
        <v>61892</v>
      </c>
      <c r="AF38">
        <f t="shared" si="4"/>
        <v>65439</v>
      </c>
      <c r="AG38">
        <f t="shared" si="4"/>
        <v>31789</v>
      </c>
      <c r="AH38">
        <f t="shared" si="4"/>
        <v>55233</v>
      </c>
      <c r="AI38">
        <f t="shared" si="4"/>
        <v>65995</v>
      </c>
      <c r="AJ38">
        <f t="shared" si="4"/>
        <v>31855</v>
      </c>
      <c r="AK38">
        <f t="shared" si="4"/>
        <v>90918</v>
      </c>
      <c r="AL38">
        <f t="shared" si="4"/>
        <v>18218</v>
      </c>
      <c r="AM38">
        <f t="shared" si="4"/>
        <v>91466</v>
      </c>
      <c r="AN38">
        <f t="shared" si="4"/>
        <v>61713</v>
      </c>
      <c r="AO38">
        <f t="shared" si="4"/>
        <v>38262</v>
      </c>
    </row>
    <row r="39" spans="25:37" ht="12.75">
      <c r="Y39" t="s">
        <v>58</v>
      </c>
      <c r="AK39" t="s">
        <v>59</v>
      </c>
    </row>
    <row r="41" spans="1:41" ht="12.75">
      <c r="A41" t="s">
        <v>69</v>
      </c>
      <c r="D41">
        <v>0.39</v>
      </c>
      <c r="H41">
        <v>0.06</v>
      </c>
      <c r="J41">
        <v>0.62</v>
      </c>
      <c r="S41">
        <v>0.15</v>
      </c>
      <c r="T41">
        <v>0.11</v>
      </c>
      <c r="W41">
        <v>0.87</v>
      </c>
      <c r="Z41">
        <v>0.11</v>
      </c>
      <c r="AB41">
        <v>0.93</v>
      </c>
      <c r="AC41">
        <v>0.76</v>
      </c>
      <c r="AF41">
        <v>0.87</v>
      </c>
      <c r="AG41">
        <v>1.39</v>
      </c>
      <c r="AJ41">
        <v>1.23</v>
      </c>
      <c r="AO41">
        <v>0.82</v>
      </c>
    </row>
    <row r="42" spans="1:41" ht="12.75">
      <c r="A42" t="s">
        <v>60</v>
      </c>
      <c r="B42">
        <v>3.81</v>
      </c>
      <c r="C42">
        <v>3.81</v>
      </c>
      <c r="E42">
        <v>3.81</v>
      </c>
      <c r="H42">
        <v>3.76</v>
      </c>
      <c r="I42">
        <v>5.02</v>
      </c>
      <c r="J42">
        <v>3.25</v>
      </c>
      <c r="L42">
        <v>3.81</v>
      </c>
      <c r="N42">
        <v>3.39</v>
      </c>
      <c r="P42">
        <v>3.81</v>
      </c>
      <c r="R42">
        <v>3.81</v>
      </c>
      <c r="U42">
        <v>3.81</v>
      </c>
      <c r="V42">
        <v>3.25</v>
      </c>
      <c r="W42">
        <v>4.44</v>
      </c>
      <c r="AC42">
        <v>2.19</v>
      </c>
      <c r="AF42">
        <v>4.2</v>
      </c>
      <c r="AJ42">
        <v>3.16</v>
      </c>
      <c r="AL42">
        <v>2.29</v>
      </c>
      <c r="AO42">
        <v>3.36</v>
      </c>
    </row>
    <row r="43" spans="1:41" ht="12.75">
      <c r="A43" t="s">
        <v>171</v>
      </c>
      <c r="B43">
        <f>B42-B41</f>
        <v>3.81</v>
      </c>
      <c r="C43">
        <f>C42-C41</f>
        <v>3.81</v>
      </c>
      <c r="D43">
        <v>0</v>
      </c>
      <c r="E43">
        <f aca="true" t="shared" si="5" ref="E43:R43">E42-E41</f>
        <v>3.81</v>
      </c>
      <c r="F43">
        <f t="shared" si="5"/>
        <v>0</v>
      </c>
      <c r="G43">
        <f t="shared" si="5"/>
        <v>0</v>
      </c>
      <c r="H43">
        <f t="shared" si="5"/>
        <v>3.6999999999999997</v>
      </c>
      <c r="I43">
        <f t="shared" si="5"/>
        <v>5.02</v>
      </c>
      <c r="J43">
        <f t="shared" si="5"/>
        <v>2.63</v>
      </c>
      <c r="K43">
        <f t="shared" si="5"/>
        <v>0</v>
      </c>
      <c r="L43">
        <f t="shared" si="5"/>
        <v>3.81</v>
      </c>
      <c r="M43">
        <f t="shared" si="5"/>
        <v>0</v>
      </c>
      <c r="N43">
        <f t="shared" si="5"/>
        <v>3.39</v>
      </c>
      <c r="O43">
        <f t="shared" si="5"/>
        <v>0</v>
      </c>
      <c r="P43">
        <f t="shared" si="5"/>
        <v>3.81</v>
      </c>
      <c r="Q43">
        <f t="shared" si="5"/>
        <v>0</v>
      </c>
      <c r="R43">
        <f t="shared" si="5"/>
        <v>3.81</v>
      </c>
      <c r="S43">
        <v>0</v>
      </c>
      <c r="T43">
        <v>0</v>
      </c>
      <c r="U43">
        <f>U42-U41</f>
        <v>3.81</v>
      </c>
      <c r="V43">
        <f>V42-V41</f>
        <v>3.25</v>
      </c>
      <c r="W43">
        <f>W42-W41</f>
        <v>3.5700000000000003</v>
      </c>
      <c r="X43">
        <f>X42-X41</f>
        <v>0</v>
      </c>
      <c r="Y43">
        <f>Y42-Y41</f>
        <v>0</v>
      </c>
      <c r="Z43">
        <v>0</v>
      </c>
      <c r="AA43">
        <f>AA42-AA41</f>
        <v>0</v>
      </c>
      <c r="AB43">
        <v>0</v>
      </c>
      <c r="AC43">
        <f>AC42-AC41</f>
        <v>1.43</v>
      </c>
      <c r="AD43">
        <f>AD42-AD41</f>
        <v>0</v>
      </c>
      <c r="AE43">
        <f>AE42-AE41</f>
        <v>0</v>
      </c>
      <c r="AF43">
        <f>AF42-AF41</f>
        <v>3.33</v>
      </c>
      <c r="AG43">
        <v>0</v>
      </c>
      <c r="AH43">
        <f aca="true" t="shared" si="6" ref="AH43:AO43">AH42-AH41</f>
        <v>0</v>
      </c>
      <c r="AI43">
        <f t="shared" si="6"/>
        <v>0</v>
      </c>
      <c r="AJ43">
        <f t="shared" si="6"/>
        <v>1.9300000000000002</v>
      </c>
      <c r="AK43">
        <f t="shared" si="6"/>
        <v>0</v>
      </c>
      <c r="AL43">
        <f t="shared" si="6"/>
        <v>2.29</v>
      </c>
      <c r="AM43">
        <f t="shared" si="6"/>
        <v>0</v>
      </c>
      <c r="AN43">
        <f t="shared" si="6"/>
        <v>0</v>
      </c>
      <c r="AO43">
        <f t="shared" si="6"/>
        <v>2.54</v>
      </c>
    </row>
    <row r="45" ht="12.75">
      <c r="A45" t="s">
        <v>61</v>
      </c>
    </row>
    <row r="46" spans="1:35" ht="12.75">
      <c r="A46" t="s">
        <v>68</v>
      </c>
      <c r="AI46" t="s">
        <v>74</v>
      </c>
    </row>
    <row r="47" spans="1:41" ht="12.75">
      <c r="A47" t="s">
        <v>75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</row>
    <row r="48" spans="1:41" ht="12.75">
      <c r="A48" t="s">
        <v>63</v>
      </c>
      <c r="B48">
        <v>0</v>
      </c>
      <c r="C48">
        <v>0</v>
      </c>
      <c r="D48">
        <v>0</v>
      </c>
      <c r="E48">
        <v>0</v>
      </c>
      <c r="F48">
        <v>4.88</v>
      </c>
      <c r="G48">
        <v>0</v>
      </c>
      <c r="H48">
        <v>0</v>
      </c>
      <c r="I48">
        <v>9.12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4.47</v>
      </c>
      <c r="X48">
        <v>5.24</v>
      </c>
      <c r="Z48">
        <v>0</v>
      </c>
      <c r="AB48">
        <v>0</v>
      </c>
      <c r="AC48">
        <v>6.16</v>
      </c>
      <c r="AE48">
        <v>0</v>
      </c>
      <c r="AF48">
        <v>3.44</v>
      </c>
      <c r="AG48">
        <v>0</v>
      </c>
      <c r="AH48">
        <v>0</v>
      </c>
      <c r="AI48">
        <v>0</v>
      </c>
      <c r="AJ48">
        <v>0</v>
      </c>
      <c r="AL48">
        <v>3.41</v>
      </c>
      <c r="AO48">
        <v>0</v>
      </c>
    </row>
    <row r="49" spans="1:41" ht="12.75">
      <c r="A49" t="s">
        <v>62</v>
      </c>
      <c r="B49">
        <v>6</v>
      </c>
      <c r="C49">
        <v>6</v>
      </c>
      <c r="D49">
        <v>6</v>
      </c>
      <c r="E49">
        <v>6</v>
      </c>
      <c r="F49">
        <v>30</v>
      </c>
      <c r="G49">
        <v>6</v>
      </c>
      <c r="H49">
        <v>6</v>
      </c>
      <c r="I49">
        <v>6</v>
      </c>
      <c r="J49">
        <v>6</v>
      </c>
      <c r="K49">
        <v>6</v>
      </c>
      <c r="L49">
        <v>6</v>
      </c>
      <c r="M49">
        <v>6</v>
      </c>
      <c r="N49">
        <v>6</v>
      </c>
      <c r="O49">
        <v>6</v>
      </c>
      <c r="P49">
        <v>6</v>
      </c>
      <c r="Q49">
        <v>12</v>
      </c>
      <c r="R49">
        <v>6</v>
      </c>
      <c r="S49">
        <v>6</v>
      </c>
      <c r="T49">
        <v>10</v>
      </c>
      <c r="U49">
        <v>6</v>
      </c>
      <c r="V49">
        <v>6</v>
      </c>
      <c r="W49">
        <v>6</v>
      </c>
      <c r="X49">
        <v>6</v>
      </c>
      <c r="Z49">
        <v>6</v>
      </c>
      <c r="AB49">
        <v>6</v>
      </c>
      <c r="AC49">
        <v>12</v>
      </c>
      <c r="AE49">
        <v>6</v>
      </c>
      <c r="AF49">
        <v>5</v>
      </c>
      <c r="AG49">
        <v>6</v>
      </c>
      <c r="AH49">
        <v>6</v>
      </c>
      <c r="AI49">
        <v>6</v>
      </c>
      <c r="AJ49">
        <v>6</v>
      </c>
      <c r="AL49">
        <v>40</v>
      </c>
      <c r="AO49">
        <v>6</v>
      </c>
    </row>
    <row r="50" spans="1:41" ht="12.75">
      <c r="A50" t="s">
        <v>65</v>
      </c>
      <c r="B50">
        <v>4.79</v>
      </c>
      <c r="C50">
        <v>11.34</v>
      </c>
      <c r="D50">
        <v>2.92</v>
      </c>
      <c r="E50">
        <v>6.1</v>
      </c>
      <c r="F50">
        <v>6.11</v>
      </c>
      <c r="G50">
        <v>8.93</v>
      </c>
      <c r="H50">
        <v>7.38</v>
      </c>
      <c r="I50">
        <v>11.05</v>
      </c>
      <c r="J50">
        <v>7.15</v>
      </c>
      <c r="K50">
        <v>6.49</v>
      </c>
      <c r="L50">
        <v>4.79</v>
      </c>
      <c r="M50">
        <v>4.55</v>
      </c>
      <c r="N50">
        <v>8.68</v>
      </c>
      <c r="O50">
        <v>1.39</v>
      </c>
      <c r="P50">
        <v>6.19</v>
      </c>
      <c r="Q50">
        <v>3.94</v>
      </c>
      <c r="R50">
        <v>8.55</v>
      </c>
      <c r="S50">
        <v>2.06</v>
      </c>
      <c r="T50">
        <v>3.59</v>
      </c>
      <c r="U50">
        <v>7.18</v>
      </c>
      <c r="V50">
        <v>7.93</v>
      </c>
      <c r="W50">
        <v>4.55</v>
      </c>
      <c r="X50">
        <v>5.24</v>
      </c>
      <c r="Z50">
        <v>2.96</v>
      </c>
      <c r="AB50">
        <v>2.98</v>
      </c>
      <c r="AC50">
        <v>7.13</v>
      </c>
      <c r="AE50">
        <v>1.62</v>
      </c>
      <c r="AF50">
        <v>5.16</v>
      </c>
      <c r="AG50">
        <v>5.43</v>
      </c>
      <c r="AH50">
        <v>5.13</v>
      </c>
      <c r="AI50">
        <v>4.53</v>
      </c>
      <c r="AJ50">
        <v>3.28</v>
      </c>
      <c r="AL50">
        <v>3.56</v>
      </c>
      <c r="AO50">
        <v>1.33</v>
      </c>
    </row>
    <row r="51" spans="1:41" ht="12.75">
      <c r="A51" t="s">
        <v>64</v>
      </c>
      <c r="B51">
        <v>10</v>
      </c>
      <c r="C51">
        <v>12</v>
      </c>
      <c r="D51">
        <v>12</v>
      </c>
      <c r="E51">
        <v>15</v>
      </c>
      <c r="F51">
        <v>60</v>
      </c>
      <c r="G51">
        <v>20</v>
      </c>
      <c r="H51">
        <v>30</v>
      </c>
      <c r="I51">
        <v>44</v>
      </c>
      <c r="J51">
        <v>30</v>
      </c>
      <c r="K51">
        <v>20</v>
      </c>
      <c r="L51">
        <v>10</v>
      </c>
      <c r="M51">
        <v>10</v>
      </c>
      <c r="N51">
        <v>20</v>
      </c>
      <c r="O51">
        <v>10</v>
      </c>
      <c r="P51">
        <v>999</v>
      </c>
      <c r="Q51">
        <v>20</v>
      </c>
      <c r="R51">
        <v>15</v>
      </c>
      <c r="S51">
        <v>10</v>
      </c>
      <c r="T51">
        <v>20</v>
      </c>
      <c r="U51">
        <v>15</v>
      </c>
      <c r="V51">
        <v>999</v>
      </c>
      <c r="W51">
        <v>10</v>
      </c>
      <c r="X51">
        <v>20</v>
      </c>
      <c r="Z51">
        <v>10</v>
      </c>
      <c r="AB51">
        <v>25</v>
      </c>
      <c r="AC51">
        <v>25</v>
      </c>
      <c r="AE51">
        <v>15</v>
      </c>
      <c r="AF51">
        <v>15</v>
      </c>
      <c r="AG51">
        <v>18</v>
      </c>
      <c r="AH51">
        <v>10</v>
      </c>
      <c r="AI51">
        <v>12</v>
      </c>
      <c r="AJ51">
        <v>15</v>
      </c>
      <c r="AL51">
        <v>999</v>
      </c>
      <c r="AO51">
        <v>10</v>
      </c>
    </row>
    <row r="52" spans="1:41" ht="12.75">
      <c r="A52" t="s">
        <v>67</v>
      </c>
      <c r="B52">
        <v>6.38</v>
      </c>
      <c r="C52">
        <v>10.23</v>
      </c>
      <c r="D52">
        <v>6.22</v>
      </c>
      <c r="E52">
        <v>7.3</v>
      </c>
      <c r="F52">
        <v>7.33</v>
      </c>
      <c r="G52">
        <v>9.2</v>
      </c>
      <c r="H52">
        <v>7.97</v>
      </c>
      <c r="I52">
        <v>14.63</v>
      </c>
      <c r="J52">
        <v>14.28</v>
      </c>
      <c r="K52">
        <v>7.42</v>
      </c>
      <c r="L52">
        <v>6.38</v>
      </c>
      <c r="M52">
        <v>5.18</v>
      </c>
      <c r="N52">
        <v>8.99</v>
      </c>
      <c r="O52">
        <v>1.85</v>
      </c>
      <c r="Q52">
        <v>5.42</v>
      </c>
      <c r="R52">
        <v>9.53</v>
      </c>
      <c r="S52">
        <v>4.09</v>
      </c>
      <c r="T52">
        <v>3.78</v>
      </c>
      <c r="U52">
        <v>8.9</v>
      </c>
      <c r="W52">
        <v>6.32</v>
      </c>
      <c r="X52">
        <v>5.53</v>
      </c>
      <c r="Z52">
        <v>3.88</v>
      </c>
      <c r="AB52">
        <v>3.42</v>
      </c>
      <c r="AC52">
        <v>7.75</v>
      </c>
      <c r="AE52">
        <v>4.48</v>
      </c>
      <c r="AF52">
        <v>5.63</v>
      </c>
      <c r="AG52">
        <v>5.21</v>
      </c>
      <c r="AH52">
        <v>5.93</v>
      </c>
      <c r="AI52">
        <v>5.05</v>
      </c>
      <c r="AJ52">
        <v>4.23</v>
      </c>
      <c r="AO52">
        <v>2.36</v>
      </c>
    </row>
    <row r="53" spans="1:41" ht="12.75">
      <c r="A53" t="s">
        <v>66</v>
      </c>
      <c r="B53">
        <v>15</v>
      </c>
      <c r="C53">
        <v>20</v>
      </c>
      <c r="D53">
        <v>20</v>
      </c>
      <c r="E53">
        <v>30</v>
      </c>
      <c r="F53">
        <v>999</v>
      </c>
      <c r="G53">
        <v>40</v>
      </c>
      <c r="H53">
        <v>100</v>
      </c>
      <c r="I53">
        <v>50</v>
      </c>
      <c r="J53">
        <v>999</v>
      </c>
      <c r="K53">
        <v>50</v>
      </c>
      <c r="L53">
        <v>15</v>
      </c>
      <c r="M53">
        <v>15</v>
      </c>
      <c r="N53">
        <v>50</v>
      </c>
      <c r="O53">
        <v>15</v>
      </c>
      <c r="Q53">
        <v>80</v>
      </c>
      <c r="R53">
        <v>30</v>
      </c>
      <c r="S53">
        <v>30</v>
      </c>
      <c r="T53">
        <v>40</v>
      </c>
      <c r="U53">
        <v>30</v>
      </c>
      <c r="W53">
        <v>20</v>
      </c>
      <c r="X53">
        <v>40</v>
      </c>
      <c r="Z53">
        <v>40</v>
      </c>
      <c r="AB53">
        <v>60</v>
      </c>
      <c r="AC53">
        <v>40</v>
      </c>
      <c r="AE53">
        <v>30</v>
      </c>
      <c r="AF53">
        <v>30</v>
      </c>
      <c r="AG53">
        <v>30</v>
      </c>
      <c r="AH53">
        <v>20</v>
      </c>
      <c r="AI53">
        <v>30</v>
      </c>
      <c r="AJ53">
        <v>30</v>
      </c>
      <c r="AO53">
        <v>25</v>
      </c>
    </row>
    <row r="54" spans="1:41" ht="12.75">
      <c r="A54" t="s">
        <v>70</v>
      </c>
      <c r="B54">
        <v>7.98</v>
      </c>
      <c r="C54">
        <v>10.28</v>
      </c>
      <c r="D54">
        <v>9.21</v>
      </c>
      <c r="E54">
        <v>8.95</v>
      </c>
      <c r="G54">
        <v>9.45</v>
      </c>
      <c r="H54">
        <v>8.45</v>
      </c>
      <c r="I54">
        <v>14.63</v>
      </c>
      <c r="K54">
        <v>8.42</v>
      </c>
      <c r="L54">
        <v>7.98</v>
      </c>
      <c r="M54">
        <v>6.02</v>
      </c>
      <c r="N54">
        <v>9.31</v>
      </c>
      <c r="O54">
        <v>2.76</v>
      </c>
      <c r="Q54">
        <v>7.3</v>
      </c>
      <c r="R54">
        <v>10.42</v>
      </c>
      <c r="S54">
        <v>6.34</v>
      </c>
      <c r="T54">
        <v>3.99</v>
      </c>
      <c r="U54">
        <v>10.36</v>
      </c>
      <c r="W54">
        <v>8.2</v>
      </c>
      <c r="X54">
        <v>5.87</v>
      </c>
      <c r="Z54">
        <v>4.1</v>
      </c>
      <c r="AB54">
        <v>4.15</v>
      </c>
      <c r="AC54">
        <v>8.44</v>
      </c>
      <c r="AE54">
        <v>4.97</v>
      </c>
      <c r="AF54">
        <v>7.46</v>
      </c>
      <c r="AG54">
        <v>5.59</v>
      </c>
      <c r="AH54">
        <v>7.98</v>
      </c>
      <c r="AI54">
        <v>5.32</v>
      </c>
      <c r="AJ54">
        <v>5.05</v>
      </c>
      <c r="AO54">
        <v>3.15</v>
      </c>
    </row>
    <row r="55" spans="1:41" ht="12.75">
      <c r="A55" t="s">
        <v>71</v>
      </c>
      <c r="B55">
        <v>20</v>
      </c>
      <c r="C55">
        <v>30</v>
      </c>
      <c r="D55">
        <v>40</v>
      </c>
      <c r="E55">
        <v>45</v>
      </c>
      <c r="G55">
        <v>60</v>
      </c>
      <c r="H55">
        <v>999</v>
      </c>
      <c r="I55">
        <v>55</v>
      </c>
      <c r="K55">
        <v>999</v>
      </c>
      <c r="L55">
        <v>20</v>
      </c>
      <c r="M55">
        <v>20</v>
      </c>
      <c r="N55">
        <v>100</v>
      </c>
      <c r="O55">
        <v>20</v>
      </c>
      <c r="Q55">
        <v>999</v>
      </c>
      <c r="R55">
        <v>999</v>
      </c>
      <c r="S55">
        <v>55</v>
      </c>
      <c r="T55">
        <v>60</v>
      </c>
      <c r="U55">
        <v>45</v>
      </c>
      <c r="W55">
        <v>30</v>
      </c>
      <c r="X55">
        <v>60</v>
      </c>
      <c r="Z55">
        <v>999</v>
      </c>
      <c r="AB55">
        <v>999</v>
      </c>
      <c r="AC55">
        <v>60</v>
      </c>
      <c r="AE55">
        <v>999</v>
      </c>
      <c r="AF55">
        <v>50</v>
      </c>
      <c r="AG55">
        <v>40</v>
      </c>
      <c r="AH55">
        <v>30</v>
      </c>
      <c r="AI55">
        <v>40</v>
      </c>
      <c r="AJ55">
        <v>45</v>
      </c>
      <c r="AO55">
        <v>35</v>
      </c>
    </row>
    <row r="56" spans="1:41" ht="12.75">
      <c r="A56" t="s">
        <v>72</v>
      </c>
      <c r="B56">
        <v>9.58</v>
      </c>
      <c r="C56">
        <v>10.49</v>
      </c>
      <c r="D56">
        <v>11.38</v>
      </c>
      <c r="E56">
        <v>9.41</v>
      </c>
      <c r="G56">
        <v>10.12</v>
      </c>
      <c r="L56">
        <v>9.58</v>
      </c>
      <c r="M56">
        <v>6.85</v>
      </c>
      <c r="N56">
        <v>9.8</v>
      </c>
      <c r="O56">
        <v>3.65</v>
      </c>
      <c r="S56">
        <v>8.19</v>
      </c>
      <c r="T56">
        <v>4.18</v>
      </c>
      <c r="U56">
        <v>11.43</v>
      </c>
      <c r="X56">
        <v>6.27</v>
      </c>
      <c r="AC56">
        <v>9.12</v>
      </c>
      <c r="AF56">
        <v>8.96</v>
      </c>
      <c r="AH56">
        <v>10.26</v>
      </c>
      <c r="AI56">
        <v>6.01</v>
      </c>
      <c r="AJ56">
        <v>6.69</v>
      </c>
      <c r="AO56">
        <v>3.55</v>
      </c>
    </row>
    <row r="57" spans="1:41" ht="12.75">
      <c r="A57" t="s">
        <v>73</v>
      </c>
      <c r="B57">
        <v>40</v>
      </c>
      <c r="C57">
        <v>999</v>
      </c>
      <c r="D57">
        <v>50</v>
      </c>
      <c r="E57">
        <v>60</v>
      </c>
      <c r="G57">
        <v>999</v>
      </c>
      <c r="L57">
        <v>40</v>
      </c>
      <c r="M57">
        <v>25</v>
      </c>
      <c r="N57">
        <v>200</v>
      </c>
      <c r="O57">
        <v>25</v>
      </c>
      <c r="S57">
        <v>80</v>
      </c>
      <c r="T57">
        <v>80</v>
      </c>
      <c r="U57">
        <v>60</v>
      </c>
      <c r="X57">
        <v>999</v>
      </c>
      <c r="AC57">
        <v>999</v>
      </c>
      <c r="AF57">
        <v>999</v>
      </c>
      <c r="AH57">
        <v>999</v>
      </c>
      <c r="AI57">
        <v>999</v>
      </c>
      <c r="AJ57">
        <v>60</v>
      </c>
      <c r="AO57">
        <v>999</v>
      </c>
    </row>
    <row r="58" spans="1:15" ht="12.75">
      <c r="A58" t="s">
        <v>81</v>
      </c>
      <c r="O58">
        <v>4.55</v>
      </c>
    </row>
    <row r="59" spans="1:15" ht="12.75">
      <c r="A59" t="s">
        <v>82</v>
      </c>
      <c r="O59">
        <v>30</v>
      </c>
    </row>
    <row r="60" spans="1:15" ht="12.75">
      <c r="A60" t="s">
        <v>86</v>
      </c>
      <c r="O60">
        <v>6.11</v>
      </c>
    </row>
    <row r="61" spans="1:15" ht="12.75">
      <c r="A61" t="s">
        <v>87</v>
      </c>
      <c r="O61">
        <v>40</v>
      </c>
    </row>
    <row r="62" spans="1:15" ht="12.75">
      <c r="A62" t="s">
        <v>88</v>
      </c>
      <c r="O62">
        <v>7.48</v>
      </c>
    </row>
    <row r="63" spans="1:15" ht="12.75">
      <c r="A63" t="s">
        <v>89</v>
      </c>
      <c r="O63">
        <v>60</v>
      </c>
    </row>
    <row r="66" spans="1:41" ht="12.75">
      <c r="A66" t="s">
        <v>91</v>
      </c>
      <c r="B66" s="1">
        <v>25</v>
      </c>
      <c r="C66" s="1">
        <v>25</v>
      </c>
      <c r="D66" s="1">
        <v>25</v>
      </c>
      <c r="E66" s="1">
        <v>25</v>
      </c>
      <c r="F66" s="1">
        <v>25</v>
      </c>
      <c r="G66" s="1">
        <v>25</v>
      </c>
      <c r="H66" s="1">
        <v>25</v>
      </c>
      <c r="I66" s="1">
        <v>25</v>
      </c>
      <c r="J66" s="1">
        <v>25</v>
      </c>
      <c r="K66" s="1">
        <v>25</v>
      </c>
      <c r="L66" s="1">
        <v>25</v>
      </c>
      <c r="M66" s="1">
        <v>25</v>
      </c>
      <c r="N66" s="1">
        <v>25</v>
      </c>
      <c r="O66" s="1">
        <v>25</v>
      </c>
      <c r="P66" s="1">
        <v>25</v>
      </c>
      <c r="Q66" s="1">
        <v>25</v>
      </c>
      <c r="R66" s="1">
        <v>25</v>
      </c>
      <c r="S66" s="1">
        <v>25</v>
      </c>
      <c r="T66" s="1">
        <v>25</v>
      </c>
      <c r="U66" s="1">
        <v>25</v>
      </c>
      <c r="V66" s="1">
        <v>25</v>
      </c>
      <c r="W66" s="1">
        <v>25</v>
      </c>
      <c r="X66" s="1">
        <v>25</v>
      </c>
      <c r="Y66" s="1">
        <v>25</v>
      </c>
      <c r="Z66" s="1">
        <v>25</v>
      </c>
      <c r="AA66" s="1">
        <v>25</v>
      </c>
      <c r="AB66" s="1">
        <v>25</v>
      </c>
      <c r="AC66" s="1">
        <v>25</v>
      </c>
      <c r="AD66" s="1">
        <v>25</v>
      </c>
      <c r="AE66" s="1">
        <v>25</v>
      </c>
      <c r="AF66" s="1">
        <v>25</v>
      </c>
      <c r="AG66" s="1">
        <v>25</v>
      </c>
      <c r="AH66" s="1">
        <v>25</v>
      </c>
      <c r="AI66" s="1">
        <v>25</v>
      </c>
      <c r="AJ66" s="1">
        <v>25</v>
      </c>
      <c r="AK66" s="1">
        <v>25</v>
      </c>
      <c r="AL66" s="1">
        <v>25</v>
      </c>
      <c r="AM66" s="1">
        <v>25</v>
      </c>
      <c r="AN66" s="1">
        <v>25</v>
      </c>
      <c r="AO66" s="1">
        <v>25</v>
      </c>
    </row>
    <row r="67" ht="12.75">
      <c r="AD67" s="1"/>
    </row>
    <row r="68" spans="1:41" ht="12.75">
      <c r="A68" t="s">
        <v>76</v>
      </c>
      <c r="B68">
        <f>IF(B47&lt;B$66,IF(B49&lt;B$66,B48*(B49-B47),B48*(B$66-B47)),0)</f>
        <v>0</v>
      </c>
      <c r="C68">
        <f aca="true" t="shared" si="7" ref="C68:AO68">IF(C47&lt;C$66,IF(C49&lt;C$66,C48*(C49-C47),C48*(C$66-C47)),0)</f>
        <v>0</v>
      </c>
      <c r="D68">
        <f t="shared" si="7"/>
        <v>0</v>
      </c>
      <c r="E68">
        <f t="shared" si="7"/>
        <v>0</v>
      </c>
      <c r="F68">
        <f t="shared" si="7"/>
        <v>122</v>
      </c>
      <c r="G68">
        <f t="shared" si="7"/>
        <v>0</v>
      </c>
      <c r="H68">
        <f t="shared" si="7"/>
        <v>0</v>
      </c>
      <c r="I68">
        <f t="shared" si="7"/>
        <v>54.72</v>
      </c>
      <c r="J68">
        <f t="shared" si="7"/>
        <v>0</v>
      </c>
      <c r="K68">
        <f t="shared" si="7"/>
        <v>0</v>
      </c>
      <c r="L68">
        <f t="shared" si="7"/>
        <v>0</v>
      </c>
      <c r="M68">
        <f t="shared" si="7"/>
        <v>0</v>
      </c>
      <c r="N68">
        <f t="shared" si="7"/>
        <v>0</v>
      </c>
      <c r="O68">
        <f t="shared" si="7"/>
        <v>0</v>
      </c>
      <c r="P68">
        <f t="shared" si="7"/>
        <v>0</v>
      </c>
      <c r="Q68">
        <f t="shared" si="7"/>
        <v>0</v>
      </c>
      <c r="R68">
        <f t="shared" si="7"/>
        <v>0</v>
      </c>
      <c r="S68">
        <f t="shared" si="7"/>
        <v>0</v>
      </c>
      <c r="T68">
        <f t="shared" si="7"/>
        <v>0</v>
      </c>
      <c r="U68">
        <f t="shared" si="7"/>
        <v>0</v>
      </c>
      <c r="V68">
        <f t="shared" si="7"/>
        <v>0</v>
      </c>
      <c r="W68">
        <f t="shared" si="7"/>
        <v>26.82</v>
      </c>
      <c r="X68">
        <f t="shared" si="7"/>
        <v>31.44</v>
      </c>
      <c r="Y68">
        <f t="shared" si="7"/>
        <v>0</v>
      </c>
      <c r="Z68">
        <f t="shared" si="7"/>
        <v>0</v>
      </c>
      <c r="AA68">
        <f t="shared" si="7"/>
        <v>0</v>
      </c>
      <c r="AB68">
        <f t="shared" si="7"/>
        <v>0</v>
      </c>
      <c r="AC68">
        <f t="shared" si="7"/>
        <v>73.92</v>
      </c>
      <c r="AD68">
        <f t="shared" si="7"/>
        <v>0</v>
      </c>
      <c r="AE68">
        <f t="shared" si="7"/>
        <v>0</v>
      </c>
      <c r="AF68">
        <f t="shared" si="7"/>
        <v>17.2</v>
      </c>
      <c r="AG68">
        <f t="shared" si="7"/>
        <v>0</v>
      </c>
      <c r="AH68">
        <f t="shared" si="7"/>
        <v>0</v>
      </c>
      <c r="AI68">
        <f t="shared" si="7"/>
        <v>0</v>
      </c>
      <c r="AJ68">
        <f t="shared" si="7"/>
        <v>0</v>
      </c>
      <c r="AK68">
        <f t="shared" si="7"/>
        <v>0</v>
      </c>
      <c r="AL68">
        <f t="shared" si="7"/>
        <v>85.25</v>
      </c>
      <c r="AM68">
        <f t="shared" si="7"/>
        <v>0</v>
      </c>
      <c r="AN68">
        <f t="shared" si="7"/>
        <v>0</v>
      </c>
      <c r="AO68">
        <f t="shared" si="7"/>
        <v>0</v>
      </c>
    </row>
    <row r="69" spans="1:41" ht="12.75">
      <c r="A69" t="s">
        <v>77</v>
      </c>
      <c r="B69">
        <f>IF(B49&lt;B$66,IF(B51&lt;B$66,B50*(B51-B49),B50*(B$66-B49)),0)</f>
        <v>19.16</v>
      </c>
      <c r="C69">
        <f aca="true" t="shared" si="8" ref="C69:AO69">IF(C49&lt;C$66,IF(C51&lt;C$66,C50*(C51-C49),C50*(C$66-C49)),0)</f>
        <v>68.03999999999999</v>
      </c>
      <c r="D69">
        <f t="shared" si="8"/>
        <v>17.52</v>
      </c>
      <c r="E69">
        <f t="shared" si="8"/>
        <v>54.9</v>
      </c>
      <c r="F69">
        <f t="shared" si="8"/>
        <v>0</v>
      </c>
      <c r="G69">
        <f t="shared" si="8"/>
        <v>125.02</v>
      </c>
      <c r="H69">
        <f t="shared" si="8"/>
        <v>140.22</v>
      </c>
      <c r="I69">
        <f t="shared" si="8"/>
        <v>209.95000000000002</v>
      </c>
      <c r="J69">
        <f t="shared" si="8"/>
        <v>135.85</v>
      </c>
      <c r="K69">
        <f t="shared" si="8"/>
        <v>90.86</v>
      </c>
      <c r="L69">
        <f t="shared" si="8"/>
        <v>19.16</v>
      </c>
      <c r="M69">
        <f t="shared" si="8"/>
        <v>18.2</v>
      </c>
      <c r="N69">
        <f t="shared" si="8"/>
        <v>121.52</v>
      </c>
      <c r="O69">
        <f t="shared" si="8"/>
        <v>5.56</v>
      </c>
      <c r="P69">
        <f t="shared" si="8"/>
        <v>117.61000000000001</v>
      </c>
      <c r="Q69">
        <f t="shared" si="8"/>
        <v>31.52</v>
      </c>
      <c r="R69">
        <f t="shared" si="8"/>
        <v>76.95</v>
      </c>
      <c r="S69">
        <f t="shared" si="8"/>
        <v>8.24</v>
      </c>
      <c r="T69">
        <f t="shared" si="8"/>
        <v>35.9</v>
      </c>
      <c r="U69">
        <f t="shared" si="8"/>
        <v>64.62</v>
      </c>
      <c r="V69">
        <f t="shared" si="8"/>
        <v>150.67</v>
      </c>
      <c r="W69">
        <f t="shared" si="8"/>
        <v>18.2</v>
      </c>
      <c r="X69">
        <f t="shared" si="8"/>
        <v>73.36</v>
      </c>
      <c r="Y69">
        <f t="shared" si="8"/>
        <v>0</v>
      </c>
      <c r="Z69">
        <f t="shared" si="8"/>
        <v>11.84</v>
      </c>
      <c r="AA69">
        <f t="shared" si="8"/>
        <v>0</v>
      </c>
      <c r="AB69">
        <f t="shared" si="8"/>
        <v>56.62</v>
      </c>
      <c r="AC69">
        <f t="shared" si="8"/>
        <v>92.69</v>
      </c>
      <c r="AD69">
        <f t="shared" si="8"/>
        <v>0</v>
      </c>
      <c r="AE69">
        <f t="shared" si="8"/>
        <v>14.580000000000002</v>
      </c>
      <c r="AF69">
        <f t="shared" si="8"/>
        <v>51.6</v>
      </c>
      <c r="AG69">
        <f t="shared" si="8"/>
        <v>65.16</v>
      </c>
      <c r="AH69">
        <f t="shared" si="8"/>
        <v>20.52</v>
      </c>
      <c r="AI69">
        <f t="shared" si="8"/>
        <v>27.18</v>
      </c>
      <c r="AJ69">
        <f t="shared" si="8"/>
        <v>29.52</v>
      </c>
      <c r="AK69">
        <f t="shared" si="8"/>
        <v>0</v>
      </c>
      <c r="AL69">
        <f t="shared" si="8"/>
        <v>0</v>
      </c>
      <c r="AM69">
        <f t="shared" si="8"/>
        <v>0</v>
      </c>
      <c r="AN69">
        <f t="shared" si="8"/>
        <v>0</v>
      </c>
      <c r="AO69">
        <f t="shared" si="8"/>
        <v>5.32</v>
      </c>
    </row>
    <row r="70" spans="1:41" ht="12.75">
      <c r="A70" t="s">
        <v>78</v>
      </c>
      <c r="B70">
        <f>IF(B51&lt;B$66,IF(B53&lt;B$66,B52*(B53-B51),B52*(B$66-B51)),0)</f>
        <v>31.9</v>
      </c>
      <c r="C70">
        <f aca="true" t="shared" si="9" ref="C70:AO70">IF(C51&lt;C$66,IF(C53&lt;C$66,C52*(C53-C51),C52*(C$66-C51)),0)</f>
        <v>81.84</v>
      </c>
      <c r="D70">
        <f t="shared" si="9"/>
        <v>49.76</v>
      </c>
      <c r="E70">
        <f t="shared" si="9"/>
        <v>73</v>
      </c>
      <c r="F70">
        <f t="shared" si="9"/>
        <v>0</v>
      </c>
      <c r="G70">
        <f t="shared" si="9"/>
        <v>46</v>
      </c>
      <c r="H70">
        <f t="shared" si="9"/>
        <v>0</v>
      </c>
      <c r="I70">
        <f t="shared" si="9"/>
        <v>0</v>
      </c>
      <c r="J70">
        <f t="shared" si="9"/>
        <v>0</v>
      </c>
      <c r="K70">
        <f t="shared" si="9"/>
        <v>37.1</v>
      </c>
      <c r="L70">
        <f t="shared" si="9"/>
        <v>31.9</v>
      </c>
      <c r="M70">
        <f t="shared" si="9"/>
        <v>25.9</v>
      </c>
      <c r="N70">
        <f t="shared" si="9"/>
        <v>44.95</v>
      </c>
      <c r="O70">
        <f t="shared" si="9"/>
        <v>9.25</v>
      </c>
      <c r="P70">
        <f t="shared" si="9"/>
        <v>0</v>
      </c>
      <c r="Q70">
        <f t="shared" si="9"/>
        <v>27.1</v>
      </c>
      <c r="R70">
        <f t="shared" si="9"/>
        <v>95.3</v>
      </c>
      <c r="S70">
        <f t="shared" si="9"/>
        <v>61.349999999999994</v>
      </c>
      <c r="T70">
        <f t="shared" si="9"/>
        <v>18.9</v>
      </c>
      <c r="U70">
        <f t="shared" si="9"/>
        <v>89</v>
      </c>
      <c r="V70">
        <f t="shared" si="9"/>
        <v>0</v>
      </c>
      <c r="W70">
        <f t="shared" si="9"/>
        <v>63.2</v>
      </c>
      <c r="X70">
        <f t="shared" si="9"/>
        <v>27.650000000000002</v>
      </c>
      <c r="Y70">
        <f t="shared" si="9"/>
        <v>0</v>
      </c>
      <c r="Z70">
        <f t="shared" si="9"/>
        <v>58.199999999999996</v>
      </c>
      <c r="AA70">
        <f t="shared" si="9"/>
        <v>0</v>
      </c>
      <c r="AB70">
        <f t="shared" si="9"/>
        <v>0</v>
      </c>
      <c r="AC70">
        <f t="shared" si="9"/>
        <v>0</v>
      </c>
      <c r="AD70">
        <f t="shared" si="9"/>
        <v>0</v>
      </c>
      <c r="AE70">
        <f t="shared" si="9"/>
        <v>44.800000000000004</v>
      </c>
      <c r="AF70">
        <f t="shared" si="9"/>
        <v>56.3</v>
      </c>
      <c r="AG70">
        <f t="shared" si="9"/>
        <v>36.47</v>
      </c>
      <c r="AH70">
        <f t="shared" si="9"/>
        <v>59.3</v>
      </c>
      <c r="AI70">
        <f t="shared" si="9"/>
        <v>65.64999999999999</v>
      </c>
      <c r="AJ70">
        <f t="shared" si="9"/>
        <v>42.300000000000004</v>
      </c>
      <c r="AK70">
        <f t="shared" si="9"/>
        <v>0</v>
      </c>
      <c r="AL70">
        <f t="shared" si="9"/>
        <v>0</v>
      </c>
      <c r="AM70">
        <f t="shared" si="9"/>
        <v>0</v>
      </c>
      <c r="AN70">
        <f t="shared" si="9"/>
        <v>0</v>
      </c>
      <c r="AO70">
        <f t="shared" si="9"/>
        <v>35.4</v>
      </c>
    </row>
    <row r="71" spans="1:41" ht="12.75">
      <c r="A71" t="s">
        <v>79</v>
      </c>
      <c r="B71">
        <f>IF(B53&lt;B$66,IF(B55&lt;B$66,B54*(B55-B53),B54*(B$66-B53)),0)</f>
        <v>39.900000000000006</v>
      </c>
      <c r="C71">
        <f aca="true" t="shared" si="10" ref="C71:AO71">IF(C53&lt;C$66,IF(C55&lt;C$66,C54*(C55-C53),C54*(C$66-C53)),0)</f>
        <v>51.4</v>
      </c>
      <c r="D71">
        <f t="shared" si="10"/>
        <v>46.050000000000004</v>
      </c>
      <c r="E71">
        <f t="shared" si="10"/>
        <v>0</v>
      </c>
      <c r="F71">
        <f t="shared" si="10"/>
        <v>0</v>
      </c>
      <c r="G71">
        <f t="shared" si="10"/>
        <v>0</v>
      </c>
      <c r="H71">
        <f t="shared" si="10"/>
        <v>0</v>
      </c>
      <c r="I71">
        <f t="shared" si="10"/>
        <v>0</v>
      </c>
      <c r="J71">
        <f t="shared" si="10"/>
        <v>0</v>
      </c>
      <c r="K71">
        <f t="shared" si="10"/>
        <v>0</v>
      </c>
      <c r="L71">
        <f t="shared" si="10"/>
        <v>39.900000000000006</v>
      </c>
      <c r="M71">
        <f t="shared" si="10"/>
        <v>30.099999999999998</v>
      </c>
      <c r="N71">
        <f t="shared" si="10"/>
        <v>0</v>
      </c>
      <c r="O71">
        <f t="shared" si="10"/>
        <v>13.799999999999999</v>
      </c>
      <c r="P71">
        <f t="shared" si="10"/>
        <v>0</v>
      </c>
      <c r="Q71">
        <f t="shared" si="10"/>
        <v>0</v>
      </c>
      <c r="R71">
        <f t="shared" si="10"/>
        <v>0</v>
      </c>
      <c r="S71">
        <f t="shared" si="10"/>
        <v>0</v>
      </c>
      <c r="T71">
        <f t="shared" si="10"/>
        <v>0</v>
      </c>
      <c r="U71">
        <f t="shared" si="10"/>
        <v>0</v>
      </c>
      <c r="V71">
        <f t="shared" si="10"/>
        <v>0</v>
      </c>
      <c r="W71">
        <f t="shared" si="10"/>
        <v>41</v>
      </c>
      <c r="X71">
        <f t="shared" si="10"/>
        <v>0</v>
      </c>
      <c r="Y71">
        <f t="shared" si="10"/>
        <v>0</v>
      </c>
      <c r="Z71">
        <f t="shared" si="10"/>
        <v>0</v>
      </c>
      <c r="AA71">
        <f t="shared" si="10"/>
        <v>0</v>
      </c>
      <c r="AB71">
        <f t="shared" si="10"/>
        <v>0</v>
      </c>
      <c r="AC71">
        <f t="shared" si="10"/>
        <v>0</v>
      </c>
      <c r="AD71">
        <f t="shared" si="10"/>
        <v>0</v>
      </c>
      <c r="AE71">
        <f t="shared" si="10"/>
        <v>0</v>
      </c>
      <c r="AF71">
        <f t="shared" si="10"/>
        <v>0</v>
      </c>
      <c r="AG71">
        <f t="shared" si="10"/>
        <v>0</v>
      </c>
      <c r="AH71">
        <f t="shared" si="10"/>
        <v>39.900000000000006</v>
      </c>
      <c r="AI71">
        <f t="shared" si="10"/>
        <v>0</v>
      </c>
      <c r="AJ71">
        <f t="shared" si="10"/>
        <v>0</v>
      </c>
      <c r="AK71">
        <f t="shared" si="10"/>
        <v>0</v>
      </c>
      <c r="AL71">
        <f t="shared" si="10"/>
        <v>0</v>
      </c>
      <c r="AM71">
        <f t="shared" si="10"/>
        <v>0</v>
      </c>
      <c r="AN71">
        <f t="shared" si="10"/>
        <v>0</v>
      </c>
      <c r="AO71">
        <f t="shared" si="10"/>
        <v>0</v>
      </c>
    </row>
    <row r="72" spans="1:41" ht="12.75">
      <c r="A72" t="s">
        <v>80</v>
      </c>
      <c r="B72">
        <f>IF(B55&lt;B$66,IF(B57&lt;B$66,B56*(B57-B55),B56*(B$66-B55)),0)</f>
        <v>47.9</v>
      </c>
      <c r="C72">
        <f aca="true" t="shared" si="11" ref="C72:AO72">IF(C55&lt;C$66,IF(C57&lt;C$66,C56*(C57-C55),C56*(C$66-C55)),0)</f>
        <v>0</v>
      </c>
      <c r="D72">
        <f t="shared" si="11"/>
        <v>0</v>
      </c>
      <c r="E72">
        <f t="shared" si="11"/>
        <v>0</v>
      </c>
      <c r="F72">
        <f t="shared" si="11"/>
        <v>0</v>
      </c>
      <c r="G72">
        <f t="shared" si="11"/>
        <v>0</v>
      </c>
      <c r="H72">
        <f t="shared" si="11"/>
        <v>0</v>
      </c>
      <c r="I72">
        <f t="shared" si="11"/>
        <v>0</v>
      </c>
      <c r="J72">
        <f t="shared" si="11"/>
        <v>0</v>
      </c>
      <c r="K72">
        <f t="shared" si="11"/>
        <v>0</v>
      </c>
      <c r="L72">
        <f t="shared" si="11"/>
        <v>47.9</v>
      </c>
      <c r="M72">
        <f t="shared" si="11"/>
        <v>34.25</v>
      </c>
      <c r="N72">
        <f t="shared" si="11"/>
        <v>0</v>
      </c>
      <c r="O72">
        <f t="shared" si="11"/>
        <v>18.25</v>
      </c>
      <c r="P72">
        <f t="shared" si="11"/>
        <v>0</v>
      </c>
      <c r="Q72">
        <f t="shared" si="11"/>
        <v>0</v>
      </c>
      <c r="R72">
        <f t="shared" si="11"/>
        <v>0</v>
      </c>
      <c r="S72">
        <f t="shared" si="11"/>
        <v>0</v>
      </c>
      <c r="T72">
        <f t="shared" si="11"/>
        <v>0</v>
      </c>
      <c r="U72">
        <f t="shared" si="11"/>
        <v>0</v>
      </c>
      <c r="V72">
        <f t="shared" si="11"/>
        <v>0</v>
      </c>
      <c r="W72">
        <f t="shared" si="11"/>
        <v>0</v>
      </c>
      <c r="X72">
        <f t="shared" si="11"/>
        <v>0</v>
      </c>
      <c r="Y72">
        <f t="shared" si="11"/>
        <v>0</v>
      </c>
      <c r="Z72">
        <f t="shared" si="11"/>
        <v>0</v>
      </c>
      <c r="AA72">
        <f t="shared" si="11"/>
        <v>0</v>
      </c>
      <c r="AB72">
        <f t="shared" si="11"/>
        <v>0</v>
      </c>
      <c r="AC72">
        <f t="shared" si="11"/>
        <v>0</v>
      </c>
      <c r="AD72">
        <f t="shared" si="11"/>
        <v>0</v>
      </c>
      <c r="AE72">
        <f t="shared" si="11"/>
        <v>0</v>
      </c>
      <c r="AF72">
        <f t="shared" si="11"/>
        <v>0</v>
      </c>
      <c r="AG72">
        <f t="shared" si="11"/>
        <v>0</v>
      </c>
      <c r="AH72">
        <f t="shared" si="11"/>
        <v>0</v>
      </c>
      <c r="AI72">
        <f t="shared" si="11"/>
        <v>0</v>
      </c>
      <c r="AJ72">
        <f t="shared" si="11"/>
        <v>0</v>
      </c>
      <c r="AK72">
        <f t="shared" si="11"/>
        <v>0</v>
      </c>
      <c r="AL72">
        <f t="shared" si="11"/>
        <v>0</v>
      </c>
      <c r="AM72">
        <f t="shared" si="11"/>
        <v>0</v>
      </c>
      <c r="AN72">
        <f t="shared" si="11"/>
        <v>0</v>
      </c>
      <c r="AO72">
        <f t="shared" si="11"/>
        <v>0</v>
      </c>
    </row>
    <row r="73" spans="1:41" ht="12.75">
      <c r="A73" t="s">
        <v>83</v>
      </c>
      <c r="B73">
        <f>IF(B57&lt;B$66,IF(B59&lt;B$66,B58*(B59-B57),B58*(B$66-B57)),0)</f>
        <v>0</v>
      </c>
      <c r="C73">
        <f aca="true" t="shared" si="12" ref="C73:AO73">IF(C57&lt;C$66,IF(C59&lt;C$66,C58*(C59-C57),C58*(C$66-C57)),0)</f>
        <v>0</v>
      </c>
      <c r="D73">
        <f t="shared" si="12"/>
        <v>0</v>
      </c>
      <c r="E73">
        <f t="shared" si="12"/>
        <v>0</v>
      </c>
      <c r="F73">
        <f t="shared" si="12"/>
        <v>0</v>
      </c>
      <c r="G73">
        <f t="shared" si="12"/>
        <v>0</v>
      </c>
      <c r="H73">
        <f t="shared" si="12"/>
        <v>0</v>
      </c>
      <c r="I73">
        <f t="shared" si="12"/>
        <v>0</v>
      </c>
      <c r="J73">
        <f t="shared" si="12"/>
        <v>0</v>
      </c>
      <c r="K73">
        <f t="shared" si="12"/>
        <v>0</v>
      </c>
      <c r="L73">
        <f t="shared" si="12"/>
        <v>0</v>
      </c>
      <c r="M73">
        <f t="shared" si="12"/>
        <v>0</v>
      </c>
      <c r="N73">
        <f t="shared" si="12"/>
        <v>0</v>
      </c>
      <c r="O73">
        <f t="shared" si="12"/>
        <v>0</v>
      </c>
      <c r="P73">
        <f t="shared" si="12"/>
        <v>0</v>
      </c>
      <c r="Q73">
        <f t="shared" si="12"/>
        <v>0</v>
      </c>
      <c r="R73">
        <f t="shared" si="12"/>
        <v>0</v>
      </c>
      <c r="S73">
        <f t="shared" si="12"/>
        <v>0</v>
      </c>
      <c r="T73">
        <f t="shared" si="12"/>
        <v>0</v>
      </c>
      <c r="U73">
        <f t="shared" si="12"/>
        <v>0</v>
      </c>
      <c r="V73">
        <f t="shared" si="12"/>
        <v>0</v>
      </c>
      <c r="W73">
        <f t="shared" si="12"/>
        <v>0</v>
      </c>
      <c r="X73">
        <f t="shared" si="12"/>
        <v>0</v>
      </c>
      <c r="Y73">
        <f t="shared" si="12"/>
        <v>0</v>
      </c>
      <c r="Z73">
        <f t="shared" si="12"/>
        <v>0</v>
      </c>
      <c r="AA73">
        <f t="shared" si="12"/>
        <v>0</v>
      </c>
      <c r="AB73">
        <f t="shared" si="12"/>
        <v>0</v>
      </c>
      <c r="AC73">
        <f t="shared" si="12"/>
        <v>0</v>
      </c>
      <c r="AD73">
        <f t="shared" si="12"/>
        <v>0</v>
      </c>
      <c r="AE73">
        <f t="shared" si="12"/>
        <v>0</v>
      </c>
      <c r="AF73">
        <f t="shared" si="12"/>
        <v>0</v>
      </c>
      <c r="AG73">
        <f t="shared" si="12"/>
        <v>0</v>
      </c>
      <c r="AH73">
        <f t="shared" si="12"/>
        <v>0</v>
      </c>
      <c r="AI73">
        <f t="shared" si="12"/>
        <v>0</v>
      </c>
      <c r="AJ73">
        <f t="shared" si="12"/>
        <v>0</v>
      </c>
      <c r="AK73">
        <f t="shared" si="12"/>
        <v>0</v>
      </c>
      <c r="AL73">
        <f t="shared" si="12"/>
        <v>0</v>
      </c>
      <c r="AM73">
        <f t="shared" si="12"/>
        <v>0</v>
      </c>
      <c r="AN73">
        <f t="shared" si="12"/>
        <v>0</v>
      </c>
      <c r="AO73">
        <f t="shared" si="12"/>
        <v>0</v>
      </c>
    </row>
    <row r="74" spans="1:41" ht="12.75">
      <c r="A74" t="s">
        <v>84</v>
      </c>
      <c r="B74">
        <f>IF(B59&lt;B$66,IF(B61&lt;B$66,B60*(B61-B59),B60*(B$66-B59)),0)</f>
        <v>0</v>
      </c>
      <c r="C74">
        <f aca="true" t="shared" si="13" ref="C74:AO74">IF(C59&lt;C$66,IF(C61&lt;C$66,C60*(C61-C59),C60*(C$66-C59)),0)</f>
        <v>0</v>
      </c>
      <c r="D74">
        <f t="shared" si="13"/>
        <v>0</v>
      </c>
      <c r="E74">
        <f t="shared" si="13"/>
        <v>0</v>
      </c>
      <c r="F74">
        <f t="shared" si="13"/>
        <v>0</v>
      </c>
      <c r="G74">
        <f t="shared" si="13"/>
        <v>0</v>
      </c>
      <c r="H74">
        <f t="shared" si="13"/>
        <v>0</v>
      </c>
      <c r="I74">
        <f t="shared" si="13"/>
        <v>0</v>
      </c>
      <c r="J74">
        <f t="shared" si="13"/>
        <v>0</v>
      </c>
      <c r="K74">
        <f t="shared" si="13"/>
        <v>0</v>
      </c>
      <c r="L74">
        <f t="shared" si="13"/>
        <v>0</v>
      </c>
      <c r="M74">
        <f t="shared" si="13"/>
        <v>0</v>
      </c>
      <c r="N74">
        <f t="shared" si="13"/>
        <v>0</v>
      </c>
      <c r="O74">
        <f t="shared" si="13"/>
        <v>0</v>
      </c>
      <c r="P74">
        <f t="shared" si="13"/>
        <v>0</v>
      </c>
      <c r="Q74">
        <f t="shared" si="13"/>
        <v>0</v>
      </c>
      <c r="R74">
        <f t="shared" si="13"/>
        <v>0</v>
      </c>
      <c r="S74">
        <f t="shared" si="13"/>
        <v>0</v>
      </c>
      <c r="T74">
        <f t="shared" si="13"/>
        <v>0</v>
      </c>
      <c r="U74">
        <f t="shared" si="13"/>
        <v>0</v>
      </c>
      <c r="V74">
        <f t="shared" si="13"/>
        <v>0</v>
      </c>
      <c r="W74">
        <f t="shared" si="13"/>
        <v>0</v>
      </c>
      <c r="X74">
        <f t="shared" si="13"/>
        <v>0</v>
      </c>
      <c r="Y74">
        <f t="shared" si="13"/>
        <v>0</v>
      </c>
      <c r="Z74">
        <f t="shared" si="13"/>
        <v>0</v>
      </c>
      <c r="AA74">
        <f t="shared" si="13"/>
        <v>0</v>
      </c>
      <c r="AB74">
        <f t="shared" si="13"/>
        <v>0</v>
      </c>
      <c r="AC74">
        <f t="shared" si="13"/>
        <v>0</v>
      </c>
      <c r="AD74">
        <f t="shared" si="13"/>
        <v>0</v>
      </c>
      <c r="AE74">
        <f t="shared" si="13"/>
        <v>0</v>
      </c>
      <c r="AF74">
        <f t="shared" si="13"/>
        <v>0</v>
      </c>
      <c r="AG74">
        <f t="shared" si="13"/>
        <v>0</v>
      </c>
      <c r="AH74">
        <f t="shared" si="13"/>
        <v>0</v>
      </c>
      <c r="AI74">
        <f t="shared" si="13"/>
        <v>0</v>
      </c>
      <c r="AJ74">
        <f t="shared" si="13"/>
        <v>0</v>
      </c>
      <c r="AK74">
        <f t="shared" si="13"/>
        <v>0</v>
      </c>
      <c r="AL74">
        <f t="shared" si="13"/>
        <v>0</v>
      </c>
      <c r="AM74">
        <f t="shared" si="13"/>
        <v>0</v>
      </c>
      <c r="AN74">
        <f t="shared" si="13"/>
        <v>0</v>
      </c>
      <c r="AO74">
        <f t="shared" si="13"/>
        <v>0</v>
      </c>
    </row>
    <row r="75" spans="1:41" ht="12.75">
      <c r="A75" t="s">
        <v>85</v>
      </c>
      <c r="B75">
        <f>IF(B61&lt;B$66,IF(B63&lt;B$66,B62*(B63-B61),B62*(B$66-B61)),0)</f>
        <v>0</v>
      </c>
      <c r="C75">
        <f aca="true" t="shared" si="14" ref="C75:AO75">IF(C61&lt;C$66,IF(C63&lt;C$66,C62*(C63-C61),C62*(C$66-C61)),0)</f>
        <v>0</v>
      </c>
      <c r="D75">
        <f t="shared" si="14"/>
        <v>0</v>
      </c>
      <c r="E75">
        <f t="shared" si="14"/>
        <v>0</v>
      </c>
      <c r="F75">
        <f t="shared" si="14"/>
        <v>0</v>
      </c>
      <c r="G75">
        <f t="shared" si="14"/>
        <v>0</v>
      </c>
      <c r="H75">
        <f t="shared" si="14"/>
        <v>0</v>
      </c>
      <c r="I75">
        <f t="shared" si="14"/>
        <v>0</v>
      </c>
      <c r="J75">
        <f t="shared" si="14"/>
        <v>0</v>
      </c>
      <c r="K75">
        <f t="shared" si="14"/>
        <v>0</v>
      </c>
      <c r="L75">
        <f t="shared" si="14"/>
        <v>0</v>
      </c>
      <c r="M75">
        <f t="shared" si="14"/>
        <v>0</v>
      </c>
      <c r="N75">
        <f t="shared" si="14"/>
        <v>0</v>
      </c>
      <c r="O75">
        <f t="shared" si="14"/>
        <v>0</v>
      </c>
      <c r="P75">
        <f t="shared" si="14"/>
        <v>0</v>
      </c>
      <c r="Q75">
        <f t="shared" si="14"/>
        <v>0</v>
      </c>
      <c r="R75">
        <f t="shared" si="14"/>
        <v>0</v>
      </c>
      <c r="S75">
        <f t="shared" si="14"/>
        <v>0</v>
      </c>
      <c r="T75">
        <f t="shared" si="14"/>
        <v>0</v>
      </c>
      <c r="U75">
        <f t="shared" si="14"/>
        <v>0</v>
      </c>
      <c r="V75">
        <f t="shared" si="14"/>
        <v>0</v>
      </c>
      <c r="W75">
        <f t="shared" si="14"/>
        <v>0</v>
      </c>
      <c r="X75">
        <f t="shared" si="14"/>
        <v>0</v>
      </c>
      <c r="Y75">
        <f t="shared" si="14"/>
        <v>0</v>
      </c>
      <c r="Z75">
        <f t="shared" si="14"/>
        <v>0</v>
      </c>
      <c r="AA75">
        <f t="shared" si="14"/>
        <v>0</v>
      </c>
      <c r="AB75">
        <f t="shared" si="14"/>
        <v>0</v>
      </c>
      <c r="AC75">
        <f t="shared" si="14"/>
        <v>0</v>
      </c>
      <c r="AD75">
        <f t="shared" si="14"/>
        <v>0</v>
      </c>
      <c r="AE75">
        <f t="shared" si="14"/>
        <v>0</v>
      </c>
      <c r="AF75">
        <f t="shared" si="14"/>
        <v>0</v>
      </c>
      <c r="AG75">
        <f t="shared" si="14"/>
        <v>0</v>
      </c>
      <c r="AH75">
        <f t="shared" si="14"/>
        <v>0</v>
      </c>
      <c r="AI75">
        <f t="shared" si="14"/>
        <v>0</v>
      </c>
      <c r="AJ75">
        <f t="shared" si="14"/>
        <v>0</v>
      </c>
      <c r="AK75">
        <f t="shared" si="14"/>
        <v>0</v>
      </c>
      <c r="AL75">
        <f t="shared" si="14"/>
        <v>0</v>
      </c>
      <c r="AM75">
        <f t="shared" si="14"/>
        <v>0</v>
      </c>
      <c r="AN75">
        <f t="shared" si="14"/>
        <v>0</v>
      </c>
      <c r="AO75">
        <f t="shared" si="14"/>
        <v>0</v>
      </c>
    </row>
    <row r="77" spans="1:41" ht="12.75">
      <c r="A77" t="s">
        <v>167</v>
      </c>
      <c r="B77" s="3">
        <f>SUM(B68:B75)/B66</f>
        <v>5.5544</v>
      </c>
      <c r="C77" s="3">
        <f aca="true" t="shared" si="15" ref="C77:AO77">SUM(C68:C75)/C66</f>
        <v>8.0512</v>
      </c>
      <c r="D77" s="3">
        <f t="shared" si="15"/>
        <v>4.533200000000001</v>
      </c>
      <c r="E77" s="3">
        <f t="shared" si="15"/>
        <v>5.1160000000000005</v>
      </c>
      <c r="F77" s="3">
        <f t="shared" si="15"/>
        <v>4.88</v>
      </c>
      <c r="G77" s="3">
        <f t="shared" si="15"/>
        <v>6.840799999999999</v>
      </c>
      <c r="H77" s="3">
        <f t="shared" si="15"/>
        <v>5.6088</v>
      </c>
      <c r="I77" s="3">
        <f t="shared" si="15"/>
        <v>10.5868</v>
      </c>
      <c r="J77" s="3">
        <f t="shared" si="15"/>
        <v>5.434</v>
      </c>
      <c r="K77" s="3">
        <f t="shared" si="15"/>
        <v>5.1184</v>
      </c>
      <c r="L77" s="3">
        <f t="shared" si="15"/>
        <v>5.5544</v>
      </c>
      <c r="M77" s="3">
        <f t="shared" si="15"/>
        <v>4.337999999999999</v>
      </c>
      <c r="N77" s="3">
        <f t="shared" si="15"/>
        <v>6.6588</v>
      </c>
      <c r="O77" s="3">
        <f t="shared" si="15"/>
        <v>1.8744</v>
      </c>
      <c r="P77" s="3">
        <f t="shared" si="15"/>
        <v>4.704400000000001</v>
      </c>
      <c r="Q77" s="3">
        <f t="shared" si="15"/>
        <v>2.3448</v>
      </c>
      <c r="R77" s="3">
        <f t="shared" si="15"/>
        <v>6.89</v>
      </c>
      <c r="S77" s="3">
        <f t="shared" si="15"/>
        <v>2.7835999999999994</v>
      </c>
      <c r="T77" s="3">
        <f t="shared" si="15"/>
        <v>2.1919999999999997</v>
      </c>
      <c r="U77" s="3">
        <f t="shared" si="15"/>
        <v>6.1448</v>
      </c>
      <c r="V77" s="3">
        <f t="shared" si="15"/>
        <v>6.0268</v>
      </c>
      <c r="W77" s="3">
        <f t="shared" si="15"/>
        <v>5.9688</v>
      </c>
      <c r="X77" s="3">
        <f t="shared" si="15"/>
        <v>5.297999999999999</v>
      </c>
      <c r="Y77" s="3">
        <f t="shared" si="15"/>
        <v>0</v>
      </c>
      <c r="Z77" s="3">
        <f t="shared" si="15"/>
        <v>2.8015999999999996</v>
      </c>
      <c r="AA77" s="3">
        <f t="shared" si="15"/>
        <v>0</v>
      </c>
      <c r="AB77" s="3">
        <f t="shared" si="15"/>
        <v>2.2647999999999997</v>
      </c>
      <c r="AC77" s="3">
        <f t="shared" si="15"/>
        <v>6.6644000000000005</v>
      </c>
      <c r="AD77" s="3">
        <f t="shared" si="15"/>
        <v>0</v>
      </c>
      <c r="AE77" s="3">
        <f t="shared" si="15"/>
        <v>2.3752000000000004</v>
      </c>
      <c r="AF77" s="3">
        <f t="shared" si="15"/>
        <v>5.004</v>
      </c>
      <c r="AG77" s="3">
        <f t="shared" si="15"/>
        <v>4.0652</v>
      </c>
      <c r="AH77" s="3">
        <f t="shared" si="15"/>
        <v>4.7888</v>
      </c>
      <c r="AI77" s="3">
        <f t="shared" si="15"/>
        <v>3.713199999999999</v>
      </c>
      <c r="AJ77" s="3">
        <f t="shared" si="15"/>
        <v>2.8728000000000002</v>
      </c>
      <c r="AK77" s="3">
        <f t="shared" si="15"/>
        <v>0</v>
      </c>
      <c r="AL77" s="3">
        <f t="shared" si="15"/>
        <v>3.41</v>
      </c>
      <c r="AM77" s="3">
        <f t="shared" si="15"/>
        <v>0</v>
      </c>
      <c r="AN77" s="3">
        <f t="shared" si="15"/>
        <v>0</v>
      </c>
      <c r="AO77" s="3">
        <f t="shared" si="15"/>
        <v>1.6288</v>
      </c>
    </row>
    <row r="78" spans="1:41" ht="12.75">
      <c r="A78" t="s">
        <v>170</v>
      </c>
      <c r="B78" s="3">
        <f>B77-B42</f>
        <v>1.7444000000000002</v>
      </c>
      <c r="C78" s="3">
        <f aca="true" t="shared" si="16" ref="C78:AO78">C77-C42</f>
        <v>4.241199999999999</v>
      </c>
      <c r="D78" s="3">
        <f t="shared" si="16"/>
        <v>4.533200000000001</v>
      </c>
      <c r="E78" s="3">
        <f t="shared" si="16"/>
        <v>1.3060000000000005</v>
      </c>
      <c r="F78" s="3">
        <f t="shared" si="16"/>
        <v>4.88</v>
      </c>
      <c r="G78" s="3">
        <f t="shared" si="16"/>
        <v>6.840799999999999</v>
      </c>
      <c r="H78" s="3">
        <f t="shared" si="16"/>
        <v>1.8487999999999998</v>
      </c>
      <c r="I78" s="3">
        <f t="shared" si="16"/>
        <v>5.566800000000001</v>
      </c>
      <c r="J78" s="3">
        <f t="shared" si="16"/>
        <v>2.184</v>
      </c>
      <c r="K78" s="3">
        <f t="shared" si="16"/>
        <v>5.1184</v>
      </c>
      <c r="L78" s="3">
        <f t="shared" si="16"/>
        <v>1.7444000000000002</v>
      </c>
      <c r="M78" s="3">
        <f t="shared" si="16"/>
        <v>4.337999999999999</v>
      </c>
      <c r="N78" s="3">
        <f t="shared" si="16"/>
        <v>3.2688</v>
      </c>
      <c r="O78" s="3">
        <f t="shared" si="16"/>
        <v>1.8744</v>
      </c>
      <c r="P78" s="3">
        <f t="shared" si="16"/>
        <v>0.8944000000000005</v>
      </c>
      <c r="Q78" s="3">
        <f t="shared" si="16"/>
        <v>2.3448</v>
      </c>
      <c r="R78" s="3">
        <f t="shared" si="16"/>
        <v>3.0799999999999996</v>
      </c>
      <c r="S78" s="3">
        <f t="shared" si="16"/>
        <v>2.7835999999999994</v>
      </c>
      <c r="T78" s="3">
        <f t="shared" si="16"/>
        <v>2.1919999999999997</v>
      </c>
      <c r="U78" s="3">
        <f t="shared" si="16"/>
        <v>2.3348</v>
      </c>
      <c r="V78" s="3">
        <f t="shared" si="16"/>
        <v>2.7767999999999997</v>
      </c>
      <c r="W78" s="3">
        <f t="shared" si="16"/>
        <v>1.5287999999999995</v>
      </c>
      <c r="X78" s="3">
        <f t="shared" si="16"/>
        <v>5.297999999999999</v>
      </c>
      <c r="Y78" s="3">
        <f t="shared" si="16"/>
        <v>0</v>
      </c>
      <c r="Z78" s="3">
        <f t="shared" si="16"/>
        <v>2.8015999999999996</v>
      </c>
      <c r="AA78" s="3">
        <f t="shared" si="16"/>
        <v>0</v>
      </c>
      <c r="AB78" s="3">
        <f t="shared" si="16"/>
        <v>2.2647999999999997</v>
      </c>
      <c r="AC78" s="3">
        <f t="shared" si="16"/>
        <v>4.474400000000001</v>
      </c>
      <c r="AD78" s="3">
        <f t="shared" si="16"/>
        <v>0</v>
      </c>
      <c r="AE78" s="3">
        <f t="shared" si="16"/>
        <v>2.3752000000000004</v>
      </c>
      <c r="AF78" s="3">
        <f t="shared" si="16"/>
        <v>0.8039999999999994</v>
      </c>
      <c r="AG78" s="3">
        <f t="shared" si="16"/>
        <v>4.0652</v>
      </c>
      <c r="AH78" s="3">
        <f t="shared" si="16"/>
        <v>4.7888</v>
      </c>
      <c r="AI78" s="3">
        <f t="shared" si="16"/>
        <v>3.713199999999999</v>
      </c>
      <c r="AJ78" s="3">
        <f t="shared" si="16"/>
        <v>-0.2871999999999999</v>
      </c>
      <c r="AK78" s="3">
        <f t="shared" si="16"/>
        <v>0</v>
      </c>
      <c r="AL78" s="3">
        <f t="shared" si="16"/>
        <v>1.12</v>
      </c>
      <c r="AM78" s="3">
        <f t="shared" si="16"/>
        <v>0</v>
      </c>
      <c r="AN78" s="3">
        <f t="shared" si="16"/>
        <v>0</v>
      </c>
      <c r="AO78" s="3">
        <f t="shared" si="16"/>
        <v>-1.7311999999999999</v>
      </c>
    </row>
    <row r="79" spans="2:41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1" spans="1:41" ht="12.75">
      <c r="A81" t="s">
        <v>168</v>
      </c>
      <c r="B81" s="2">
        <f aca="true" t="shared" si="17" ref="B81:AO81">SUM(B68:B75)*12</f>
        <v>1666.3200000000002</v>
      </c>
      <c r="C81" s="2">
        <f t="shared" si="17"/>
        <v>2415.36</v>
      </c>
      <c r="D81" s="2">
        <f t="shared" si="17"/>
        <v>1359.96</v>
      </c>
      <c r="E81" s="2">
        <f t="shared" si="17"/>
        <v>1534.8000000000002</v>
      </c>
      <c r="F81" s="2">
        <f t="shared" si="17"/>
        <v>1464</v>
      </c>
      <c r="G81" s="2">
        <f t="shared" si="17"/>
        <v>2052.24</v>
      </c>
      <c r="H81" s="2">
        <f t="shared" si="17"/>
        <v>1682.6399999999999</v>
      </c>
      <c r="I81" s="2">
        <f t="shared" si="17"/>
        <v>3176.04</v>
      </c>
      <c r="J81" s="2">
        <f t="shared" si="17"/>
        <v>1630.1999999999998</v>
      </c>
      <c r="K81" s="2">
        <f t="shared" si="17"/>
        <v>1535.52</v>
      </c>
      <c r="L81" s="2">
        <f t="shared" si="17"/>
        <v>1666.3200000000002</v>
      </c>
      <c r="M81" s="2">
        <f t="shared" si="17"/>
        <v>1301.3999999999999</v>
      </c>
      <c r="N81" s="2">
        <f t="shared" si="17"/>
        <v>1997.6399999999999</v>
      </c>
      <c r="O81" s="2">
        <f t="shared" si="17"/>
        <v>562.3199999999999</v>
      </c>
      <c r="P81" s="2">
        <f t="shared" si="17"/>
        <v>1411.3200000000002</v>
      </c>
      <c r="Q81" s="2">
        <f t="shared" si="17"/>
        <v>703.44</v>
      </c>
      <c r="R81" s="2">
        <f t="shared" si="17"/>
        <v>2067</v>
      </c>
      <c r="S81" s="2">
        <f t="shared" si="17"/>
        <v>835.0799999999999</v>
      </c>
      <c r="T81" s="2">
        <f t="shared" si="17"/>
        <v>657.5999999999999</v>
      </c>
      <c r="U81" s="2">
        <f t="shared" si="17"/>
        <v>1843.44</v>
      </c>
      <c r="V81" s="2">
        <f t="shared" si="17"/>
        <v>1808.04</v>
      </c>
      <c r="W81" s="2">
        <f t="shared" si="17"/>
        <v>1790.6399999999999</v>
      </c>
      <c r="X81" s="2">
        <f t="shared" si="17"/>
        <v>1589.3999999999999</v>
      </c>
      <c r="Y81" s="2">
        <f t="shared" si="17"/>
        <v>0</v>
      </c>
      <c r="Z81" s="2">
        <f t="shared" si="17"/>
        <v>840.4799999999999</v>
      </c>
      <c r="AA81" s="2">
        <f t="shared" si="17"/>
        <v>0</v>
      </c>
      <c r="AB81" s="2">
        <f t="shared" si="17"/>
        <v>679.4399999999999</v>
      </c>
      <c r="AC81" s="2">
        <f t="shared" si="17"/>
        <v>1999.3200000000002</v>
      </c>
      <c r="AD81" s="2">
        <f t="shared" si="17"/>
        <v>0</v>
      </c>
      <c r="AE81" s="2">
        <f t="shared" si="17"/>
        <v>712.5600000000002</v>
      </c>
      <c r="AF81" s="2">
        <f t="shared" si="17"/>
        <v>1501.1999999999998</v>
      </c>
      <c r="AG81" s="2">
        <f t="shared" si="17"/>
        <v>1219.56</v>
      </c>
      <c r="AH81" s="2">
        <f t="shared" si="17"/>
        <v>1436.6399999999999</v>
      </c>
      <c r="AI81" s="2">
        <f t="shared" si="17"/>
        <v>1113.9599999999998</v>
      </c>
      <c r="AJ81" s="2">
        <f t="shared" si="17"/>
        <v>861.8400000000001</v>
      </c>
      <c r="AK81" s="2">
        <f t="shared" si="17"/>
        <v>0</v>
      </c>
      <c r="AL81" s="2">
        <f t="shared" si="17"/>
        <v>1023</v>
      </c>
      <c r="AM81" s="2">
        <f t="shared" si="17"/>
        <v>0</v>
      </c>
      <c r="AN81" s="2">
        <f t="shared" si="17"/>
        <v>0</v>
      </c>
      <c r="AO81" s="2">
        <f t="shared" si="17"/>
        <v>488.64</v>
      </c>
    </row>
    <row r="82" spans="1:41" ht="12.75">
      <c r="A82" t="s">
        <v>154</v>
      </c>
      <c r="B82" s="2">
        <f aca="true" t="shared" si="18" ref="B82:AO82">B14/B38*1000</f>
        <v>4369.895267045908</v>
      </c>
      <c r="C82" s="2">
        <f t="shared" si="18"/>
        <v>2380.4434271526393</v>
      </c>
      <c r="D82" s="2">
        <f t="shared" si="18"/>
        <v>1611.1705708131394</v>
      </c>
      <c r="E82" s="2">
        <f t="shared" si="18"/>
        <v>3240.956052679128</v>
      </c>
      <c r="F82" s="2">
        <f t="shared" si="18"/>
        <v>1672.2874984726</v>
      </c>
      <c r="G82" s="2">
        <f t="shared" si="18"/>
        <v>2512.328941912023</v>
      </c>
      <c r="H82" s="2">
        <f t="shared" si="18"/>
        <v>2257.0072050310273</v>
      </c>
      <c r="I82" s="2">
        <f t="shared" si="18"/>
        <v>2603.7485591574427</v>
      </c>
      <c r="J82" s="2">
        <f t="shared" si="18"/>
        <v>2794.029254635543</v>
      </c>
      <c r="K82" s="2">
        <f t="shared" si="18"/>
        <v>1875.8706082649746</v>
      </c>
      <c r="L82" s="2">
        <f t="shared" si="18"/>
        <v>2430.4677857891857</v>
      </c>
      <c r="M82" s="2">
        <f t="shared" si="18"/>
        <v>2943.412162162162</v>
      </c>
      <c r="N82" s="2">
        <f t="shared" si="18"/>
        <v>1633.463660059405</v>
      </c>
      <c r="O82" s="2">
        <f t="shared" si="18"/>
        <v>2645.0795438547093</v>
      </c>
      <c r="P82" s="2">
        <f t="shared" si="18"/>
        <v>2214.5904329168243</v>
      </c>
      <c r="Q82" s="2">
        <f t="shared" si="18"/>
        <v>11.009415206871976</v>
      </c>
      <c r="R82" s="2">
        <f t="shared" si="18"/>
        <v>1521.0859728506787</v>
      </c>
      <c r="S82" s="2">
        <f t="shared" si="18"/>
        <v>1731.6885331573012</v>
      </c>
      <c r="T82" s="2">
        <f t="shared" si="18"/>
        <v>2814.0058855986754</v>
      </c>
      <c r="U82" s="2">
        <f t="shared" si="18"/>
        <v>2818.385574654533</v>
      </c>
      <c r="V82" s="2">
        <f t="shared" si="18"/>
        <v>2418.7333549853847</v>
      </c>
      <c r="W82" s="2">
        <f t="shared" si="18"/>
        <v>1617.2130874532313</v>
      </c>
      <c r="X82" s="2">
        <f t="shared" si="18"/>
        <v>3628.942427039241</v>
      </c>
      <c r="Y82" s="2">
        <f t="shared" si="18"/>
        <v>0.2892484644309462</v>
      </c>
      <c r="Z82" s="2">
        <f t="shared" si="18"/>
        <v>1555.3522787331788</v>
      </c>
      <c r="AA82" s="2">
        <f t="shared" si="18"/>
        <v>714.3969903379241</v>
      </c>
      <c r="AB82" s="2">
        <f t="shared" si="18"/>
        <v>1131.329377183739</v>
      </c>
      <c r="AC82" s="2">
        <f t="shared" si="18"/>
        <v>1824.6484136150555</v>
      </c>
      <c r="AD82" s="2">
        <f t="shared" si="18"/>
        <v>234.2732908001501</v>
      </c>
      <c r="AE82" s="2">
        <f t="shared" si="18"/>
        <v>1217.2978737155045</v>
      </c>
      <c r="AF82" s="2">
        <f t="shared" si="18"/>
        <v>1229.2822323079508</v>
      </c>
      <c r="AG82" s="2">
        <f t="shared" si="18"/>
        <v>789.7385888200321</v>
      </c>
      <c r="AH82" s="2">
        <f t="shared" si="18"/>
        <v>1048.6665580359568</v>
      </c>
      <c r="AI82" s="2">
        <f t="shared" si="18"/>
        <v>220.19849988635502</v>
      </c>
      <c r="AJ82" s="2">
        <f t="shared" si="18"/>
        <v>1067.3363679171243</v>
      </c>
      <c r="AK82" s="2">
        <f t="shared" si="18"/>
        <v>152.11509272091337</v>
      </c>
      <c r="AL82" s="2">
        <f t="shared" si="18"/>
        <v>2034.8007465144362</v>
      </c>
      <c r="AM82" s="2">
        <f t="shared" si="18"/>
        <v>637.9419675070518</v>
      </c>
      <c r="AN82" s="2">
        <f t="shared" si="18"/>
        <v>0</v>
      </c>
      <c r="AO82" s="2">
        <f t="shared" si="18"/>
        <v>366.2119073754639</v>
      </c>
    </row>
    <row r="83" spans="1:41" ht="12.75">
      <c r="A83" t="s">
        <v>92</v>
      </c>
      <c r="B83" s="2">
        <f aca="true" t="shared" si="19" ref="B83:AO83">B28*1000*12/B38</f>
        <v>2017.667116543266</v>
      </c>
      <c r="C83" s="2">
        <f t="shared" si="19"/>
        <v>1838.5350998002057</v>
      </c>
      <c r="D83" s="2">
        <f t="shared" si="19"/>
        <v>1579.462843295638</v>
      </c>
      <c r="E83" s="2">
        <f t="shared" si="19"/>
        <v>2075.486177514937</v>
      </c>
      <c r="F83" s="2">
        <f t="shared" si="19"/>
        <v>478.3237830641894</v>
      </c>
      <c r="G83" s="2">
        <f t="shared" si="19"/>
        <v>1128.0742607419695</v>
      </c>
      <c r="H83" s="2">
        <f t="shared" si="19"/>
        <v>1710.5909791345632</v>
      </c>
      <c r="I83" s="2">
        <f t="shared" si="19"/>
        <v>2521.798171511582</v>
      </c>
      <c r="J83" s="2">
        <f t="shared" si="19"/>
        <v>345.66973659755695</v>
      </c>
      <c r="K83" s="2">
        <f t="shared" si="19"/>
        <v>356.6011453335397</v>
      </c>
      <c r="L83" s="2">
        <f t="shared" si="19"/>
        <v>528.9663428078283</v>
      </c>
      <c r="M83" s="2">
        <f t="shared" si="19"/>
        <v>1181.3063063063064</v>
      </c>
      <c r="N83" s="2">
        <f t="shared" si="19"/>
        <v>523.3678850700127</v>
      </c>
      <c r="O83" s="2">
        <f t="shared" si="19"/>
        <v>664.7895255525834</v>
      </c>
      <c r="P83" s="2">
        <f t="shared" si="19"/>
        <v>585.5357819007952</v>
      </c>
      <c r="Q83" s="2">
        <f t="shared" si="19"/>
        <v>654.4881653475375</v>
      </c>
      <c r="R83" s="2">
        <f t="shared" si="19"/>
        <v>536.0361990950227</v>
      </c>
      <c r="S83" s="2">
        <f t="shared" si="19"/>
        <v>589.1575212476276</v>
      </c>
      <c r="T83" s="2">
        <f t="shared" si="19"/>
        <v>7415.302556556925</v>
      </c>
      <c r="U83" s="2">
        <f t="shared" si="19"/>
        <v>0</v>
      </c>
      <c r="V83" s="2">
        <f t="shared" si="19"/>
        <v>1123.0659304969147</v>
      </c>
      <c r="W83" s="2">
        <f t="shared" si="19"/>
        <v>1064.3603379556127</v>
      </c>
      <c r="X83" s="2">
        <f t="shared" si="19"/>
        <v>2489.2906018268036</v>
      </c>
      <c r="Y83" s="2">
        <f t="shared" si="19"/>
        <v>6367.005257516206</v>
      </c>
      <c r="Z83" s="2">
        <f t="shared" si="19"/>
        <v>100.01219660934261</v>
      </c>
      <c r="AA83" s="2">
        <f t="shared" si="19"/>
        <v>12.131457266444588</v>
      </c>
      <c r="AB83" s="2">
        <f t="shared" si="19"/>
        <v>1064.167267483778</v>
      </c>
      <c r="AC83" s="2">
        <f t="shared" si="19"/>
        <v>1601.0326788504653</v>
      </c>
      <c r="AD83" s="2">
        <f t="shared" si="19"/>
        <v>216.24629560130964</v>
      </c>
      <c r="AE83" s="2">
        <f t="shared" si="19"/>
        <v>299.16628966586956</v>
      </c>
      <c r="AF83" s="2">
        <f t="shared" si="19"/>
        <v>0</v>
      </c>
      <c r="AG83" s="2">
        <f t="shared" si="19"/>
        <v>740.2560634181635</v>
      </c>
      <c r="AH83" s="2">
        <f t="shared" si="19"/>
        <v>1310.9554070935853</v>
      </c>
      <c r="AI83" s="2">
        <f t="shared" si="19"/>
        <v>233.10856883097205</v>
      </c>
      <c r="AJ83" s="2">
        <f t="shared" si="19"/>
        <v>1205.4622508240464</v>
      </c>
      <c r="AK83" s="2">
        <f t="shared" si="19"/>
        <v>72.46089883191448</v>
      </c>
      <c r="AL83" s="2">
        <f t="shared" si="19"/>
        <v>2463.497639697003</v>
      </c>
      <c r="AM83" s="2">
        <f t="shared" si="19"/>
        <v>297.9467780377408</v>
      </c>
      <c r="AN83" s="2">
        <f t="shared" si="19"/>
        <v>0</v>
      </c>
      <c r="AO83" s="2">
        <f t="shared" si="19"/>
        <v>410.2242433746276</v>
      </c>
    </row>
    <row r="84" spans="1:41" ht="12.75">
      <c r="A84" t="s">
        <v>101</v>
      </c>
      <c r="B84" s="2">
        <f aca="true" t="shared" si="20" ref="B84:AO84">B28*1000*12/B33</f>
        <v>1370.8096043815206</v>
      </c>
      <c r="C84" s="2">
        <f t="shared" si="20"/>
        <v>996.4623075426967</v>
      </c>
      <c r="D84" s="2">
        <f t="shared" si="20"/>
        <v>1206.0336375679901</v>
      </c>
      <c r="E84" s="2">
        <f t="shared" si="20"/>
        <v>1316.6200883485517</v>
      </c>
      <c r="F84" s="2">
        <f t="shared" si="20"/>
        <v>280.267545925577</v>
      </c>
      <c r="G84" s="2">
        <f t="shared" si="20"/>
        <v>692.0006261740764</v>
      </c>
      <c r="H84" s="2">
        <f t="shared" si="20"/>
        <v>869.8405302950084</v>
      </c>
      <c r="I84" s="2">
        <f t="shared" si="20"/>
        <v>1240.7781472388824</v>
      </c>
      <c r="J84" s="2">
        <f t="shared" si="20"/>
        <v>212.0744179501705</v>
      </c>
      <c r="K84" s="2">
        <f t="shared" si="20"/>
        <v>254.6489458705203</v>
      </c>
      <c r="L84" s="2">
        <f t="shared" si="20"/>
        <v>381.5972687106708</v>
      </c>
      <c r="M84" s="2">
        <f t="shared" si="20"/>
        <v>840.769436281058</v>
      </c>
      <c r="N84" s="2">
        <f t="shared" si="20"/>
        <v>308.02986112969256</v>
      </c>
      <c r="O84" s="2">
        <f t="shared" si="20"/>
        <v>496.52996845425866</v>
      </c>
      <c r="P84" s="2">
        <f t="shared" si="20"/>
        <v>342.98895444262075</v>
      </c>
      <c r="Q84" s="2">
        <f t="shared" si="20"/>
        <v>424.02002478796567</v>
      </c>
      <c r="R84" s="2">
        <f t="shared" si="20"/>
        <v>366.11778667853434</v>
      </c>
      <c r="S84" s="2">
        <f t="shared" si="20"/>
        <v>462.9749708209052</v>
      </c>
      <c r="T84" s="2">
        <f t="shared" si="20"/>
        <v>4739.27353943811</v>
      </c>
      <c r="U84" s="2">
        <f t="shared" si="20"/>
        <v>0</v>
      </c>
      <c r="V84" s="2">
        <f t="shared" si="20"/>
        <v>638.7987792712574</v>
      </c>
      <c r="W84" s="2">
        <f t="shared" si="20"/>
        <v>498.89415646254963</v>
      </c>
      <c r="X84" s="2">
        <f t="shared" si="20"/>
        <v>1086.3484215058543</v>
      </c>
      <c r="Y84" s="2">
        <f t="shared" si="20"/>
        <v>3633.0521062902303</v>
      </c>
      <c r="Z84" s="2">
        <f t="shared" si="20"/>
        <v>66.28047959046208</v>
      </c>
      <c r="AA84" s="2">
        <f t="shared" si="20"/>
        <v>9.390996446303257</v>
      </c>
      <c r="AB84" s="2">
        <f t="shared" si="20"/>
        <v>426.6559935961577</v>
      </c>
      <c r="AC84" s="2">
        <f t="shared" si="20"/>
        <v>1009.9687138387691</v>
      </c>
      <c r="AD84" s="2">
        <f t="shared" si="20"/>
        <v>78.67324238750456</v>
      </c>
      <c r="AE84" s="2">
        <f t="shared" si="20"/>
        <v>252.6022837341919</v>
      </c>
      <c r="AF84" s="2">
        <f t="shared" si="20"/>
        <v>0</v>
      </c>
      <c r="AG84" s="2">
        <f t="shared" si="20"/>
        <v>255.34131229722544</v>
      </c>
      <c r="AH84" s="2">
        <f t="shared" si="20"/>
        <v>556.9203553436142</v>
      </c>
      <c r="AI84" s="2">
        <f t="shared" si="20"/>
        <v>125.57957291190492</v>
      </c>
      <c r="AJ84" s="2">
        <f t="shared" si="20"/>
        <v>568.2238565234762</v>
      </c>
      <c r="AK84" s="2">
        <f t="shared" si="20"/>
        <v>34.71296467054825</v>
      </c>
      <c r="AL84" s="2">
        <f t="shared" si="20"/>
        <v>1336.8681302314499</v>
      </c>
      <c r="AM84" s="2">
        <f t="shared" si="20"/>
        <v>79.22945200501216</v>
      </c>
      <c r="AN84" s="2">
        <f t="shared" si="20"/>
        <v>0</v>
      </c>
      <c r="AO84" s="2">
        <f t="shared" si="20"/>
        <v>161.10854503464202</v>
      </c>
    </row>
    <row r="85" spans="1:41" ht="12.75">
      <c r="A85" t="s">
        <v>169</v>
      </c>
      <c r="B85" s="2">
        <f aca="true" t="shared" si="21" ref="B85:AO85">B28*1000/B33</f>
        <v>114.23413369846006</v>
      </c>
      <c r="C85" s="2">
        <f t="shared" si="21"/>
        <v>83.03852562855806</v>
      </c>
      <c r="D85" s="2">
        <f t="shared" si="21"/>
        <v>100.50280313066585</v>
      </c>
      <c r="E85" s="2">
        <f t="shared" si="21"/>
        <v>109.71834069571266</v>
      </c>
      <c r="F85" s="2">
        <f t="shared" si="21"/>
        <v>23.35562882713142</v>
      </c>
      <c r="G85" s="2">
        <f t="shared" si="21"/>
        <v>57.6667188478397</v>
      </c>
      <c r="H85" s="2">
        <f t="shared" si="21"/>
        <v>72.48671085791736</v>
      </c>
      <c r="I85" s="2">
        <f t="shared" si="21"/>
        <v>103.39817893657354</v>
      </c>
      <c r="J85" s="2">
        <f t="shared" si="21"/>
        <v>17.67286816251421</v>
      </c>
      <c r="K85" s="2">
        <f t="shared" si="21"/>
        <v>21.220745489210024</v>
      </c>
      <c r="L85" s="2">
        <f t="shared" si="21"/>
        <v>31.799772392555898</v>
      </c>
      <c r="M85" s="2">
        <f t="shared" si="21"/>
        <v>70.06411969008816</v>
      </c>
      <c r="N85" s="2">
        <f t="shared" si="21"/>
        <v>25.669155094141047</v>
      </c>
      <c r="O85" s="2">
        <f t="shared" si="21"/>
        <v>41.37749737118822</v>
      </c>
      <c r="P85" s="2">
        <f t="shared" si="21"/>
        <v>28.5824128702184</v>
      </c>
      <c r="Q85" s="2">
        <f t="shared" si="21"/>
        <v>35.33500206566381</v>
      </c>
      <c r="R85" s="2">
        <f t="shared" si="21"/>
        <v>30.509815556544527</v>
      </c>
      <c r="S85" s="2">
        <f t="shared" si="21"/>
        <v>38.58124756840877</v>
      </c>
      <c r="T85" s="2">
        <f t="shared" si="21"/>
        <v>394.93946161984246</v>
      </c>
      <c r="U85" s="2">
        <f t="shared" si="21"/>
        <v>0</v>
      </c>
      <c r="V85" s="2">
        <f t="shared" si="21"/>
        <v>53.23323160593812</v>
      </c>
      <c r="W85" s="2">
        <f t="shared" si="21"/>
        <v>41.5745130385458</v>
      </c>
      <c r="X85" s="2">
        <f t="shared" si="21"/>
        <v>90.52903512548785</v>
      </c>
      <c r="Y85" s="2">
        <f t="shared" si="21"/>
        <v>302.7543421908525</v>
      </c>
      <c r="Z85" s="2">
        <f t="shared" si="21"/>
        <v>5.523373299205173</v>
      </c>
      <c r="AA85" s="2">
        <f t="shared" si="21"/>
        <v>0.7825830371919381</v>
      </c>
      <c r="AB85" s="2">
        <f t="shared" si="21"/>
        <v>35.55466613301314</v>
      </c>
      <c r="AC85" s="2">
        <f t="shared" si="21"/>
        <v>84.1640594865641</v>
      </c>
      <c r="AD85" s="2">
        <f t="shared" si="21"/>
        <v>6.556103532292047</v>
      </c>
      <c r="AE85" s="2">
        <f t="shared" si="21"/>
        <v>21.050190311182657</v>
      </c>
      <c r="AF85" s="2">
        <f t="shared" si="21"/>
        <v>0</v>
      </c>
      <c r="AG85" s="2">
        <f t="shared" si="21"/>
        <v>21.278442691435455</v>
      </c>
      <c r="AH85" s="2">
        <f t="shared" si="21"/>
        <v>46.41002961196785</v>
      </c>
      <c r="AI85" s="2">
        <f t="shared" si="21"/>
        <v>10.46496440932541</v>
      </c>
      <c r="AJ85" s="2">
        <f t="shared" si="21"/>
        <v>47.35198804362302</v>
      </c>
      <c r="AK85" s="2">
        <f t="shared" si="21"/>
        <v>2.892747055879021</v>
      </c>
      <c r="AL85" s="2">
        <f t="shared" si="21"/>
        <v>111.40567751928748</v>
      </c>
      <c r="AM85" s="2">
        <f t="shared" si="21"/>
        <v>6.602454333751014</v>
      </c>
      <c r="AN85" s="2">
        <f t="shared" si="21"/>
        <v>0</v>
      </c>
      <c r="AO85" s="2">
        <f t="shared" si="21"/>
        <v>13.42571208622017</v>
      </c>
    </row>
    <row r="86" spans="1:41" ht="12.75">
      <c r="A86" t="s">
        <v>189</v>
      </c>
      <c r="B86" s="2">
        <f>B29*1000/B33</f>
        <v>3241.3530763290673</v>
      </c>
      <c r="C86" s="2">
        <f aca="true" t="shared" si="22" ref="C86:AO86">C29*1000/C33</f>
        <v>3683.6419834206804</v>
      </c>
      <c r="D86" s="2">
        <f t="shared" si="22"/>
        <v>2266.846731779651</v>
      </c>
      <c r="E86" s="2">
        <f t="shared" si="22"/>
        <v>2172.6299792651357</v>
      </c>
      <c r="F86" s="2">
        <f t="shared" si="22"/>
        <v>1009.8162976919454</v>
      </c>
      <c r="G86" s="2">
        <f t="shared" si="22"/>
        <v>1012.7778647463995</v>
      </c>
      <c r="H86" s="2">
        <f t="shared" si="22"/>
        <v>1186.2015290455113</v>
      </c>
      <c r="I86" s="2">
        <f t="shared" si="22"/>
        <v>1901.1389415457286</v>
      </c>
      <c r="J86" s="2">
        <f t="shared" si="22"/>
        <v>464.42075230691034</v>
      </c>
      <c r="K86" s="2">
        <f t="shared" si="22"/>
        <v>570.0312232322954</v>
      </c>
      <c r="L86" s="2">
        <f t="shared" si="22"/>
        <v>520.4461775338063</v>
      </c>
      <c r="M86" s="2">
        <f t="shared" si="22"/>
        <v>700.9751536200909</v>
      </c>
      <c r="N86" s="2">
        <f t="shared" si="22"/>
        <v>925.9269169364693</v>
      </c>
      <c r="O86" s="2">
        <f t="shared" si="22"/>
        <v>412.30283911671927</v>
      </c>
      <c r="P86" s="2">
        <f t="shared" si="22"/>
        <v>692.971949903148</v>
      </c>
      <c r="Q86" s="2">
        <f t="shared" si="22"/>
        <v>741.9985904882258</v>
      </c>
      <c r="R86" s="2">
        <f t="shared" si="22"/>
        <v>939.5243040102853</v>
      </c>
      <c r="S86" s="2">
        <f t="shared" si="22"/>
        <v>454.9777374313751</v>
      </c>
      <c r="T86" s="2">
        <f t="shared" si="22"/>
        <v>0</v>
      </c>
      <c r="U86" s="2">
        <f t="shared" si="22"/>
        <v>0</v>
      </c>
      <c r="V86" s="2">
        <f t="shared" si="22"/>
        <v>600.3295672028908</v>
      </c>
      <c r="W86" s="2">
        <f t="shared" si="22"/>
        <v>675.1109746514642</v>
      </c>
      <c r="X86" s="2">
        <f t="shared" si="22"/>
        <v>646.9534299087487</v>
      </c>
      <c r="Y86" s="2">
        <f t="shared" si="22"/>
        <v>6209.677575945864</v>
      </c>
      <c r="Z86" s="2">
        <f t="shared" si="22"/>
        <v>74.30957833759935</v>
      </c>
      <c r="AA86" s="2">
        <f t="shared" si="22"/>
        <v>3.8615982654880883</v>
      </c>
      <c r="AB86" s="2">
        <f t="shared" si="22"/>
        <v>1137.1267204767305</v>
      </c>
      <c r="AC86" s="2">
        <f t="shared" si="22"/>
        <v>2032.991899884284</v>
      </c>
      <c r="AD86" s="2">
        <f t="shared" si="22"/>
        <v>535.1075224520063</v>
      </c>
      <c r="AE86" s="2">
        <f t="shared" si="22"/>
        <v>87.33850834231457</v>
      </c>
      <c r="AF86" s="2">
        <f t="shared" si="22"/>
        <v>0</v>
      </c>
      <c r="AG86" s="2">
        <f t="shared" si="22"/>
        <v>210.2887401121974</v>
      </c>
      <c r="AH86" s="2">
        <f t="shared" si="22"/>
        <v>605.7147252240126</v>
      </c>
      <c r="AI86" s="2">
        <f t="shared" si="22"/>
        <v>226.67014954613728</v>
      </c>
      <c r="AJ86" s="2">
        <f t="shared" si="22"/>
        <v>1433.9957679160686</v>
      </c>
      <c r="AK86" s="2">
        <f t="shared" si="22"/>
        <v>37.08406881471139</v>
      </c>
      <c r="AL86" s="2">
        <f t="shared" si="22"/>
        <v>1143.7848142742248</v>
      </c>
      <c r="AM86" s="2">
        <f t="shared" si="22"/>
        <v>187.30212261202513</v>
      </c>
      <c r="AN86" s="2">
        <f t="shared" si="22"/>
        <v>0</v>
      </c>
      <c r="AO86" s="2">
        <f t="shared" si="22"/>
        <v>318.0395175776238</v>
      </c>
    </row>
    <row r="87" spans="1:41" ht="12.75">
      <c r="A87" t="s">
        <v>157</v>
      </c>
      <c r="B87" s="2">
        <f aca="true" t="shared" si="23" ref="B87:AO87">B15/B34*1000</f>
        <v>0</v>
      </c>
      <c r="C87" s="2">
        <f t="shared" si="23"/>
        <v>849.295887801127</v>
      </c>
      <c r="D87" s="2">
        <f t="shared" si="23"/>
        <v>719.1421599265205</v>
      </c>
      <c r="E87" s="2">
        <f t="shared" si="23"/>
        <v>0</v>
      </c>
      <c r="F87" s="2">
        <f t="shared" si="23"/>
        <v>0</v>
      </c>
      <c r="G87" s="2">
        <f t="shared" si="23"/>
        <v>0</v>
      </c>
      <c r="H87" s="2">
        <f t="shared" si="23"/>
        <v>0</v>
      </c>
      <c r="I87" s="2">
        <f t="shared" si="23"/>
        <v>0</v>
      </c>
      <c r="J87" s="2">
        <f t="shared" si="23"/>
        <v>715.3716984981403</v>
      </c>
      <c r="K87" s="2">
        <f t="shared" si="23"/>
        <v>0</v>
      </c>
      <c r="L87" s="2">
        <f t="shared" si="23"/>
        <v>565.9045582334143</v>
      </c>
      <c r="M87" s="2">
        <f t="shared" si="23"/>
        <v>649.9073215940687</v>
      </c>
      <c r="N87" s="2">
        <f t="shared" si="23"/>
        <v>255.72825215148166</v>
      </c>
      <c r="O87" s="2">
        <f t="shared" si="23"/>
        <v>735.7706688824262</v>
      </c>
      <c r="P87" s="2">
        <f t="shared" si="23"/>
        <v>0</v>
      </c>
      <c r="Q87" s="2">
        <f t="shared" si="23"/>
        <v>0</v>
      </c>
      <c r="R87" s="2">
        <f t="shared" si="23"/>
        <v>260.27610950783867</v>
      </c>
      <c r="S87" s="2">
        <f t="shared" si="23"/>
        <v>484.40811383590676</v>
      </c>
      <c r="T87" s="2">
        <f t="shared" si="23"/>
        <v>0</v>
      </c>
      <c r="U87" s="2">
        <f t="shared" si="23"/>
        <v>566.085609780209</v>
      </c>
      <c r="V87" s="2">
        <f t="shared" si="23"/>
        <v>687.9562669225761</v>
      </c>
      <c r="W87" s="2">
        <f t="shared" si="23"/>
        <v>648.780487804878</v>
      </c>
      <c r="X87" s="2">
        <f t="shared" si="23"/>
        <v>609.0985262950367</v>
      </c>
      <c r="Y87" s="2">
        <f t="shared" si="23"/>
        <v>248.53034276928642</v>
      </c>
      <c r="Z87" s="2">
        <f t="shared" si="23"/>
        <v>211.85492890238058</v>
      </c>
      <c r="AA87" s="2">
        <f t="shared" si="23"/>
        <v>0</v>
      </c>
      <c r="AB87" s="2">
        <f t="shared" si="23"/>
        <v>119.81293148244376</v>
      </c>
      <c r="AC87" s="2">
        <f t="shared" si="23"/>
        <v>0</v>
      </c>
      <c r="AD87" s="2">
        <f t="shared" si="23"/>
        <v>324.9706751921376</v>
      </c>
      <c r="AE87" s="2">
        <f t="shared" si="23"/>
        <v>1947.2346393198352</v>
      </c>
      <c r="AF87" s="2">
        <f t="shared" si="23"/>
        <v>0</v>
      </c>
      <c r="AG87" s="2">
        <f t="shared" si="23"/>
        <v>391.9165148252443</v>
      </c>
      <c r="AH87" s="2">
        <f t="shared" si="23"/>
        <v>0</v>
      </c>
      <c r="AI87" s="2">
        <f t="shared" si="23"/>
        <v>21.235555398255144</v>
      </c>
      <c r="AJ87" s="2">
        <f t="shared" si="23"/>
        <v>154.32202440936067</v>
      </c>
      <c r="AK87" s="2">
        <f t="shared" si="23"/>
        <v>770.3278141341398</v>
      </c>
      <c r="AL87" s="2">
        <f t="shared" si="23"/>
        <v>0</v>
      </c>
      <c r="AM87" s="2">
        <f t="shared" si="23"/>
        <v>135.79171237678074</v>
      </c>
      <c r="AN87" s="2">
        <f t="shared" si="23"/>
        <v>0</v>
      </c>
      <c r="AO87" s="2">
        <f t="shared" si="23"/>
        <v>101.41473556107702</v>
      </c>
    </row>
    <row r="88" spans="1:41" ht="12.75">
      <c r="A88" t="s">
        <v>180</v>
      </c>
      <c r="B88" s="2">
        <f>B14/B$33*1000/12</f>
        <v>247.41008865685487</v>
      </c>
      <c r="C88" s="2">
        <f aca="true" t="shared" si="24" ref="C88:AO88">C14/C$33*1000/12</f>
        <v>107.51413587612645</v>
      </c>
      <c r="D88" s="2">
        <f t="shared" si="24"/>
        <v>102.52039759953159</v>
      </c>
      <c r="E88" s="2">
        <f t="shared" si="24"/>
        <v>171.3296499972096</v>
      </c>
      <c r="F88" s="2">
        <f t="shared" si="24"/>
        <v>81.6545768566494</v>
      </c>
      <c r="G88" s="2">
        <f t="shared" si="24"/>
        <v>128.42928146524733</v>
      </c>
      <c r="H88" s="2">
        <f t="shared" si="24"/>
        <v>95.64123198994754</v>
      </c>
      <c r="I88" s="2">
        <f t="shared" si="24"/>
        <v>106.7582895677305</v>
      </c>
      <c r="J88" s="2">
        <f t="shared" si="24"/>
        <v>142.8488103859387</v>
      </c>
      <c r="K88" s="2">
        <f t="shared" si="24"/>
        <v>111.6299632505319</v>
      </c>
      <c r="L88" s="2">
        <f t="shared" si="24"/>
        <v>146.11198509394384</v>
      </c>
      <c r="M88" s="2">
        <f t="shared" si="24"/>
        <v>174.5758749666043</v>
      </c>
      <c r="N88" s="2">
        <f t="shared" si="24"/>
        <v>80.11502659376792</v>
      </c>
      <c r="O88" s="2">
        <f t="shared" si="24"/>
        <v>164.63371889239397</v>
      </c>
      <c r="P88" s="2">
        <f t="shared" si="24"/>
        <v>108.10327916524962</v>
      </c>
      <c r="Q88" s="2">
        <f t="shared" si="24"/>
        <v>0.5943846347015318</v>
      </c>
      <c r="R88" s="2">
        <f t="shared" si="24"/>
        <v>86.57634047042147</v>
      </c>
      <c r="S88" s="2">
        <f t="shared" si="24"/>
        <v>113.40040922779866</v>
      </c>
      <c r="T88" s="2">
        <f t="shared" si="24"/>
        <v>149.87412327103172</v>
      </c>
      <c r="U88" s="2">
        <f t="shared" si="24"/>
        <v>155.39505911298926</v>
      </c>
      <c r="V88" s="2">
        <f t="shared" si="24"/>
        <v>114.64775965732893</v>
      </c>
      <c r="W88" s="2">
        <f t="shared" si="24"/>
        <v>63.16925217222364</v>
      </c>
      <c r="X88" s="2">
        <f t="shared" si="24"/>
        <v>131.97521261869377</v>
      </c>
      <c r="Y88" s="2">
        <f t="shared" si="24"/>
        <v>0.013753911774319344</v>
      </c>
      <c r="Z88" s="2">
        <f t="shared" si="24"/>
        <v>85.8974358974359</v>
      </c>
      <c r="AA88" s="2">
        <f t="shared" si="24"/>
        <v>46.08473278851869</v>
      </c>
      <c r="AB88" s="2">
        <f t="shared" si="24"/>
        <v>37.798605088979315</v>
      </c>
      <c r="AC88" s="2">
        <f t="shared" si="24"/>
        <v>95.91922741753454</v>
      </c>
      <c r="AD88" s="2">
        <f t="shared" si="24"/>
        <v>7.102641666372407</v>
      </c>
      <c r="AE88" s="2">
        <f t="shared" si="24"/>
        <v>85.65253770980841</v>
      </c>
      <c r="AF88" s="2">
        <f t="shared" si="24"/>
        <v>49.422605267943595</v>
      </c>
      <c r="AG88" s="2">
        <f t="shared" si="24"/>
        <v>22.700803321795306</v>
      </c>
      <c r="AH88" s="2">
        <f t="shared" si="24"/>
        <v>37.12456255047494</v>
      </c>
      <c r="AI88" s="2">
        <f t="shared" si="24"/>
        <v>9.885391497420493</v>
      </c>
      <c r="AJ88" s="2">
        <f t="shared" si="24"/>
        <v>41.92623941362455</v>
      </c>
      <c r="AK88" s="2">
        <f t="shared" si="24"/>
        <v>6.072661169217799</v>
      </c>
      <c r="AL88" s="2">
        <f t="shared" si="24"/>
        <v>92.01890520588205</v>
      </c>
      <c r="AM88" s="2">
        <f t="shared" si="24"/>
        <v>14.136694935211056</v>
      </c>
      <c r="AN88" s="2">
        <f t="shared" si="24"/>
        <v>0</v>
      </c>
      <c r="AO88" s="2">
        <f t="shared" si="24"/>
        <v>11.985287828243948</v>
      </c>
    </row>
    <row r="89" spans="2:41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t="s">
        <v>97</v>
      </c>
      <c r="B90" s="2">
        <f aca="true" t="shared" si="25" ref="B90:AC90">B13/B33*1000</f>
        <v>3029.477380647459</v>
      </c>
      <c r="C90" s="2">
        <f t="shared" si="25"/>
        <v>1889.2118778155668</v>
      </c>
      <c r="D90" s="2">
        <f t="shared" si="25"/>
        <v>1524.3454114877602</v>
      </c>
      <c r="E90" s="2">
        <f t="shared" si="25"/>
        <v>2057.8348165415277</v>
      </c>
      <c r="F90" s="2">
        <f t="shared" si="25"/>
        <v>1027.8888365520488</v>
      </c>
      <c r="G90" s="2">
        <f t="shared" si="25"/>
        <v>1541.3274890419536</v>
      </c>
      <c r="H90" s="2">
        <f t="shared" si="25"/>
        <v>1395.2169677460345</v>
      </c>
      <c r="I90" s="2">
        <f t="shared" si="25"/>
        <v>1281.099474812766</v>
      </c>
      <c r="J90" s="2">
        <f t="shared" si="25"/>
        <v>2064.224724062346</v>
      </c>
      <c r="K90" s="2">
        <f t="shared" si="25"/>
        <v>1501.83747340499</v>
      </c>
      <c r="L90" s="2">
        <f t="shared" si="25"/>
        <v>1950.103762217164</v>
      </c>
      <c r="M90" s="2">
        <f t="shared" si="25"/>
        <v>2386.6550895004007</v>
      </c>
      <c r="N90" s="2">
        <f t="shared" si="25"/>
        <v>1070.8889661877113</v>
      </c>
      <c r="O90" s="2">
        <f t="shared" si="25"/>
        <v>2207.360672975815</v>
      </c>
      <c r="P90" s="2">
        <f t="shared" si="25"/>
        <v>1297.3872155436277</v>
      </c>
      <c r="Q90" s="2">
        <f t="shared" si="25"/>
        <v>1690.2233347104425</v>
      </c>
      <c r="R90" s="2">
        <f t="shared" si="25"/>
        <v>1136.156851110122</v>
      </c>
      <c r="S90" s="2">
        <f t="shared" si="25"/>
        <v>1513.1413997319846</v>
      </c>
      <c r="T90" s="2">
        <f t="shared" si="25"/>
        <v>1798.4894792523805</v>
      </c>
      <c r="U90" s="2">
        <f t="shared" si="25"/>
        <v>2096.725277910957</v>
      </c>
      <c r="V90" s="2">
        <f t="shared" si="25"/>
        <v>1672.5831122671416</v>
      </c>
      <c r="W90" s="2">
        <f t="shared" si="25"/>
        <v>1103.2987963218343</v>
      </c>
      <c r="X90" s="2">
        <f t="shared" si="25"/>
        <v>1926.9850970152363</v>
      </c>
      <c r="Y90" s="2">
        <f t="shared" si="25"/>
        <v>169.19253211133872</v>
      </c>
      <c r="Z90" s="2">
        <f t="shared" si="25"/>
        <v>1163.9498854910412</v>
      </c>
      <c r="AA90" s="2">
        <f t="shared" si="25"/>
        <v>553.0167934622243</v>
      </c>
      <c r="AB90" s="2">
        <f t="shared" si="25"/>
        <v>525.3596602405888</v>
      </c>
      <c r="AC90" s="2">
        <f t="shared" si="25"/>
        <v>1160.5708652980757</v>
      </c>
      <c r="AD90" s="2">
        <f>AD13/AD$33*1000</f>
        <v>297.4046304688144</v>
      </c>
      <c r="AE90" s="2">
        <f aca="true" t="shared" si="26" ref="AE90:AO90">AE13/AE33*1000</f>
        <v>1390.8814340868473</v>
      </c>
      <c r="AF90" s="2">
        <f t="shared" si="26"/>
        <v>593.0712632153231</v>
      </c>
      <c r="AG90" s="2">
        <f t="shared" si="26"/>
        <v>737.1824781084865</v>
      </c>
      <c r="AH90" s="2">
        <f t="shared" si="26"/>
        <v>445.4947506056993</v>
      </c>
      <c r="AI90" s="2">
        <f t="shared" si="26"/>
        <v>469.34793965911314</v>
      </c>
      <c r="AJ90" s="2">
        <f t="shared" si="26"/>
        <v>588.3780464345433</v>
      </c>
      <c r="AK90" s="2">
        <f t="shared" si="26"/>
        <v>474.1734067497431</v>
      </c>
      <c r="AL90" s="2">
        <f t="shared" si="26"/>
        <v>1105.5673051145334</v>
      </c>
      <c r="AM90" s="2">
        <f t="shared" si="26"/>
        <v>282.9141506499245</v>
      </c>
      <c r="AN90" s="2">
        <f t="shared" si="26"/>
        <v>0</v>
      </c>
      <c r="AO90" s="2">
        <f t="shared" si="26"/>
        <v>209.13523222992046</v>
      </c>
    </row>
    <row r="91" spans="1:41" ht="12.75">
      <c r="A91" t="s">
        <v>164</v>
      </c>
      <c r="B91" s="2">
        <f aca="true" t="shared" si="27" ref="B91:AC91">B14/B$33*1000</f>
        <v>2968.9210638822583</v>
      </c>
      <c r="C91" s="2">
        <f t="shared" si="27"/>
        <v>1290.1696305135174</v>
      </c>
      <c r="D91" s="2">
        <f t="shared" si="27"/>
        <v>1230.2447711943792</v>
      </c>
      <c r="E91" s="2">
        <f t="shared" si="27"/>
        <v>2055.9557999665153</v>
      </c>
      <c r="F91" s="2">
        <f t="shared" si="27"/>
        <v>979.8549222797927</v>
      </c>
      <c r="G91" s="2">
        <f t="shared" si="27"/>
        <v>1541.151377582968</v>
      </c>
      <c r="H91" s="2">
        <f t="shared" si="27"/>
        <v>1147.6947838793706</v>
      </c>
      <c r="I91" s="2">
        <f t="shared" si="27"/>
        <v>1281.099474812766</v>
      </c>
      <c r="J91" s="2">
        <f t="shared" si="27"/>
        <v>1714.1857246312643</v>
      </c>
      <c r="K91" s="2">
        <f t="shared" si="27"/>
        <v>1339.5595590063829</v>
      </c>
      <c r="L91" s="2">
        <f t="shared" si="27"/>
        <v>1753.3438211273262</v>
      </c>
      <c r="M91" s="2">
        <f t="shared" si="27"/>
        <v>2094.9104995992516</v>
      </c>
      <c r="N91" s="2">
        <f t="shared" si="27"/>
        <v>961.3803191252151</v>
      </c>
      <c r="O91" s="2">
        <f t="shared" si="27"/>
        <v>1975.6046267087277</v>
      </c>
      <c r="P91" s="2">
        <f t="shared" si="27"/>
        <v>1297.2393499829955</v>
      </c>
      <c r="Q91" s="2">
        <f t="shared" si="27"/>
        <v>7.132615616418382</v>
      </c>
      <c r="R91" s="2">
        <f t="shared" si="27"/>
        <v>1038.9160856450576</v>
      </c>
      <c r="S91" s="2">
        <f t="shared" si="27"/>
        <v>1360.804910733584</v>
      </c>
      <c r="T91" s="2">
        <f t="shared" si="27"/>
        <v>1798.4894792523805</v>
      </c>
      <c r="U91" s="2">
        <f t="shared" si="27"/>
        <v>1864.740709355871</v>
      </c>
      <c r="V91" s="2">
        <f t="shared" si="27"/>
        <v>1375.7731158879471</v>
      </c>
      <c r="W91" s="2">
        <f t="shared" si="27"/>
        <v>758.0310260666837</v>
      </c>
      <c r="X91" s="2">
        <f t="shared" si="27"/>
        <v>1583.7025514243253</v>
      </c>
      <c r="Y91" s="2">
        <f t="shared" si="27"/>
        <v>0.16504694129183212</v>
      </c>
      <c r="Z91" s="2">
        <f t="shared" si="27"/>
        <v>1030.7692307692307</v>
      </c>
      <c r="AA91" s="2">
        <f t="shared" si="27"/>
        <v>553.0167934622243</v>
      </c>
      <c r="AB91" s="2">
        <f t="shared" si="27"/>
        <v>453.5832610677518</v>
      </c>
      <c r="AC91" s="2">
        <f t="shared" si="27"/>
        <v>1151.0307290104145</v>
      </c>
      <c r="AD91" s="2">
        <f>AD14/AD$33*1000</f>
        <v>85.23169999646889</v>
      </c>
      <c r="AE91" s="2">
        <f aca="true" t="shared" si="28" ref="AE91:AO91">AE14/AE$33*1000</f>
        <v>1027.830452517701</v>
      </c>
      <c r="AF91" s="2">
        <f t="shared" si="28"/>
        <v>593.0712632153231</v>
      </c>
      <c r="AG91" s="2">
        <f t="shared" si="28"/>
        <v>272.40963986154367</v>
      </c>
      <c r="AH91" s="2">
        <f t="shared" si="28"/>
        <v>445.4947506056993</v>
      </c>
      <c r="AI91" s="2">
        <f t="shared" si="28"/>
        <v>118.62469796904591</v>
      </c>
      <c r="AJ91" s="2">
        <f t="shared" si="28"/>
        <v>503.1148729634946</v>
      </c>
      <c r="AK91" s="2">
        <f t="shared" si="28"/>
        <v>72.87193403061359</v>
      </c>
      <c r="AL91" s="2">
        <f t="shared" si="28"/>
        <v>1104.2268624705846</v>
      </c>
      <c r="AM91" s="2">
        <f t="shared" si="28"/>
        <v>169.64033922253267</v>
      </c>
      <c r="AN91" s="2">
        <f t="shared" si="28"/>
        <v>0</v>
      </c>
      <c r="AO91" s="2">
        <f t="shared" si="28"/>
        <v>143.82345393892737</v>
      </c>
    </row>
    <row r="92" spans="1:41" ht="12.75">
      <c r="A92" t="s">
        <v>165</v>
      </c>
      <c r="B92" s="2">
        <f aca="true" t="shared" si="29" ref="B92:AC92">B15/B$33*1000</f>
        <v>0</v>
      </c>
      <c r="C92" s="2">
        <f t="shared" si="29"/>
        <v>388.98847227405815</v>
      </c>
      <c r="D92" s="2">
        <f t="shared" si="29"/>
        <v>170.0253264750969</v>
      </c>
      <c r="E92" s="2">
        <f t="shared" si="29"/>
        <v>0</v>
      </c>
      <c r="F92" s="2">
        <f t="shared" si="29"/>
        <v>0</v>
      </c>
      <c r="G92" s="2">
        <f t="shared" si="29"/>
        <v>0</v>
      </c>
      <c r="H92" s="2">
        <f t="shared" si="29"/>
        <v>0</v>
      </c>
      <c r="I92" s="2">
        <f t="shared" si="29"/>
        <v>0</v>
      </c>
      <c r="J92" s="2">
        <f t="shared" si="29"/>
        <v>276.4786728305581</v>
      </c>
      <c r="K92" s="2">
        <f t="shared" si="29"/>
        <v>0</v>
      </c>
      <c r="L92" s="2">
        <f t="shared" si="29"/>
        <v>157.65999464453074</v>
      </c>
      <c r="M92" s="2">
        <f t="shared" si="29"/>
        <v>187.34971947635586</v>
      </c>
      <c r="N92" s="2">
        <f t="shared" si="29"/>
        <v>105.21856242028558</v>
      </c>
      <c r="O92" s="2">
        <f t="shared" si="29"/>
        <v>186.22502628811776</v>
      </c>
      <c r="P92" s="2">
        <f t="shared" si="29"/>
        <v>0</v>
      </c>
      <c r="Q92" s="2">
        <f t="shared" si="29"/>
        <v>0</v>
      </c>
      <c r="R92" s="2">
        <f t="shared" si="29"/>
        <v>82.5050684863769</v>
      </c>
      <c r="S92" s="2">
        <f t="shared" si="29"/>
        <v>103.74789262093114</v>
      </c>
      <c r="T92" s="2">
        <f t="shared" si="29"/>
        <v>0</v>
      </c>
      <c r="U92" s="2">
        <f t="shared" si="29"/>
        <v>191.54392498355392</v>
      </c>
      <c r="V92" s="2">
        <f t="shared" si="29"/>
        <v>296.6474295974994</v>
      </c>
      <c r="W92" s="2">
        <f t="shared" si="29"/>
        <v>344.6797216917064</v>
      </c>
      <c r="X92" s="2">
        <f t="shared" si="29"/>
        <v>343.28254559091096</v>
      </c>
      <c r="Y92" s="2">
        <f t="shared" si="29"/>
        <v>106.71741051057757</v>
      </c>
      <c r="Z92" s="2">
        <f t="shared" si="29"/>
        <v>71.45359019264448</v>
      </c>
      <c r="AA92" s="2">
        <f t="shared" si="29"/>
        <v>0</v>
      </c>
      <c r="AB92" s="2">
        <f t="shared" si="29"/>
        <v>71.77639917283705</v>
      </c>
      <c r="AC92" s="2">
        <f t="shared" si="29"/>
        <v>0</v>
      </c>
      <c r="AD92" s="2">
        <f>AD15/AD$33*1000</f>
        <v>206.74207558940194</v>
      </c>
      <c r="AE92" s="2">
        <f aca="true" t="shared" si="30" ref="AE92:AO92">AE15/AE$33*1000</f>
        <v>303.0790848692378</v>
      </c>
      <c r="AF92" s="2">
        <f t="shared" si="30"/>
        <v>0</v>
      </c>
      <c r="AG92" s="2">
        <f t="shared" si="30"/>
        <v>256.7302162566868</v>
      </c>
      <c r="AH92" s="2">
        <f t="shared" si="30"/>
        <v>0</v>
      </c>
      <c r="AI92" s="2">
        <f t="shared" si="30"/>
        <v>9.795598511069027</v>
      </c>
      <c r="AJ92" s="2">
        <f t="shared" si="30"/>
        <v>81.57859690140428</v>
      </c>
      <c r="AK92" s="2">
        <f t="shared" si="30"/>
        <v>401.2962035988092</v>
      </c>
      <c r="AL92" s="2">
        <f t="shared" si="30"/>
        <v>0</v>
      </c>
      <c r="AM92" s="2">
        <f t="shared" si="30"/>
        <v>99.68223326346148</v>
      </c>
      <c r="AN92" s="2">
        <f t="shared" si="30"/>
        <v>0</v>
      </c>
      <c r="AO92" s="2">
        <f t="shared" si="30"/>
        <v>61.585835257890686</v>
      </c>
    </row>
    <row r="93" spans="1:41" ht="12.75">
      <c r="A93" t="s">
        <v>166</v>
      </c>
      <c r="B93" s="2">
        <f aca="true" t="shared" si="31" ref="B93:AC93">B16/B$33*1000</f>
        <v>60.556316765200734</v>
      </c>
      <c r="C93" s="2">
        <f t="shared" si="31"/>
        <v>210.0537750279914</v>
      </c>
      <c r="D93" s="2">
        <f t="shared" si="31"/>
        <v>124.07531381828414</v>
      </c>
      <c r="E93" s="2">
        <f t="shared" si="31"/>
        <v>1.8790165750125567</v>
      </c>
      <c r="F93" s="2">
        <f t="shared" si="31"/>
        <v>48.03391427225624</v>
      </c>
      <c r="G93" s="2">
        <f t="shared" si="31"/>
        <v>0.176111458985598</v>
      </c>
      <c r="H93" s="2">
        <f t="shared" si="31"/>
        <v>247.52218386666382</v>
      </c>
      <c r="I93" s="2">
        <f t="shared" si="31"/>
        <v>0</v>
      </c>
      <c r="J93" s="2">
        <f t="shared" si="31"/>
        <v>73.56032660052331</v>
      </c>
      <c r="K93" s="2">
        <f t="shared" si="31"/>
        <v>162.27791439860738</v>
      </c>
      <c r="L93" s="2">
        <f t="shared" si="31"/>
        <v>39.09994644530727</v>
      </c>
      <c r="M93" s="2">
        <f t="shared" si="31"/>
        <v>104.39487042479296</v>
      </c>
      <c r="N93" s="2">
        <f t="shared" si="31"/>
        <v>4.290084642210508</v>
      </c>
      <c r="O93" s="2">
        <f t="shared" si="31"/>
        <v>45.53101997896951</v>
      </c>
      <c r="P93" s="2">
        <f t="shared" si="31"/>
        <v>0.14786556063227316</v>
      </c>
      <c r="Q93" s="2">
        <f t="shared" si="31"/>
        <v>1683.090719094024</v>
      </c>
      <c r="R93" s="2">
        <f t="shared" si="31"/>
        <v>14.735696978687633</v>
      </c>
      <c r="S93" s="2">
        <f t="shared" si="31"/>
        <v>48.588596377469415</v>
      </c>
      <c r="T93" s="2">
        <f t="shared" si="31"/>
        <v>0</v>
      </c>
      <c r="U93" s="2">
        <f t="shared" si="31"/>
        <v>40.44064357153211</v>
      </c>
      <c r="V93" s="2">
        <f t="shared" si="31"/>
        <v>0.1625667816949804</v>
      </c>
      <c r="W93" s="2">
        <f t="shared" si="31"/>
        <v>0.5880485634441952</v>
      </c>
      <c r="X93" s="2">
        <f t="shared" si="31"/>
        <v>0</v>
      </c>
      <c r="Y93" s="2">
        <f t="shared" si="31"/>
        <v>62.31007465946933</v>
      </c>
      <c r="Z93" s="2">
        <f t="shared" si="31"/>
        <v>61.72706452916611</v>
      </c>
      <c r="AA93" s="2">
        <f t="shared" si="31"/>
        <v>0</v>
      </c>
      <c r="AB93" s="2">
        <f t="shared" si="31"/>
        <v>0</v>
      </c>
      <c r="AC93" s="2">
        <f t="shared" si="31"/>
        <v>9.540136287661252</v>
      </c>
      <c r="AD93" s="2">
        <f>AD16/AD$33*1000</f>
        <v>5.430854882943537</v>
      </c>
      <c r="AE93" s="2">
        <f aca="true" t="shared" si="32" ref="AE93:AO93">AE16/AE$33*1000</f>
        <v>59.97189669990859</v>
      </c>
      <c r="AF93" s="2">
        <f t="shared" si="32"/>
        <v>0</v>
      </c>
      <c r="AG93" s="2">
        <f t="shared" si="32"/>
        <v>208.04262199025598</v>
      </c>
      <c r="AH93" s="2">
        <f t="shared" si="32"/>
        <v>0</v>
      </c>
      <c r="AI93" s="2">
        <f t="shared" si="32"/>
        <v>340.92764317899827</v>
      </c>
      <c r="AJ93" s="2">
        <f t="shared" si="32"/>
        <v>3.684576569644416</v>
      </c>
      <c r="AK93" s="2">
        <f t="shared" si="32"/>
        <v>0.0052691203203625156</v>
      </c>
      <c r="AL93" s="2">
        <f t="shared" si="32"/>
        <v>1.3404426439486463</v>
      </c>
      <c r="AM93" s="2">
        <f t="shared" si="32"/>
        <v>13.591578163930423</v>
      </c>
      <c r="AN93" s="2">
        <f t="shared" si="32"/>
        <v>0</v>
      </c>
      <c r="AO93" s="2">
        <f t="shared" si="32"/>
        <v>3.7259430331023866</v>
      </c>
    </row>
    <row r="94" spans="2:41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2.75">
      <c r="A95" t="s">
        <v>155</v>
      </c>
      <c r="B95" s="2">
        <f aca="true" t="shared" si="33" ref="B95:AO95">B21/B$33*1000</f>
        <v>2806.9563876068933</v>
      </c>
      <c r="C95" s="2">
        <f t="shared" si="33"/>
        <v>1739.7246592408417</v>
      </c>
      <c r="D95" s="2">
        <f t="shared" si="33"/>
        <v>1268.1226927015807</v>
      </c>
      <c r="E95" s="2">
        <f t="shared" si="33"/>
        <v>2162.0384560897396</v>
      </c>
      <c r="F95" s="2">
        <f t="shared" si="33"/>
        <v>816.1205840791333</v>
      </c>
      <c r="G95" s="2">
        <f t="shared" si="33"/>
        <v>1538.9010644959299</v>
      </c>
      <c r="H95" s="2">
        <f t="shared" si="33"/>
        <v>1263.0773629259409</v>
      </c>
      <c r="I95" s="2">
        <f t="shared" si="33"/>
        <v>1427.437148450853</v>
      </c>
      <c r="J95" s="2">
        <f t="shared" si="33"/>
        <v>2179.9869233633885</v>
      </c>
      <c r="K95" s="2">
        <f t="shared" si="33"/>
        <v>1365.1460307811335</v>
      </c>
      <c r="L95" s="2">
        <f t="shared" si="33"/>
        <v>1827.6543044584282</v>
      </c>
      <c r="M95" s="2">
        <f t="shared" si="33"/>
        <v>1509.3507881378573</v>
      </c>
      <c r="N95" s="2">
        <f t="shared" si="33"/>
        <v>978.4871431247158</v>
      </c>
      <c r="O95" s="2">
        <f t="shared" si="33"/>
        <v>1798.8958990536278</v>
      </c>
      <c r="P95" s="2">
        <f t="shared" si="33"/>
        <v>1079.152434606456</v>
      </c>
      <c r="Q95" s="2">
        <f t="shared" si="33"/>
        <v>1405.9272400301343</v>
      </c>
      <c r="R95" s="2">
        <f t="shared" si="33"/>
        <v>1077.0657172526332</v>
      </c>
      <c r="S95" s="2">
        <f t="shared" si="33"/>
        <v>644.814766783383</v>
      </c>
      <c r="T95" s="2">
        <f t="shared" si="33"/>
        <v>962.8835076995416</v>
      </c>
      <c r="U95" s="2">
        <f t="shared" si="33"/>
        <v>1621.3609553223991</v>
      </c>
      <c r="V95" s="2">
        <f t="shared" si="33"/>
        <v>1546.2687228901418</v>
      </c>
      <c r="W95" s="2">
        <f t="shared" si="33"/>
        <v>924.3863218863348</v>
      </c>
      <c r="X95" s="2">
        <f t="shared" si="33"/>
        <v>1829.9837497743024</v>
      </c>
      <c r="Y95" s="2">
        <f t="shared" si="33"/>
        <v>177.55167425558977</v>
      </c>
      <c r="Z95" s="2">
        <f t="shared" si="33"/>
        <v>613.0405496430014</v>
      </c>
      <c r="AA95" s="2">
        <f t="shared" si="33"/>
        <v>552.5805996382157</v>
      </c>
      <c r="AB95" s="2">
        <f t="shared" si="33"/>
        <v>469.0147421786405</v>
      </c>
      <c r="AC95" s="2">
        <f t="shared" si="33"/>
        <v>920.6445806368663</v>
      </c>
      <c r="AD95" s="2">
        <f t="shared" si="33"/>
        <v>273.01404206735015</v>
      </c>
      <c r="AE95" s="2">
        <f t="shared" si="33"/>
        <v>1554.78097161021</v>
      </c>
      <c r="AF95" s="2">
        <f t="shared" si="33"/>
        <v>587.2027013078931</v>
      </c>
      <c r="AG95" s="2">
        <f t="shared" si="33"/>
        <v>762.8663505463385</v>
      </c>
      <c r="AH95" s="2">
        <f t="shared" si="33"/>
        <v>622.8204437949468</v>
      </c>
      <c r="AI95" s="2">
        <f t="shared" si="33"/>
        <v>588.1032456083067</v>
      </c>
      <c r="AJ95" s="2">
        <f t="shared" si="33"/>
        <v>545.1841548410009</v>
      </c>
      <c r="AK95" s="2">
        <f t="shared" si="33"/>
        <v>808.0775614511158</v>
      </c>
      <c r="AL95" s="2">
        <f t="shared" si="33"/>
        <v>1243.7818355127938</v>
      </c>
      <c r="AM95" s="2">
        <f t="shared" si="33"/>
        <v>282.9141506499245</v>
      </c>
      <c r="AN95" s="2">
        <f t="shared" si="33"/>
        <v>929.0593824923948</v>
      </c>
      <c r="AO95" s="2">
        <f t="shared" si="33"/>
        <v>180.88786245830127</v>
      </c>
    </row>
    <row r="96" spans="1:41" ht="12.75">
      <c r="A96" t="s">
        <v>156</v>
      </c>
      <c r="B96" s="2">
        <f aca="true" t="shared" si="34" ref="B96:AO96">B22/B$33*1000</f>
        <v>428.54558386789927</v>
      </c>
      <c r="C96" s="2">
        <f t="shared" si="34"/>
        <v>101.05289717562829</v>
      </c>
      <c r="D96" s="2">
        <f t="shared" si="34"/>
        <v>327.4992065399101</v>
      </c>
      <c r="E96" s="2">
        <f t="shared" si="34"/>
        <v>185.24347366929825</v>
      </c>
      <c r="F96" s="2">
        <f t="shared" si="34"/>
        <v>176.47103155911444</v>
      </c>
      <c r="G96" s="2">
        <f t="shared" si="34"/>
        <v>225.28569192235443</v>
      </c>
      <c r="H96" s="2">
        <f t="shared" si="34"/>
        <v>162.1169444503272</v>
      </c>
      <c r="I96" s="2">
        <f t="shared" si="34"/>
        <v>64.42866465707449</v>
      </c>
      <c r="J96" s="2">
        <f t="shared" si="34"/>
        <v>311.6946132263265</v>
      </c>
      <c r="K96" s="2">
        <f t="shared" si="34"/>
        <v>365.3670802133127</v>
      </c>
      <c r="L96" s="2">
        <f t="shared" si="34"/>
        <v>196.48045253715358</v>
      </c>
      <c r="M96" s="2">
        <f t="shared" si="34"/>
        <v>397.54207854662036</v>
      </c>
      <c r="N96" s="2">
        <f t="shared" si="34"/>
        <v>80.40564043560859</v>
      </c>
      <c r="O96" s="2">
        <f t="shared" si="34"/>
        <v>340.06309148264984</v>
      </c>
      <c r="P96" s="2">
        <f t="shared" si="34"/>
        <v>105.84216830058112</v>
      </c>
      <c r="Q96" s="2">
        <f t="shared" si="34"/>
        <v>279.95820068531435</v>
      </c>
      <c r="R96" s="2">
        <f t="shared" si="34"/>
        <v>60.79711219898136</v>
      </c>
      <c r="S96" s="2">
        <f t="shared" si="34"/>
        <v>153.28751134742575</v>
      </c>
      <c r="T96" s="2">
        <f t="shared" si="34"/>
        <v>156.01857293993183</v>
      </c>
      <c r="U96" s="2">
        <f t="shared" si="34"/>
        <v>129.05995294747288</v>
      </c>
      <c r="V96" s="2">
        <f t="shared" si="34"/>
        <v>142.26071278144374</v>
      </c>
      <c r="W96" s="2">
        <f t="shared" si="34"/>
        <v>172.37628863296922</v>
      </c>
      <c r="X96" s="2">
        <f t="shared" si="34"/>
        <v>20.54195197155516</v>
      </c>
      <c r="Y96" s="2">
        <f t="shared" si="34"/>
        <v>6.757215949359715</v>
      </c>
      <c r="Z96" s="2">
        <f t="shared" si="34"/>
        <v>167.72194530513272</v>
      </c>
      <c r="AA96" s="2">
        <f t="shared" si="34"/>
        <v>154.78466137247105</v>
      </c>
      <c r="AB96" s="2">
        <f t="shared" si="34"/>
        <v>9.072109932626242</v>
      </c>
      <c r="AC96" s="2">
        <f t="shared" si="34"/>
        <v>56.18651695024215</v>
      </c>
      <c r="AD96" s="2">
        <f t="shared" si="34"/>
        <v>80.55414964865405</v>
      </c>
      <c r="AE96" s="2">
        <f t="shared" si="34"/>
        <v>202.23462162862717</v>
      </c>
      <c r="AF96" s="2">
        <f t="shared" si="34"/>
        <v>76.62307023105619</v>
      </c>
      <c r="AG96" s="2">
        <f t="shared" si="34"/>
        <v>356.14535748000736</v>
      </c>
      <c r="AH96" s="2">
        <f t="shared" si="34"/>
        <v>141.137561050648</v>
      </c>
      <c r="AI96" s="2">
        <f t="shared" si="34"/>
        <v>80.11166982302619</v>
      </c>
      <c r="AJ96" s="2">
        <f t="shared" si="34"/>
        <v>61.17284955385549</v>
      </c>
      <c r="AK96" s="2">
        <f t="shared" si="34"/>
        <v>126.66438338119451</v>
      </c>
      <c r="AL96" s="2">
        <f t="shared" si="34"/>
        <v>49.447439754550054</v>
      </c>
      <c r="AM96" s="2">
        <f t="shared" si="34"/>
        <v>78.00839043734355</v>
      </c>
      <c r="AN96" s="2">
        <f t="shared" si="34"/>
        <v>27.706295686822173</v>
      </c>
      <c r="AO96" s="2">
        <f t="shared" si="34"/>
        <v>58.783679753656656</v>
      </c>
    </row>
    <row r="97" spans="1:41" ht="12.75">
      <c r="A97" t="s">
        <v>158</v>
      </c>
      <c r="B97" s="2">
        <f aca="true" t="shared" si="35" ref="B97:AO97">B23/B$33*1000</f>
        <v>430.4727826026514</v>
      </c>
      <c r="C97" s="2">
        <f t="shared" si="35"/>
        <v>0</v>
      </c>
      <c r="D97" s="2">
        <f t="shared" si="35"/>
        <v>259.2128104934615</v>
      </c>
      <c r="E97" s="2">
        <f t="shared" si="35"/>
        <v>206.41364122245548</v>
      </c>
      <c r="F97" s="2">
        <f t="shared" si="35"/>
        <v>0</v>
      </c>
      <c r="G97" s="2">
        <f t="shared" si="35"/>
        <v>117.407639323732</v>
      </c>
      <c r="H97" s="2">
        <f t="shared" si="35"/>
        <v>5.294478917384951</v>
      </c>
      <c r="I97" s="2">
        <f t="shared" si="35"/>
        <v>256.37838341775694</v>
      </c>
      <c r="J97" s="2">
        <f t="shared" si="35"/>
        <v>112.54641417517112</v>
      </c>
      <c r="K97" s="2">
        <f t="shared" si="35"/>
        <v>66.31482965378133</v>
      </c>
      <c r="L97" s="2">
        <f t="shared" si="35"/>
        <v>37.30419065470612</v>
      </c>
      <c r="M97" s="2">
        <f t="shared" si="35"/>
        <v>21.039273310179002</v>
      </c>
      <c r="N97" s="2">
        <f t="shared" si="35"/>
        <v>106.40480204068892</v>
      </c>
      <c r="O97" s="2">
        <f t="shared" si="35"/>
        <v>36.64563617245005</v>
      </c>
      <c r="P97" s="2">
        <f t="shared" si="35"/>
        <v>214.05018557127858</v>
      </c>
      <c r="Q97" s="2">
        <f t="shared" si="35"/>
        <v>24.55709737782206</v>
      </c>
      <c r="R97" s="2">
        <f t="shared" si="35"/>
        <v>206.00306581614993</v>
      </c>
      <c r="S97" s="2">
        <f t="shared" si="35"/>
        <v>76.94635369385726</v>
      </c>
      <c r="T97" s="2">
        <f t="shared" si="35"/>
        <v>0</v>
      </c>
      <c r="U97" s="2">
        <f t="shared" si="35"/>
        <v>338.4771483046595</v>
      </c>
      <c r="V97" s="2">
        <f t="shared" si="35"/>
        <v>14.778798335907307</v>
      </c>
      <c r="W97" s="2">
        <f t="shared" si="35"/>
        <v>25.36935174150842</v>
      </c>
      <c r="X97" s="2">
        <f t="shared" si="35"/>
        <v>338.1574744093668</v>
      </c>
      <c r="Y97" s="2">
        <f t="shared" si="35"/>
        <v>0</v>
      </c>
      <c r="Z97" s="2">
        <f t="shared" si="35"/>
        <v>11.127576451569446</v>
      </c>
      <c r="AA97" s="2">
        <f t="shared" si="35"/>
        <v>0</v>
      </c>
      <c r="AB97" s="2">
        <f t="shared" si="35"/>
        <v>175.72765881751275</v>
      </c>
      <c r="AC97" s="2">
        <f t="shared" si="35"/>
        <v>0</v>
      </c>
      <c r="AD97" s="2">
        <f t="shared" si="35"/>
        <v>7.337656987488082</v>
      </c>
      <c r="AE97" s="2">
        <f t="shared" si="35"/>
        <v>2.7284757370295085</v>
      </c>
      <c r="AF97" s="2">
        <f t="shared" si="35"/>
        <v>0</v>
      </c>
      <c r="AG97" s="2">
        <f t="shared" si="35"/>
        <v>0</v>
      </c>
      <c r="AH97" s="2">
        <f t="shared" si="35"/>
        <v>0</v>
      </c>
      <c r="AI97" s="2">
        <f t="shared" si="35"/>
        <v>26.219552014628093</v>
      </c>
      <c r="AJ97" s="2">
        <f t="shared" si="35"/>
        <v>0</v>
      </c>
      <c r="AK97" s="2">
        <f t="shared" si="35"/>
        <v>8.3357483468135</v>
      </c>
      <c r="AL97" s="2">
        <f t="shared" si="35"/>
        <v>0</v>
      </c>
      <c r="AM97" s="2">
        <f t="shared" si="35"/>
        <v>58.14578893660074</v>
      </c>
      <c r="AN97" s="2">
        <f t="shared" si="35"/>
        <v>0</v>
      </c>
      <c r="AO97" s="2">
        <f t="shared" si="35"/>
        <v>33.88247369771619</v>
      </c>
    </row>
    <row r="98" spans="1:41" ht="12.75">
      <c r="A98" t="s">
        <v>159</v>
      </c>
      <c r="B98" s="2">
        <f aca="true" t="shared" si="36" ref="B98:AO98">B24/B$33*1000</f>
        <v>8.676202999536292</v>
      </c>
      <c r="C98" s="2">
        <f t="shared" si="36"/>
        <v>148.95104527510424</v>
      </c>
      <c r="D98" s="2">
        <f t="shared" si="36"/>
        <v>130.31377331070098</v>
      </c>
      <c r="E98" s="2">
        <f t="shared" si="36"/>
        <v>152.45019125014488</v>
      </c>
      <c r="F98" s="2">
        <f t="shared" si="36"/>
        <v>136.38813000471032</v>
      </c>
      <c r="G98" s="2">
        <f t="shared" si="36"/>
        <v>83.18331246086412</v>
      </c>
      <c r="H98" s="2">
        <f t="shared" si="36"/>
        <v>37.797284991211164</v>
      </c>
      <c r="I98" s="2">
        <f t="shared" si="36"/>
        <v>113.4047049317878</v>
      </c>
      <c r="J98" s="2">
        <f t="shared" si="36"/>
        <v>286.09934119468056</v>
      </c>
      <c r="K98" s="2">
        <f t="shared" si="36"/>
        <v>255.9476112845735</v>
      </c>
      <c r="L98" s="2">
        <f t="shared" si="36"/>
        <v>171.74822600080333</v>
      </c>
      <c r="M98" s="2">
        <f t="shared" si="36"/>
        <v>189.82099919850387</v>
      </c>
      <c r="N98" s="2">
        <f t="shared" si="36"/>
        <v>19.862824320587947</v>
      </c>
      <c r="O98" s="2">
        <f t="shared" si="36"/>
        <v>85.27865404837014</v>
      </c>
      <c r="P98" s="2">
        <f t="shared" si="36"/>
        <v>22.490351772168744</v>
      </c>
      <c r="Q98" s="2">
        <f t="shared" si="36"/>
        <v>171.68096430046904</v>
      </c>
      <c r="R98" s="2">
        <f t="shared" si="36"/>
        <v>19.284972556000593</v>
      </c>
      <c r="S98" s="2">
        <f t="shared" si="36"/>
        <v>104.56923010418018</v>
      </c>
      <c r="T98" s="2">
        <f t="shared" si="36"/>
        <v>30.53367814740802</v>
      </c>
      <c r="U98" s="2">
        <f t="shared" si="36"/>
        <v>104.42985048000268</v>
      </c>
      <c r="V98" s="2">
        <f t="shared" si="36"/>
        <v>4.633153278306941</v>
      </c>
      <c r="W98" s="2">
        <f t="shared" si="36"/>
        <v>59.080666732583616</v>
      </c>
      <c r="X98" s="2">
        <f t="shared" si="36"/>
        <v>0.11111265434242142</v>
      </c>
      <c r="Y98" s="2">
        <f t="shared" si="36"/>
        <v>0.3689284570052718</v>
      </c>
      <c r="Z98" s="2">
        <f t="shared" si="36"/>
        <v>46.69271184157349</v>
      </c>
      <c r="AA98" s="2">
        <f t="shared" si="36"/>
        <v>48.917854439555086</v>
      </c>
      <c r="AB98" s="2">
        <f t="shared" si="36"/>
        <v>4.580526093433838</v>
      </c>
      <c r="AC98" s="2">
        <f t="shared" si="36"/>
        <v>34.98907127244675</v>
      </c>
      <c r="AD98" s="2">
        <f t="shared" si="36"/>
        <v>18.971503901882084</v>
      </c>
      <c r="AE98" s="2">
        <f t="shared" si="36"/>
        <v>278.5228032359722</v>
      </c>
      <c r="AF98" s="2">
        <f t="shared" si="36"/>
        <v>138.6115985195889</v>
      </c>
      <c r="AG98" s="2">
        <f t="shared" si="36"/>
        <v>143.1547651341703</v>
      </c>
      <c r="AH98" s="2">
        <f t="shared" si="36"/>
        <v>33.511517901780564</v>
      </c>
      <c r="AI98" s="2">
        <f t="shared" si="36"/>
        <v>82.19323450662836</v>
      </c>
      <c r="AJ98" s="2">
        <f t="shared" si="36"/>
        <v>11.408869619260422</v>
      </c>
      <c r="AK98" s="2">
        <f t="shared" si="36"/>
        <v>84.4798060963722</v>
      </c>
      <c r="AL98" s="2">
        <f t="shared" si="36"/>
        <v>22.340710732477437</v>
      </c>
      <c r="AM98" s="2">
        <f t="shared" si="36"/>
        <v>28.782165523617365</v>
      </c>
      <c r="AN98" s="2">
        <f t="shared" si="36"/>
        <v>12.012246631932069</v>
      </c>
      <c r="AO98" s="2">
        <f t="shared" si="36"/>
        <v>119.38414164742109</v>
      </c>
    </row>
    <row r="99" spans="1:41" ht="12.75">
      <c r="A99" t="s">
        <v>160</v>
      </c>
      <c r="B99" s="2">
        <f aca="true" t="shared" si="37" ref="B99:AO99">B25/B$33*1000</f>
        <v>1327.8227891250385</v>
      </c>
      <c r="C99" s="2">
        <f t="shared" si="37"/>
        <v>1176.106645920615</v>
      </c>
      <c r="D99" s="2">
        <f t="shared" si="37"/>
        <v>320.8675506304635</v>
      </c>
      <c r="E99" s="2">
        <f t="shared" si="37"/>
        <v>1352.2737517225391</v>
      </c>
      <c r="F99" s="2">
        <f t="shared" si="37"/>
        <v>0</v>
      </c>
      <c r="G99" s="2">
        <f t="shared" si="37"/>
        <v>489.1984971822166</v>
      </c>
      <c r="H99" s="2">
        <f t="shared" si="37"/>
        <v>812.538384972151</v>
      </c>
      <c r="I99" s="2">
        <f t="shared" si="37"/>
        <v>876.1692408092234</v>
      </c>
      <c r="J99" s="2">
        <f t="shared" si="37"/>
        <v>1044.7371389823272</v>
      </c>
      <c r="K99" s="2">
        <f t="shared" si="37"/>
        <v>0</v>
      </c>
      <c r="L99" s="2">
        <f t="shared" si="37"/>
        <v>1082.34703440889</v>
      </c>
      <c r="M99" s="2">
        <f t="shared" si="37"/>
        <v>0</v>
      </c>
      <c r="N99" s="2">
        <f t="shared" si="37"/>
        <v>629.6345846823465</v>
      </c>
      <c r="O99" s="2">
        <f t="shared" si="37"/>
        <v>0</v>
      </c>
      <c r="P99" s="2">
        <f t="shared" si="37"/>
        <v>716.9113841695131</v>
      </c>
      <c r="Q99" s="2">
        <f t="shared" si="37"/>
        <v>54.229750419208244</v>
      </c>
      <c r="R99" s="2">
        <f t="shared" si="37"/>
        <v>619.2701379617267</v>
      </c>
      <c r="S99" s="2">
        <f t="shared" si="37"/>
        <v>255.544028011931</v>
      </c>
      <c r="T99" s="2">
        <f t="shared" si="37"/>
        <v>569.178323733396</v>
      </c>
      <c r="U99" s="2">
        <f t="shared" si="37"/>
        <v>818.5467236054278</v>
      </c>
      <c r="V99" s="2">
        <f t="shared" si="37"/>
        <v>1115.5258665917872</v>
      </c>
      <c r="W99" s="2">
        <f t="shared" si="37"/>
        <v>390.98984705533377</v>
      </c>
      <c r="X99" s="2">
        <f t="shared" si="37"/>
        <v>0</v>
      </c>
      <c r="Y99" s="2">
        <f t="shared" si="37"/>
        <v>0</v>
      </c>
      <c r="Z99" s="2">
        <f t="shared" si="37"/>
        <v>87.26929812744173</v>
      </c>
      <c r="AA99" s="2">
        <f t="shared" si="37"/>
        <v>48.10961294212734</v>
      </c>
      <c r="AB99" s="2">
        <f t="shared" si="37"/>
        <v>0</v>
      </c>
      <c r="AC99" s="2">
        <f t="shared" si="37"/>
        <v>726.2332319033129</v>
      </c>
      <c r="AD99" s="2">
        <f t="shared" si="37"/>
        <v>65.93768759048483</v>
      </c>
      <c r="AE99" s="2">
        <f t="shared" si="37"/>
        <v>347.5532393828188</v>
      </c>
      <c r="AF99" s="2">
        <f t="shared" si="37"/>
        <v>317.02030404458924</v>
      </c>
      <c r="AG99" s="2">
        <f t="shared" si="37"/>
        <v>60.22200761727015</v>
      </c>
      <c r="AH99" s="2">
        <f t="shared" si="37"/>
        <v>100.74991347152252</v>
      </c>
      <c r="AI99" s="2">
        <f t="shared" si="37"/>
        <v>52.602364004440666</v>
      </c>
      <c r="AJ99" s="2">
        <f t="shared" si="37"/>
        <v>362.5386584589888</v>
      </c>
      <c r="AK99" s="2">
        <f t="shared" si="37"/>
        <v>40.68287799351898</v>
      </c>
      <c r="AL99" s="2">
        <f t="shared" si="37"/>
        <v>804.8911262696971</v>
      </c>
      <c r="AM99" s="2">
        <f t="shared" si="37"/>
        <v>2.616560502147033</v>
      </c>
      <c r="AN99" s="2">
        <f t="shared" si="37"/>
        <v>0</v>
      </c>
      <c r="AO99" s="2">
        <f t="shared" si="37"/>
        <v>9.166025147549398</v>
      </c>
    </row>
    <row r="100" spans="1:41" ht="12.75">
      <c r="A100" t="s">
        <v>161</v>
      </c>
      <c r="B100" s="2">
        <f aca="true" t="shared" si="38" ref="B100:AO100">B26/B$33*1000</f>
        <v>611.439029011768</v>
      </c>
      <c r="C100" s="2">
        <f t="shared" si="38"/>
        <v>313.6140708694944</v>
      </c>
      <c r="D100" s="2">
        <f t="shared" si="38"/>
        <v>230.2293517270446</v>
      </c>
      <c r="E100" s="2">
        <f t="shared" si="38"/>
        <v>265.65739822530173</v>
      </c>
      <c r="F100" s="2">
        <f t="shared" si="38"/>
        <v>503.2614225153085</v>
      </c>
      <c r="G100" s="2">
        <f t="shared" si="38"/>
        <v>623.8259236067627</v>
      </c>
      <c r="H100" s="2">
        <f t="shared" si="38"/>
        <v>245.33026959486648</v>
      </c>
      <c r="I100" s="2">
        <f t="shared" si="38"/>
        <v>117.05615463501042</v>
      </c>
      <c r="J100" s="2">
        <f t="shared" si="38"/>
        <v>424.90941578488327</v>
      </c>
      <c r="K100" s="2">
        <f t="shared" si="38"/>
        <v>677.5165096294659</v>
      </c>
      <c r="L100" s="2">
        <f t="shared" si="38"/>
        <v>339.7744008568751</v>
      </c>
      <c r="M100" s="2">
        <f t="shared" si="38"/>
        <v>900.9484370825542</v>
      </c>
      <c r="N100" s="2">
        <f t="shared" si="38"/>
        <v>142.17929164548383</v>
      </c>
      <c r="O100" s="2">
        <f t="shared" si="38"/>
        <v>1336.9085173501578</v>
      </c>
      <c r="P100" s="2">
        <f t="shared" si="38"/>
        <v>19.858344792914284</v>
      </c>
      <c r="Q100" s="2">
        <f t="shared" si="38"/>
        <v>875.5012272473207</v>
      </c>
      <c r="R100" s="2">
        <f t="shared" si="38"/>
        <v>171.7104287197745</v>
      </c>
      <c r="S100" s="2">
        <f t="shared" si="38"/>
        <v>54.46764362598885</v>
      </c>
      <c r="T100" s="2">
        <f t="shared" si="38"/>
        <v>207.15293287880567</v>
      </c>
      <c r="U100" s="2">
        <f t="shared" si="38"/>
        <v>230.84727998483615</v>
      </c>
      <c r="V100" s="2">
        <f t="shared" si="38"/>
        <v>269.07019190269637</v>
      </c>
      <c r="W100" s="2">
        <f t="shared" si="38"/>
        <v>276.57016772393985</v>
      </c>
      <c r="X100" s="2">
        <f t="shared" si="38"/>
        <v>1471.173210739038</v>
      </c>
      <c r="Y100" s="2">
        <f t="shared" si="38"/>
        <v>170.42552984922477</v>
      </c>
      <c r="Z100" s="2">
        <f t="shared" si="38"/>
        <v>300.2290179172841</v>
      </c>
      <c r="AA100" s="2">
        <f t="shared" si="38"/>
        <v>300.7684708840622</v>
      </c>
      <c r="AB100" s="2">
        <f t="shared" si="38"/>
        <v>279.6344473350677</v>
      </c>
      <c r="AC100" s="2">
        <f t="shared" si="38"/>
        <v>103.23576051086444</v>
      </c>
      <c r="AD100" s="2">
        <f t="shared" si="38"/>
        <v>100.2130439388411</v>
      </c>
      <c r="AE100" s="2">
        <f t="shared" si="38"/>
        <v>723.7418316257622</v>
      </c>
      <c r="AF100" s="2">
        <f t="shared" si="38"/>
        <v>54.94772851265869</v>
      </c>
      <c r="AG100" s="2">
        <f t="shared" si="38"/>
        <v>203.34422031489058</v>
      </c>
      <c r="AH100" s="2">
        <f t="shared" si="38"/>
        <v>347.42145137099567</v>
      </c>
      <c r="AI100" s="2">
        <f t="shared" si="38"/>
        <v>346.9764252595834</v>
      </c>
      <c r="AJ100" s="2">
        <f t="shared" si="38"/>
        <v>110.06377720889625</v>
      </c>
      <c r="AK100" s="2">
        <f t="shared" si="38"/>
        <v>547.9147456332165</v>
      </c>
      <c r="AL100" s="2">
        <f t="shared" si="38"/>
        <v>367.10255875606924</v>
      </c>
      <c r="AM100" s="2">
        <f t="shared" si="38"/>
        <v>115.36124525021586</v>
      </c>
      <c r="AN100" s="2">
        <f t="shared" si="38"/>
        <v>889.3408401736405</v>
      </c>
      <c r="AO100" s="2">
        <f t="shared" si="38"/>
        <v>-40.32845778804208</v>
      </c>
    </row>
    <row r="101" spans="2:41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2.75">
      <c r="A102" t="s">
        <v>172</v>
      </c>
      <c r="B102" s="2">
        <f aca="true" t="shared" si="39" ref="B102:N102">B10*1000/(B35+B36)</f>
        <v>31125.11574863782</v>
      </c>
      <c r="C102" s="2">
        <f t="shared" si="39"/>
        <v>5892.475648204791</v>
      </c>
      <c r="D102" s="2">
        <f t="shared" si="39"/>
        <v>37269.92791553256</v>
      </c>
      <c r="E102" s="2">
        <f t="shared" si="39"/>
        <v>12563.719161729596</v>
      </c>
      <c r="F102" s="2">
        <f t="shared" si="39"/>
        <v>43669.97171640131</v>
      </c>
      <c r="G102" s="2">
        <f t="shared" si="39"/>
        <v>8560.969976905311</v>
      </c>
      <c r="H102" s="2">
        <f t="shared" si="39"/>
        <v>7182.784761844217</v>
      </c>
      <c r="I102" s="2">
        <f t="shared" si="39"/>
        <v>4629.443640593526</v>
      </c>
      <c r="J102" s="2">
        <f t="shared" si="39"/>
        <v>11970.52182797462</v>
      </c>
      <c r="K102" s="2">
        <f t="shared" si="39"/>
        <v>46854.25342058299</v>
      </c>
      <c r="L102" s="2">
        <f t="shared" si="39"/>
        <v>13979.614082897455</v>
      </c>
      <c r="M102" s="2">
        <f t="shared" si="39"/>
        <v>25288.52766489528</v>
      </c>
      <c r="N102" s="2">
        <f t="shared" si="39"/>
        <v>26643.31263634838</v>
      </c>
      <c r="O102" s="2"/>
      <c r="P102" s="2">
        <f aca="true" t="shared" si="40" ref="P102:AO102">P10*1000/(P35+P36)</f>
        <v>5165.2898603699105</v>
      </c>
      <c r="Q102" s="2">
        <f t="shared" si="40"/>
        <v>6717.651399356981</v>
      </c>
      <c r="R102" s="2">
        <f t="shared" si="40"/>
        <v>10788.566795053719</v>
      </c>
      <c r="S102" s="2">
        <f t="shared" si="40"/>
        <v>36206.7731277533</v>
      </c>
      <c r="T102" s="2">
        <f t="shared" si="40"/>
        <v>5423.003282275711</v>
      </c>
      <c r="U102" s="2">
        <f t="shared" si="40"/>
        <v>6929.14979757085</v>
      </c>
      <c r="V102" s="2">
        <f t="shared" si="40"/>
        <v>3962.321172753498</v>
      </c>
      <c r="W102" s="2">
        <f t="shared" si="40"/>
        <v>6466.34876643843</v>
      </c>
      <c r="X102" s="2">
        <f t="shared" si="40"/>
        <v>2317.5252028522254</v>
      </c>
      <c r="Y102" s="2">
        <f t="shared" si="40"/>
        <v>584.0092699884125</v>
      </c>
      <c r="Z102" s="2">
        <f t="shared" si="40"/>
        <v>28818.480138169256</v>
      </c>
      <c r="AA102" s="2">
        <f t="shared" si="40"/>
        <v>10382.11725010544</v>
      </c>
      <c r="AB102" s="2">
        <f t="shared" si="40"/>
        <v>2796.237273129703</v>
      </c>
      <c r="AC102" s="2">
        <f t="shared" si="40"/>
        <v>16811.070368430243</v>
      </c>
      <c r="AD102" s="2">
        <f t="shared" si="40"/>
        <v>547.008622726199</v>
      </c>
      <c r="AE102" s="2">
        <f t="shared" si="40"/>
        <v>20653.19617927994</v>
      </c>
      <c r="AF102" s="2">
        <f t="shared" si="40"/>
        <v>4415.787863094958</v>
      </c>
      <c r="AG102" s="2">
        <f t="shared" si="40"/>
        <v>1901.3278601859627</v>
      </c>
      <c r="AH102" s="2">
        <f t="shared" si="40"/>
        <v>570.6897807560638</v>
      </c>
      <c r="AI102" s="2">
        <f t="shared" si="40"/>
        <v>6266.936999307684</v>
      </c>
      <c r="AJ102" s="2">
        <f t="shared" si="40"/>
        <v>1405.9473412493546</v>
      </c>
      <c r="AK102" s="2">
        <f t="shared" si="40"/>
        <v>906.1080835603997</v>
      </c>
      <c r="AL102" s="2">
        <f t="shared" si="40"/>
        <v>2540.350670051361</v>
      </c>
      <c r="AM102" s="2">
        <f t="shared" si="40"/>
        <v>990.1979947313944</v>
      </c>
      <c r="AN102" s="2">
        <f t="shared" si="40"/>
        <v>791.398413257807</v>
      </c>
      <c r="AO102" s="2">
        <f t="shared" si="40"/>
        <v>410.1094015093898</v>
      </c>
    </row>
    <row r="103" spans="1:41" ht="12.75">
      <c r="A103" t="s">
        <v>162</v>
      </c>
      <c r="B103" s="2">
        <f aca="true" t="shared" si="41" ref="B103:N103">B9*1000/(B35+B36)</f>
        <v>3069.32246839453</v>
      </c>
      <c r="C103" s="2">
        <f t="shared" si="41"/>
        <v>4506.987906451461</v>
      </c>
      <c r="D103" s="2">
        <f t="shared" si="41"/>
        <v>10288.218227499776</v>
      </c>
      <c r="E103" s="2">
        <f t="shared" si="41"/>
        <v>5449.358917676187</v>
      </c>
      <c r="F103" s="2">
        <f t="shared" si="41"/>
        <v>29327.994406838912</v>
      </c>
      <c r="G103" s="2">
        <f t="shared" si="41"/>
        <v>7594.688221709007</v>
      </c>
      <c r="H103" s="2">
        <f t="shared" si="41"/>
        <v>3388.5507223343557</v>
      </c>
      <c r="I103" s="2">
        <f t="shared" si="41"/>
        <v>3563.622435951996</v>
      </c>
      <c r="J103" s="2">
        <f t="shared" si="41"/>
        <v>5968.335456636268</v>
      </c>
      <c r="K103" s="2">
        <f t="shared" si="41"/>
        <v>9744.596470354947</v>
      </c>
      <c r="L103" s="2">
        <f t="shared" si="41"/>
        <v>3430.5393169531008</v>
      </c>
      <c r="M103" s="2">
        <f t="shared" si="41"/>
        <v>13603.00093779306</v>
      </c>
      <c r="N103" s="2">
        <f t="shared" si="41"/>
        <v>19079.124014096324</v>
      </c>
      <c r="O103" s="2"/>
      <c r="P103" s="2">
        <f aca="true" t="shared" si="42" ref="P103:AO103">P9*1000/(P35+P36)</f>
        <v>4485.488705314716</v>
      </c>
      <c r="Q103" s="2">
        <f t="shared" si="42"/>
        <v>4279.50245085121</v>
      </c>
      <c r="R103" s="2">
        <f t="shared" si="42"/>
        <v>9655.584836813297</v>
      </c>
      <c r="S103" s="2">
        <f t="shared" si="42"/>
        <v>7028.359030837004</v>
      </c>
      <c r="T103" s="2">
        <f t="shared" si="42"/>
        <v>3043.7636761487965</v>
      </c>
      <c r="U103" s="2">
        <f t="shared" si="42"/>
        <v>3845.889808132371</v>
      </c>
      <c r="V103" s="2">
        <f t="shared" si="42"/>
        <v>1397.8256176776497</v>
      </c>
      <c r="W103" s="2">
        <f t="shared" si="42"/>
        <v>3443.851211824802</v>
      </c>
      <c r="X103" s="2">
        <f t="shared" si="42"/>
        <v>910.0688468158347</v>
      </c>
      <c r="Y103" s="2">
        <f t="shared" si="42"/>
        <v>565.9762456546929</v>
      </c>
      <c r="Z103" s="2">
        <f t="shared" si="42"/>
        <v>4582.037996545769</v>
      </c>
      <c r="AA103" s="2">
        <f t="shared" si="42"/>
        <v>0</v>
      </c>
      <c r="AB103" s="2">
        <f t="shared" si="42"/>
        <v>2788.0478087649403</v>
      </c>
      <c r="AC103" s="2">
        <f t="shared" si="42"/>
        <v>12618.561201327047</v>
      </c>
      <c r="AD103" s="2">
        <f t="shared" si="42"/>
        <v>489.9273564847626</v>
      </c>
      <c r="AE103" s="2">
        <f t="shared" si="42"/>
        <v>2771.1524331656587</v>
      </c>
      <c r="AF103" s="2">
        <f t="shared" si="42"/>
        <v>1804.8585283178759</v>
      </c>
      <c r="AG103" s="2">
        <f t="shared" si="42"/>
        <v>925.4905619305283</v>
      </c>
      <c r="AH103" s="2">
        <f t="shared" si="42"/>
        <v>570.6897807560638</v>
      </c>
      <c r="AI103" s="2">
        <f t="shared" si="42"/>
        <v>5221.752829308956</v>
      </c>
      <c r="AJ103" s="2">
        <f t="shared" si="42"/>
        <v>834.5069695405266</v>
      </c>
      <c r="AK103" s="2">
        <f t="shared" si="42"/>
        <v>497.16167120799275</v>
      </c>
      <c r="AL103" s="2">
        <f t="shared" si="42"/>
        <v>1624.1218489875434</v>
      </c>
      <c r="AM103" s="2">
        <f t="shared" si="42"/>
        <v>963.0953279995736</v>
      </c>
      <c r="AN103" s="2">
        <f t="shared" si="42"/>
        <v>774.0568510989436</v>
      </c>
      <c r="AO103" s="2">
        <f t="shared" si="42"/>
        <v>239.30263850699117</v>
      </c>
    </row>
    <row r="104" spans="1:41" ht="12.75">
      <c r="A104" t="s">
        <v>163</v>
      </c>
      <c r="B104" s="2">
        <f aca="true" t="shared" si="43" ref="B104:N104">B11*1000/(B35+B36)</f>
        <v>7025.586540992075</v>
      </c>
      <c r="C104" s="2">
        <f t="shared" si="43"/>
        <v>1956.849089454614</v>
      </c>
      <c r="D104" s="2">
        <f t="shared" si="43"/>
        <v>6097.343941614572</v>
      </c>
      <c r="E104" s="2">
        <f t="shared" si="43"/>
        <v>878.2562560792289</v>
      </c>
      <c r="F104" s="2">
        <f t="shared" si="43"/>
        <v>8634.696666348873</v>
      </c>
      <c r="G104" s="2">
        <f t="shared" si="43"/>
        <v>1739.2609699769052</v>
      </c>
      <c r="H104" s="2">
        <f t="shared" si="43"/>
        <v>1711.2887589199154</v>
      </c>
      <c r="I104" s="2">
        <f t="shared" si="43"/>
        <v>0</v>
      </c>
      <c r="J104" s="2">
        <f t="shared" si="43"/>
        <v>2019.0298397642082</v>
      </c>
      <c r="K104" s="2">
        <f t="shared" si="43"/>
        <v>13791.39401150109</v>
      </c>
      <c r="L104" s="2">
        <f t="shared" si="43"/>
        <v>2770.374928574568</v>
      </c>
      <c r="M104" s="2">
        <f t="shared" si="43"/>
        <v>8910.597061581744</v>
      </c>
      <c r="N104" s="2">
        <f t="shared" si="43"/>
        <v>17338.31179728142</v>
      </c>
      <c r="O104" s="2"/>
      <c r="P104" s="2">
        <f aca="true" t="shared" si="44" ref="P104:AO104">P11*1000/(P35+P36)</f>
        <v>1959.0613348929016</v>
      </c>
      <c r="Q104" s="2">
        <f t="shared" si="44"/>
        <v>2821.852105623781</v>
      </c>
      <c r="R104" s="2">
        <f t="shared" si="44"/>
        <v>2636.326778836408</v>
      </c>
      <c r="S104" s="2">
        <f t="shared" si="44"/>
        <v>2757.9845814977975</v>
      </c>
      <c r="T104" s="2">
        <f t="shared" si="44"/>
        <v>2527.899343544858</v>
      </c>
      <c r="U104" s="2">
        <f t="shared" si="44"/>
        <v>2152.4379510649533</v>
      </c>
      <c r="V104" s="2">
        <f t="shared" si="44"/>
        <v>778.283650921365</v>
      </c>
      <c r="W104" s="2">
        <f t="shared" si="44"/>
        <v>1134.7543745245082</v>
      </c>
      <c r="X104" s="2">
        <f t="shared" si="44"/>
        <v>0</v>
      </c>
      <c r="Y104" s="2">
        <f t="shared" si="44"/>
        <v>0</v>
      </c>
      <c r="Z104" s="2">
        <f t="shared" si="44"/>
        <v>5584.801381692573</v>
      </c>
      <c r="AA104" s="2">
        <f t="shared" si="44"/>
        <v>6662.167861661746</v>
      </c>
      <c r="AB104" s="2">
        <f t="shared" si="44"/>
        <v>0</v>
      </c>
      <c r="AC104" s="2">
        <f t="shared" si="44"/>
        <v>2851.449275362319</v>
      </c>
      <c r="AD104" s="2">
        <f t="shared" si="44"/>
        <v>447.495865816206</v>
      </c>
      <c r="AE104" s="2">
        <f t="shared" si="44"/>
        <v>4542.643983496298</v>
      </c>
      <c r="AF104" s="2">
        <f t="shared" si="44"/>
        <v>1542.9240619556517</v>
      </c>
      <c r="AG104" s="2">
        <f t="shared" si="44"/>
        <v>583.4033025468793</v>
      </c>
      <c r="AH104" s="2">
        <f t="shared" si="44"/>
        <v>569.7792992934664</v>
      </c>
      <c r="AI104" s="2">
        <f t="shared" si="44"/>
        <v>856.8461505856422</v>
      </c>
      <c r="AJ104" s="2">
        <f t="shared" si="44"/>
        <v>303.56220960247805</v>
      </c>
      <c r="AK104" s="2">
        <f t="shared" si="44"/>
        <v>737.0359332425068</v>
      </c>
      <c r="AL104" s="2">
        <f t="shared" si="44"/>
        <v>1056.851053781215</v>
      </c>
      <c r="AM104" s="2">
        <f t="shared" si="44"/>
        <v>492.60573860430816</v>
      </c>
      <c r="AN104" s="2">
        <f t="shared" si="44"/>
        <v>660.3976310609512</v>
      </c>
      <c r="AO104" s="2">
        <f t="shared" si="44"/>
        <v>0</v>
      </c>
    </row>
    <row r="105" spans="1:41" ht="12.75">
      <c r="A105" t="s">
        <v>173</v>
      </c>
      <c r="B105" s="2">
        <f aca="true" t="shared" si="45" ref="B105:N105">B102-B104</f>
        <v>24099.529207645748</v>
      </c>
      <c r="C105" s="2">
        <f t="shared" si="45"/>
        <v>3935.6265587501766</v>
      </c>
      <c r="D105" s="2">
        <f t="shared" si="45"/>
        <v>31172.583973917986</v>
      </c>
      <c r="E105" s="2">
        <f t="shared" si="45"/>
        <v>11685.462905650367</v>
      </c>
      <c r="F105" s="2">
        <f t="shared" si="45"/>
        <v>35035.27505005244</v>
      </c>
      <c r="G105" s="2">
        <f t="shared" si="45"/>
        <v>6821.709006928406</v>
      </c>
      <c r="H105" s="2">
        <f t="shared" si="45"/>
        <v>5471.496002924302</v>
      </c>
      <c r="I105" s="2">
        <f t="shared" si="45"/>
        <v>4629.443640593526</v>
      </c>
      <c r="J105" s="2">
        <f t="shared" si="45"/>
        <v>9951.491988210411</v>
      </c>
      <c r="K105" s="2">
        <f t="shared" si="45"/>
        <v>33062.859409081895</v>
      </c>
      <c r="L105" s="2">
        <f t="shared" si="45"/>
        <v>11209.239154322888</v>
      </c>
      <c r="M105" s="2">
        <f t="shared" si="45"/>
        <v>16377.930603313534</v>
      </c>
      <c r="N105" s="2">
        <f t="shared" si="45"/>
        <v>9305.000839066957</v>
      </c>
      <c r="O105" s="2"/>
      <c r="P105" s="2">
        <f aca="true" t="shared" si="46" ref="P105:AO105">P102-P104</f>
        <v>3206.2285254770086</v>
      </c>
      <c r="Q105" s="2">
        <f t="shared" si="46"/>
        <v>3895.7992937331996</v>
      </c>
      <c r="R105" s="2">
        <f t="shared" si="46"/>
        <v>8152.240016217311</v>
      </c>
      <c r="S105" s="2">
        <f t="shared" si="46"/>
        <v>33448.788546255506</v>
      </c>
      <c r="T105" s="2">
        <f t="shared" si="46"/>
        <v>2895.1039387308533</v>
      </c>
      <c r="U105" s="2">
        <f t="shared" si="46"/>
        <v>4776.711846505897</v>
      </c>
      <c r="V105" s="2">
        <f t="shared" si="46"/>
        <v>3184.0375218321333</v>
      </c>
      <c r="W105" s="2">
        <f t="shared" si="46"/>
        <v>5331.594391913922</v>
      </c>
      <c r="X105" s="2">
        <f t="shared" si="46"/>
        <v>2317.5252028522254</v>
      </c>
      <c r="Y105" s="2">
        <f t="shared" si="46"/>
        <v>584.0092699884125</v>
      </c>
      <c r="Z105" s="2">
        <f t="shared" si="46"/>
        <v>23233.678756476682</v>
      </c>
      <c r="AA105" s="2">
        <f t="shared" si="46"/>
        <v>3719.9493884436943</v>
      </c>
      <c r="AB105" s="2">
        <f t="shared" si="46"/>
        <v>2796.237273129703</v>
      </c>
      <c r="AC105" s="2">
        <f t="shared" si="46"/>
        <v>13959.621093067923</v>
      </c>
      <c r="AD105" s="2">
        <f t="shared" si="46"/>
        <v>99.51275690999296</v>
      </c>
      <c r="AE105" s="2">
        <f t="shared" si="46"/>
        <v>16110.552195783643</v>
      </c>
      <c r="AF105" s="2">
        <f t="shared" si="46"/>
        <v>2872.8638011393064</v>
      </c>
      <c r="AG105" s="2">
        <f t="shared" si="46"/>
        <v>1317.9245576390833</v>
      </c>
      <c r="AH105" s="2">
        <f t="shared" si="46"/>
        <v>0.9104814625974313</v>
      </c>
      <c r="AI105" s="2">
        <f t="shared" si="46"/>
        <v>5410.090848722042</v>
      </c>
      <c r="AJ105" s="2">
        <f t="shared" si="46"/>
        <v>1102.3851316468765</v>
      </c>
      <c r="AK105" s="2">
        <f t="shared" si="46"/>
        <v>169.07215031789292</v>
      </c>
      <c r="AL105" s="2">
        <f t="shared" si="46"/>
        <v>1483.499616270146</v>
      </c>
      <c r="AM105" s="2">
        <f t="shared" si="46"/>
        <v>497.5922561270862</v>
      </c>
      <c r="AN105" s="2">
        <f t="shared" si="46"/>
        <v>131.00078219685577</v>
      </c>
      <c r="AO105" s="2">
        <f t="shared" si="46"/>
        <v>410.1094015093898</v>
      </c>
    </row>
    <row r="106" spans="1:41" ht="12.75">
      <c r="A106" t="s">
        <v>174</v>
      </c>
      <c r="B106" s="2">
        <f aca="true" t="shared" si="47" ref="B106:AO106">B102-B103</f>
        <v>28055.79328024329</v>
      </c>
      <c r="C106" s="2">
        <f t="shared" si="47"/>
        <v>1385.4877417533298</v>
      </c>
      <c r="D106" s="2">
        <f t="shared" si="47"/>
        <v>26981.70968803278</v>
      </c>
      <c r="E106" s="2">
        <f t="shared" si="47"/>
        <v>7114.360244053409</v>
      </c>
      <c r="F106" s="2">
        <f t="shared" si="47"/>
        <v>14341.9773095624</v>
      </c>
      <c r="G106" s="2">
        <f t="shared" si="47"/>
        <v>966.2817551963044</v>
      </c>
      <c r="H106" s="2">
        <f t="shared" si="47"/>
        <v>3794.2340395098618</v>
      </c>
      <c r="I106" s="2">
        <f t="shared" si="47"/>
        <v>1065.8212046415297</v>
      </c>
      <c r="J106" s="2">
        <f t="shared" si="47"/>
        <v>6002.186371338353</v>
      </c>
      <c r="K106" s="2">
        <f t="shared" si="47"/>
        <v>37109.65695022804</v>
      </c>
      <c r="L106" s="2">
        <f t="shared" si="47"/>
        <v>10549.074765944355</v>
      </c>
      <c r="M106" s="2">
        <f t="shared" si="47"/>
        <v>11685.526727102219</v>
      </c>
      <c r="N106" s="2">
        <f t="shared" si="47"/>
        <v>7564.188622252055</v>
      </c>
      <c r="O106" s="2">
        <f t="shared" si="47"/>
        <v>0</v>
      </c>
      <c r="P106" s="2">
        <f t="shared" si="47"/>
        <v>679.8011550551946</v>
      </c>
      <c r="Q106" s="2">
        <f t="shared" si="47"/>
        <v>2438.148948505771</v>
      </c>
      <c r="R106" s="2">
        <f t="shared" si="47"/>
        <v>1132.9819582404216</v>
      </c>
      <c r="S106" s="2">
        <f t="shared" si="47"/>
        <v>29178.414096916298</v>
      </c>
      <c r="T106" s="2">
        <f t="shared" si="47"/>
        <v>2379.2396061269146</v>
      </c>
      <c r="U106" s="2">
        <f t="shared" si="47"/>
        <v>3083.259989438479</v>
      </c>
      <c r="V106" s="2">
        <f t="shared" si="47"/>
        <v>2564.4955550758486</v>
      </c>
      <c r="W106" s="2">
        <f t="shared" si="47"/>
        <v>3022.4975546136284</v>
      </c>
      <c r="X106" s="2">
        <f t="shared" si="47"/>
        <v>1407.4563560363908</v>
      </c>
      <c r="Y106" s="2">
        <f t="shared" si="47"/>
        <v>18.033024333719595</v>
      </c>
      <c r="Z106" s="2">
        <f t="shared" si="47"/>
        <v>24236.442141623487</v>
      </c>
      <c r="AA106" s="2">
        <f t="shared" si="47"/>
        <v>10382.11725010544</v>
      </c>
      <c r="AB106" s="2">
        <f t="shared" si="47"/>
        <v>8.189464364762898</v>
      </c>
      <c r="AC106" s="2">
        <f t="shared" si="47"/>
        <v>4192.509167103195</v>
      </c>
      <c r="AD106" s="2">
        <f t="shared" si="47"/>
        <v>57.08126624143637</v>
      </c>
      <c r="AE106" s="2">
        <f t="shared" si="47"/>
        <v>17882.043746114283</v>
      </c>
      <c r="AF106" s="2">
        <f t="shared" si="47"/>
        <v>2610.929334777082</v>
      </c>
      <c r="AG106" s="2">
        <f t="shared" si="47"/>
        <v>975.8372982554343</v>
      </c>
      <c r="AH106" s="2">
        <f t="shared" si="47"/>
        <v>0</v>
      </c>
      <c r="AI106" s="2">
        <f t="shared" si="47"/>
        <v>1045.184169998728</v>
      </c>
      <c r="AJ106" s="2">
        <f t="shared" si="47"/>
        <v>571.440371708828</v>
      </c>
      <c r="AK106" s="2">
        <f t="shared" si="47"/>
        <v>408.9464123524069</v>
      </c>
      <c r="AL106" s="2">
        <f t="shared" si="47"/>
        <v>916.2288210638173</v>
      </c>
      <c r="AM106" s="2">
        <f t="shared" si="47"/>
        <v>27.10266673182082</v>
      </c>
      <c r="AN106" s="2">
        <f t="shared" si="47"/>
        <v>17.341562158863326</v>
      </c>
      <c r="AO106" s="2">
        <f t="shared" si="47"/>
        <v>170.8067630023986</v>
      </c>
    </row>
    <row r="108" spans="1:41" ht="12.75">
      <c r="A108" t="s">
        <v>96</v>
      </c>
      <c r="B108" s="2">
        <f aca="true" t="shared" si="48" ref="B108:AO108">B19*1000/B38</f>
        <v>4488.127789246595</v>
      </c>
      <c r="C108" s="2">
        <f t="shared" si="48"/>
        <v>2770.8442444345305</v>
      </c>
      <c r="D108" s="2">
        <f t="shared" si="48"/>
        <v>1709.6122778675283</v>
      </c>
      <c r="E108" s="2">
        <f t="shared" si="48"/>
        <v>3450.053833623988</v>
      </c>
      <c r="F108" s="2">
        <f t="shared" si="48"/>
        <v>1752.644813592895</v>
      </c>
      <c r="G108" s="2">
        <f t="shared" si="48"/>
        <v>3146.6394462343296</v>
      </c>
      <c r="H108" s="2">
        <f t="shared" si="48"/>
        <v>5365.929504532644</v>
      </c>
      <c r="I108" s="2">
        <f t="shared" si="48"/>
        <v>2005.9054807282373</v>
      </c>
      <c r="J108" s="2">
        <f t="shared" si="48"/>
        <v>2800.4940361089252</v>
      </c>
      <c r="K108" s="2">
        <f t="shared" si="48"/>
        <v>946.9122426868905</v>
      </c>
      <c r="L108" s="2">
        <f t="shared" si="48"/>
        <v>0</v>
      </c>
      <c r="M108" s="2">
        <f t="shared" si="48"/>
        <v>3263.2632632632635</v>
      </c>
      <c r="N108" s="2">
        <f t="shared" si="48"/>
        <v>1620.1733648542158</v>
      </c>
      <c r="O108" s="2">
        <f t="shared" si="48"/>
        <v>2964.9443896944954</v>
      </c>
      <c r="P108" s="2">
        <f t="shared" si="48"/>
        <v>2294.34978333123</v>
      </c>
      <c r="Q108" s="2">
        <f t="shared" si="48"/>
        <v>1182.7150305712892</v>
      </c>
      <c r="R108" s="2">
        <f t="shared" si="48"/>
        <v>1728.4826546003017</v>
      </c>
      <c r="S108" s="2">
        <f t="shared" si="48"/>
        <v>1626.4634962547332</v>
      </c>
      <c r="T108" s="2">
        <f t="shared" si="48"/>
        <v>2426.399362393477</v>
      </c>
      <c r="U108" s="2">
        <f t="shared" si="48"/>
        <v>1945.6914953376024</v>
      </c>
      <c r="V108" s="2">
        <f t="shared" si="48"/>
        <v>2426.294251380318</v>
      </c>
      <c r="W108" s="2">
        <f t="shared" si="48"/>
        <v>1670.4895767413113</v>
      </c>
      <c r="X108" s="2">
        <f t="shared" si="48"/>
        <v>4042.6042031337856</v>
      </c>
      <c r="Y108" s="2">
        <f t="shared" si="48"/>
        <v>6.873904684123662</v>
      </c>
      <c r="Z108" s="2">
        <f t="shared" si="48"/>
        <v>1677.9824097789704</v>
      </c>
      <c r="AA108" s="2">
        <f t="shared" si="48"/>
        <v>802.9080141644155</v>
      </c>
      <c r="AB108" s="2">
        <f t="shared" si="48"/>
        <v>1122.5112306583108</v>
      </c>
      <c r="AC108" s="2">
        <f t="shared" si="48"/>
        <v>1915.800439341441</v>
      </c>
      <c r="AD108" s="2">
        <f t="shared" si="48"/>
        <v>69.56289173881346</v>
      </c>
      <c r="AE108" s="2">
        <f t="shared" si="48"/>
        <v>1256.0158555763803</v>
      </c>
      <c r="AF108" s="2">
        <f t="shared" si="48"/>
        <v>1215.5034968953273</v>
      </c>
      <c r="AG108" s="2">
        <f t="shared" si="48"/>
        <v>2425.660868015141</v>
      </c>
      <c r="AH108" s="2">
        <f t="shared" si="48"/>
        <v>1198.172590057876</v>
      </c>
      <c r="AI108" s="2">
        <f t="shared" si="48"/>
        <v>232.98734752632774</v>
      </c>
      <c r="AJ108" s="2">
        <f t="shared" si="48"/>
        <v>94.38601998639669</v>
      </c>
      <c r="AK108" s="2">
        <f t="shared" si="48"/>
        <v>169.47139180360324</v>
      </c>
      <c r="AL108" s="2">
        <f t="shared" si="48"/>
        <v>2626.559812639514</v>
      </c>
      <c r="AM108" s="2">
        <f t="shared" si="48"/>
        <v>284.1565900626098</v>
      </c>
      <c r="AN108" s="2">
        <f t="shared" si="48"/>
        <v>0</v>
      </c>
      <c r="AO108" s="2">
        <f t="shared" si="48"/>
        <v>387.3643127210636</v>
      </c>
    </row>
    <row r="109" spans="1:41" ht="12.75">
      <c r="A109" t="s">
        <v>100</v>
      </c>
      <c r="B109" s="2">
        <f aca="true" t="shared" si="49" ref="B109:AO109">B19*1000/B33</f>
        <v>3049.248624188947</v>
      </c>
      <c r="C109" s="2">
        <f t="shared" si="49"/>
        <v>1501.7618374273495</v>
      </c>
      <c r="D109" s="2">
        <f t="shared" si="49"/>
        <v>1305.4121045388488</v>
      </c>
      <c r="E109" s="2">
        <f t="shared" si="49"/>
        <v>2188.600546919606</v>
      </c>
      <c r="F109" s="2">
        <f t="shared" si="49"/>
        <v>1026.9392369288742</v>
      </c>
      <c r="G109" s="2">
        <f t="shared" si="49"/>
        <v>1930.259862241703</v>
      </c>
      <c r="H109" s="2">
        <f t="shared" si="49"/>
        <v>2728.590892084401</v>
      </c>
      <c r="I109" s="2">
        <f t="shared" si="49"/>
        <v>986.9480095714597</v>
      </c>
      <c r="J109" s="2">
        <f t="shared" si="49"/>
        <v>1718.1519809244464</v>
      </c>
      <c r="K109" s="2">
        <f t="shared" si="49"/>
        <v>676.1902130363902</v>
      </c>
      <c r="L109" s="2">
        <f t="shared" si="49"/>
        <v>0</v>
      </c>
      <c r="M109" s="2">
        <f t="shared" si="49"/>
        <v>2322.557663193517</v>
      </c>
      <c r="N109" s="2">
        <f t="shared" si="49"/>
        <v>953.5582729064655</v>
      </c>
      <c r="O109" s="2">
        <f t="shared" si="49"/>
        <v>2214.5110410094635</v>
      </c>
      <c r="P109" s="2">
        <f t="shared" si="49"/>
        <v>1343.9599382907727</v>
      </c>
      <c r="Q109" s="2">
        <f t="shared" si="49"/>
        <v>766.2397628131911</v>
      </c>
      <c r="R109" s="2">
        <f t="shared" si="49"/>
        <v>1180.5699780777663</v>
      </c>
      <c r="S109" s="2">
        <f t="shared" si="49"/>
        <v>1278.116399371749</v>
      </c>
      <c r="T109" s="2">
        <f t="shared" si="49"/>
        <v>1550.7621174718859</v>
      </c>
      <c r="U109" s="2">
        <f t="shared" si="49"/>
        <v>1287.336328936561</v>
      </c>
      <c r="V109" s="2">
        <f t="shared" si="49"/>
        <v>1380.0737462036961</v>
      </c>
      <c r="W109" s="2">
        <f t="shared" si="49"/>
        <v>783.0031414629746</v>
      </c>
      <c r="X109" s="2">
        <f t="shared" si="49"/>
        <v>1764.2282068732436</v>
      </c>
      <c r="Y109" s="2">
        <f t="shared" si="49"/>
        <v>3.922292016582363</v>
      </c>
      <c r="Z109" s="2">
        <f t="shared" si="49"/>
        <v>1112.0391575733083</v>
      </c>
      <c r="AA109" s="2">
        <f t="shared" si="49"/>
        <v>621.5334351118922</v>
      </c>
      <c r="AB109" s="2">
        <f t="shared" si="49"/>
        <v>450.0478064616548</v>
      </c>
      <c r="AC109" s="2">
        <f t="shared" si="49"/>
        <v>1208.5315504507207</v>
      </c>
      <c r="AD109" s="2">
        <f t="shared" si="49"/>
        <v>25.307893611428256</v>
      </c>
      <c r="AE109" s="2">
        <f t="shared" si="49"/>
        <v>1060.5221393068762</v>
      </c>
      <c r="AF109" s="2">
        <f t="shared" si="49"/>
        <v>586.4236669173339</v>
      </c>
      <c r="AG109" s="2">
        <f t="shared" si="49"/>
        <v>836.698893578851</v>
      </c>
      <c r="AH109" s="2">
        <f t="shared" si="49"/>
        <v>509.0079349818611</v>
      </c>
      <c r="AI109" s="2">
        <f t="shared" si="49"/>
        <v>125.51426892183112</v>
      </c>
      <c r="AJ109" s="2">
        <f t="shared" si="49"/>
        <v>44.49113876598746</v>
      </c>
      <c r="AK109" s="2">
        <f t="shared" si="49"/>
        <v>81.18660589614564</v>
      </c>
      <c r="AL109" s="2">
        <f t="shared" si="49"/>
        <v>1425.3572031416004</v>
      </c>
      <c r="AM109" s="2">
        <f t="shared" si="49"/>
        <v>75.56239091607722</v>
      </c>
      <c r="AN109" s="2">
        <f t="shared" si="49"/>
        <v>0</v>
      </c>
      <c r="AO109" s="2">
        <f t="shared" si="49"/>
        <v>152.13069882815842</v>
      </c>
    </row>
    <row r="111" spans="1:41" ht="12.75">
      <c r="A111" t="s">
        <v>98</v>
      </c>
      <c r="B111" s="3">
        <f aca="true" t="shared" si="50" ref="B111:AO111">(B31)/B33*1000</f>
        <v>2.4232810177589843</v>
      </c>
      <c r="C111" s="3">
        <f t="shared" si="50"/>
        <v>0</v>
      </c>
      <c r="D111" s="3">
        <f t="shared" si="50"/>
        <v>2.3167749670087643</v>
      </c>
      <c r="E111" s="3">
        <f t="shared" si="50"/>
        <v>1.3342434350329053</v>
      </c>
      <c r="F111" s="3">
        <f t="shared" si="50"/>
        <v>1.6994818652849741</v>
      </c>
      <c r="G111" s="3">
        <f t="shared" si="50"/>
        <v>1.7024107701941138</v>
      </c>
      <c r="H111" s="3">
        <f t="shared" si="50"/>
        <v>1.5301044071242507</v>
      </c>
      <c r="I111" s="3">
        <f t="shared" si="50"/>
        <v>0</v>
      </c>
      <c r="J111" s="3">
        <f t="shared" si="50"/>
        <v>1.8426169770649379</v>
      </c>
      <c r="K111" s="3">
        <f t="shared" si="50"/>
        <v>2.5420684700616176</v>
      </c>
      <c r="L111" s="3">
        <f t="shared" si="50"/>
        <v>0.7045789262284108</v>
      </c>
      <c r="M111" s="3">
        <f t="shared" si="50"/>
        <v>3.2059845044082285</v>
      </c>
      <c r="N111" s="3">
        <f t="shared" si="50"/>
        <v>0.6956894014395419</v>
      </c>
      <c r="O111" s="3">
        <f t="shared" si="50"/>
        <v>3.470031545741325</v>
      </c>
      <c r="P111" s="3">
        <f t="shared" si="50"/>
        <v>1.1089917047420486</v>
      </c>
      <c r="Q111" s="3">
        <f t="shared" si="50"/>
        <v>1.713285863568981</v>
      </c>
      <c r="R111" s="3">
        <f t="shared" si="50"/>
        <v>0.7170053899025862</v>
      </c>
      <c r="S111" s="3">
        <f t="shared" si="50"/>
        <v>1.5994466779060217</v>
      </c>
      <c r="T111" s="3">
        <f t="shared" si="50"/>
        <v>1.2930527800634772</v>
      </c>
      <c r="U111" s="3">
        <f t="shared" si="50"/>
        <v>0.6243937248430653</v>
      </c>
      <c r="V111" s="3">
        <f t="shared" si="50"/>
        <v>1.3818176444073333</v>
      </c>
      <c r="W111" s="3">
        <f t="shared" si="50"/>
        <v>1.6496583593965477</v>
      </c>
      <c r="X111" s="3">
        <f t="shared" si="50"/>
        <v>0</v>
      </c>
      <c r="Y111" s="3">
        <f t="shared" si="50"/>
        <v>0</v>
      </c>
      <c r="Z111" s="3">
        <f t="shared" si="50"/>
        <v>2.047689613363869</v>
      </c>
      <c r="AA111" s="3">
        <f t="shared" si="50"/>
        <v>1.0519968696678512</v>
      </c>
      <c r="AB111" s="3">
        <f t="shared" si="50"/>
        <v>0</v>
      </c>
      <c r="AC111" s="3">
        <f t="shared" si="50"/>
        <v>0.7028671838169117</v>
      </c>
      <c r="AD111">
        <f t="shared" si="50"/>
        <v>0</v>
      </c>
      <c r="AE111" s="3">
        <f t="shared" si="50"/>
        <v>1.2414564603484264</v>
      </c>
      <c r="AF111" s="3">
        <f t="shared" si="50"/>
        <v>0.5087069995134107</v>
      </c>
      <c r="AG111" s="3">
        <f t="shared" si="50"/>
        <v>0.5642422335311799</v>
      </c>
      <c r="AH111" s="3">
        <f t="shared" si="50"/>
        <v>0.9921932084759449</v>
      </c>
      <c r="AI111" s="3">
        <f t="shared" si="50"/>
        <v>0.4571279305165546</v>
      </c>
      <c r="AJ111" s="3">
        <f t="shared" si="50"/>
        <v>0.6214948430725521</v>
      </c>
      <c r="AK111" s="3">
        <f t="shared" si="50"/>
        <v>0.8799430935005401</v>
      </c>
      <c r="AL111" s="3">
        <f t="shared" si="50"/>
        <v>0</v>
      </c>
      <c r="AM111" s="3">
        <f t="shared" si="50"/>
        <v>0.6599547044304185</v>
      </c>
      <c r="AN111" s="3">
        <f t="shared" si="50"/>
        <v>0</v>
      </c>
      <c r="AO111" s="3">
        <f t="shared" si="50"/>
        <v>0</v>
      </c>
    </row>
    <row r="112" spans="1:41" ht="12.75">
      <c r="A112" t="s">
        <v>99</v>
      </c>
      <c r="B112" s="3">
        <f aca="true" t="shared" si="51" ref="B112:AO112">B32/B33*1000</f>
        <v>0</v>
      </c>
      <c r="C112" s="3">
        <f t="shared" si="51"/>
        <v>0</v>
      </c>
      <c r="D112" s="3">
        <f t="shared" si="51"/>
        <v>1.007405199187394</v>
      </c>
      <c r="E112" s="3">
        <f t="shared" si="51"/>
        <v>0</v>
      </c>
      <c r="F112" s="3">
        <f t="shared" si="51"/>
        <v>2.0348563353744704</v>
      </c>
      <c r="G112" s="3">
        <f t="shared" si="51"/>
        <v>1.9959298685034441</v>
      </c>
      <c r="H112" s="3">
        <f t="shared" si="51"/>
        <v>2.1813253139625997</v>
      </c>
      <c r="I112" s="3">
        <f t="shared" si="51"/>
        <v>0</v>
      </c>
      <c r="J112" s="3">
        <f t="shared" si="51"/>
        <v>1.2530765880895858</v>
      </c>
      <c r="K112" s="3">
        <f t="shared" si="51"/>
        <v>1.2434030560084</v>
      </c>
      <c r="L112" s="3">
        <f t="shared" si="51"/>
        <v>0.8100147275405007</v>
      </c>
      <c r="M112" s="3">
        <f t="shared" si="51"/>
        <v>1.6029922522041142</v>
      </c>
      <c r="N112" s="3">
        <f t="shared" si="51"/>
        <v>1.1505632408423192</v>
      </c>
      <c r="O112" s="3">
        <f t="shared" si="51"/>
        <v>2.786540483701367</v>
      </c>
      <c r="P112" s="3">
        <f t="shared" si="51"/>
        <v>2.070117848851824</v>
      </c>
      <c r="Q112" s="3">
        <f t="shared" si="51"/>
        <v>0.4374346885708037</v>
      </c>
      <c r="R112" s="3">
        <f t="shared" si="51"/>
        <v>1.063145922959007</v>
      </c>
      <c r="S112" s="3">
        <f t="shared" si="51"/>
        <v>1.404919379241776</v>
      </c>
      <c r="T112" s="3">
        <f t="shared" si="51"/>
        <v>1.498765722346303</v>
      </c>
      <c r="U112" s="3">
        <f t="shared" si="51"/>
        <v>1.1818881220243738</v>
      </c>
      <c r="V112" s="3">
        <f t="shared" si="51"/>
        <v>0.6133201309401533</v>
      </c>
      <c r="W112" s="3">
        <f t="shared" si="51"/>
        <v>1.9671005042646528</v>
      </c>
      <c r="X112" s="3">
        <f t="shared" si="51"/>
        <v>0</v>
      </c>
      <c r="Y112" s="3">
        <f t="shared" si="51"/>
        <v>0</v>
      </c>
      <c r="Z112" s="3">
        <f t="shared" si="51"/>
        <v>2.8829314293412365</v>
      </c>
      <c r="AA112" s="3">
        <f t="shared" si="51"/>
        <v>0</v>
      </c>
      <c r="AB112" s="3">
        <f t="shared" si="51"/>
        <v>0</v>
      </c>
      <c r="AC112" s="3">
        <f t="shared" si="51"/>
        <v>0.4885784082629752</v>
      </c>
      <c r="AD112">
        <f t="shared" si="51"/>
        <v>0</v>
      </c>
      <c r="AE112" s="3">
        <f t="shared" si="51"/>
        <v>1.105032673496951</v>
      </c>
      <c r="AF112" s="3">
        <f t="shared" si="51"/>
        <v>0.5381972603547678</v>
      </c>
      <c r="AG112" s="3">
        <f t="shared" si="51"/>
        <v>0</v>
      </c>
      <c r="AH112" s="3">
        <f t="shared" si="51"/>
        <v>0.515325154789832</v>
      </c>
      <c r="AI112" s="3">
        <f t="shared" si="51"/>
        <v>0.33468294912819174</v>
      </c>
      <c r="AJ112" s="3">
        <f t="shared" si="51"/>
        <v>0.4883173766998624</v>
      </c>
      <c r="AK112" s="3">
        <f t="shared" si="51"/>
        <v>0</v>
      </c>
      <c r="AL112" s="3">
        <f t="shared" si="51"/>
        <v>0</v>
      </c>
      <c r="AM112" s="3">
        <f t="shared" si="51"/>
        <v>0</v>
      </c>
      <c r="AN112" s="3">
        <f t="shared" si="51"/>
        <v>0</v>
      </c>
      <c r="AO112" s="3">
        <f t="shared" si="51"/>
        <v>0</v>
      </c>
    </row>
    <row r="113" spans="2:41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:41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12.75">
      <c r="A115" t="s">
        <v>181</v>
      </c>
      <c r="B115" s="3">
        <f>B14*1000/B4</f>
        <v>10.144322941962871</v>
      </c>
      <c r="C115" s="3">
        <f aca="true" t="shared" si="52" ref="C115:AN115">C14*1000/C4</f>
        <v>9.252026865927636</v>
      </c>
      <c r="D115" s="3">
        <f t="shared" si="52"/>
        <v>5.297047052647505</v>
      </c>
      <c r="E115" s="3">
        <f t="shared" si="52"/>
        <v>8.392172336394292</v>
      </c>
      <c r="F115" s="3">
        <f t="shared" si="52"/>
        <v>4.650683216483045</v>
      </c>
      <c r="G115" s="3">
        <f t="shared" si="52"/>
        <v>3.9387343989555528</v>
      </c>
      <c r="H115" s="3">
        <f t="shared" si="52"/>
        <v>5.53568034446594</v>
      </c>
      <c r="I115" s="3">
        <f t="shared" si="52"/>
        <v>10.984994941111985</v>
      </c>
      <c r="J115" s="3">
        <f t="shared" si="52"/>
        <v>6.914570164507441</v>
      </c>
      <c r="K115" s="3">
        <f t="shared" si="52"/>
        <v>6.504297156221465</v>
      </c>
      <c r="L115" s="3">
        <f t="shared" si="52"/>
        <v>5.8975453693352575</v>
      </c>
      <c r="M115" s="3">
        <f t="shared" si="52"/>
        <v>15.392882908084392</v>
      </c>
      <c r="N115" s="3">
        <f t="shared" si="52"/>
        <v>6.800444256911925</v>
      </c>
      <c r="O115" s="3">
        <f t="shared" si="52"/>
        <v>8.602678332267233</v>
      </c>
      <c r="P115" s="3"/>
      <c r="Q115" s="3"/>
      <c r="R115" s="3">
        <f t="shared" si="52"/>
        <v>6.781694009708055</v>
      </c>
      <c r="S115" s="3">
        <f t="shared" si="52"/>
        <v>6.341032936025455</v>
      </c>
      <c r="T115" s="3">
        <f t="shared" si="52"/>
        <v>6.146804563574767</v>
      </c>
      <c r="U115" s="3">
        <f t="shared" si="52"/>
        <v>9.08314754418885</v>
      </c>
      <c r="V115" s="3">
        <f t="shared" si="52"/>
        <v>6.3449993095482595</v>
      </c>
      <c r="W115" s="3">
        <f t="shared" si="52"/>
        <v>4.741820714097417</v>
      </c>
      <c r="X115" s="3"/>
      <c r="Y115" s="3"/>
      <c r="Z115" s="3"/>
      <c r="AA115" s="3">
        <f t="shared" si="52"/>
        <v>2.4513631378358056</v>
      </c>
      <c r="AB115" s="3"/>
      <c r="AC115" s="3">
        <f t="shared" si="52"/>
        <v>8.06338686146815</v>
      </c>
      <c r="AD115" s="3"/>
      <c r="AE115" s="3">
        <f t="shared" si="52"/>
        <v>3.2034424260936865</v>
      </c>
      <c r="AF115" s="3">
        <f t="shared" si="52"/>
        <v>6.8079722410291135</v>
      </c>
      <c r="AG115" s="3">
        <f t="shared" si="52"/>
        <v>4.632359833519206</v>
      </c>
      <c r="AH115" s="3">
        <f t="shared" si="52"/>
        <v>8.223910265511856</v>
      </c>
      <c r="AI115" s="3">
        <f t="shared" si="52"/>
        <v>1.0042243486397155</v>
      </c>
      <c r="AJ115" s="3">
        <f t="shared" si="52"/>
        <v>4.777593871639823</v>
      </c>
      <c r="AK115" s="3">
        <f t="shared" si="52"/>
        <v>5.867678130489016</v>
      </c>
      <c r="AL115" s="3"/>
      <c r="AM115" s="3">
        <f t="shared" si="52"/>
        <v>3.8267476874737465</v>
      </c>
      <c r="AN115" s="3">
        <f t="shared" si="52"/>
        <v>0</v>
      </c>
      <c r="AO115" s="3"/>
    </row>
    <row r="116" spans="2:41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ht="12.75">
      <c r="A117" t="s">
        <v>182</v>
      </c>
      <c r="B117" s="3">
        <f>SUM(B118:B122)</f>
        <v>9.590915846935797</v>
      </c>
      <c r="C117" s="3">
        <f aca="true" t="shared" si="53" ref="C117:AN117">SUM(C118:C122)</f>
        <v>12.475862790388653</v>
      </c>
      <c r="D117" s="3">
        <f t="shared" si="53"/>
        <v>5.460137469431268</v>
      </c>
      <c r="E117" s="3">
        <f t="shared" si="53"/>
        <v>8.825189394495956</v>
      </c>
      <c r="F117" s="3">
        <f t="shared" si="53"/>
        <v>3.873551294891973</v>
      </c>
      <c r="G117" s="3">
        <f t="shared" si="53"/>
        <v>3.9329832536149585</v>
      </c>
      <c r="H117" s="3">
        <f t="shared" si="53"/>
        <v>6.09220554950601</v>
      </c>
      <c r="I117" s="3">
        <f t="shared" si="53"/>
        <v>12.239791025423411</v>
      </c>
      <c r="J117" s="3">
        <f t="shared" si="53"/>
        <v>8.793488548358626</v>
      </c>
      <c r="K117" s="3">
        <f t="shared" si="53"/>
        <v>6.628533525170745</v>
      </c>
      <c r="L117" s="3">
        <f t="shared" si="53"/>
        <v>6.147496030227672</v>
      </c>
      <c r="M117" s="3">
        <f t="shared" si="53"/>
        <v>11.09033534056723</v>
      </c>
      <c r="N117" s="3">
        <f t="shared" si="53"/>
        <v>6.921451521890328</v>
      </c>
      <c r="O117" s="3">
        <f t="shared" si="53"/>
        <v>7.833208407987103</v>
      </c>
      <c r="P117" s="3"/>
      <c r="Q117" s="3"/>
      <c r="R117" s="3">
        <f t="shared" si="53"/>
        <v>7.030721945381057</v>
      </c>
      <c r="S117" s="3">
        <f t="shared" si="53"/>
        <v>3.004686154170927</v>
      </c>
      <c r="T117" s="3">
        <f t="shared" si="53"/>
        <v>3.2909042880688775</v>
      </c>
      <c r="U117" s="3">
        <f t="shared" si="53"/>
        <v>7.897645343232433</v>
      </c>
      <c r="V117" s="3">
        <f t="shared" si="53"/>
        <v>7.131316832559113</v>
      </c>
      <c r="W117" s="3">
        <f t="shared" si="53"/>
        <v>5.782446968817542</v>
      </c>
      <c r="X117" s="3"/>
      <c r="Y117" s="3"/>
      <c r="Z117" s="3"/>
      <c r="AA117" s="3">
        <f t="shared" si="53"/>
        <v>2.4494296170571106</v>
      </c>
      <c r="AB117" s="3"/>
      <c r="AC117" s="3">
        <f t="shared" si="53"/>
        <v>6.449448506011167</v>
      </c>
      <c r="AD117" s="3"/>
      <c r="AE117" s="3">
        <f t="shared" si="53"/>
        <v>4.8457907775928</v>
      </c>
      <c r="AF117" s="3">
        <f t="shared" si="53"/>
        <v>6.7406059580230195</v>
      </c>
      <c r="AG117" s="3">
        <f t="shared" si="53"/>
        <v>12.9726372473837</v>
      </c>
      <c r="AH117" s="3">
        <f t="shared" si="53"/>
        <v>11.497373278432487</v>
      </c>
      <c r="AI117" s="3">
        <f t="shared" si="53"/>
        <v>4.978622570723115</v>
      </c>
      <c r="AJ117" s="3">
        <f t="shared" si="53"/>
        <v>5.177085029789</v>
      </c>
      <c r="AK117" s="3">
        <f t="shared" si="53"/>
        <v>20.948417042147156</v>
      </c>
      <c r="AL117" s="3"/>
      <c r="AM117" s="3">
        <f t="shared" si="53"/>
        <v>6.381978936819969</v>
      </c>
      <c r="AN117" s="3">
        <f t="shared" si="53"/>
        <v>1.5726827291439727</v>
      </c>
      <c r="AO117" s="3"/>
    </row>
    <row r="118" spans="1:41" ht="12.75">
      <c r="A118" t="s">
        <v>183</v>
      </c>
      <c r="B118" s="3">
        <f>B22*1000/B$4</f>
        <v>1.4642709269014134</v>
      </c>
      <c r="C118" s="3">
        <f aca="true" t="shared" si="54" ref="C118:AN118">C22*1000/C$4</f>
        <v>0.7246675921030683</v>
      </c>
      <c r="D118" s="3">
        <f t="shared" si="54"/>
        <v>1.4101085795003403</v>
      </c>
      <c r="E118" s="3">
        <f t="shared" si="54"/>
        <v>0.7561423038619743</v>
      </c>
      <c r="F118" s="3">
        <f t="shared" si="54"/>
        <v>0.837584060666762</v>
      </c>
      <c r="G118" s="3">
        <f t="shared" si="54"/>
        <v>0.5757646635327427</v>
      </c>
      <c r="H118" s="3">
        <f t="shared" si="54"/>
        <v>0.7819392363753025</v>
      </c>
      <c r="I118" s="3">
        <f t="shared" si="54"/>
        <v>0.5524540203437379</v>
      </c>
      <c r="J118" s="3">
        <f t="shared" si="54"/>
        <v>1.2572933271370303</v>
      </c>
      <c r="K118" s="3">
        <f t="shared" si="54"/>
        <v>1.7740577825230286</v>
      </c>
      <c r="L118" s="3">
        <f t="shared" si="54"/>
        <v>0.6608814364089508</v>
      </c>
      <c r="M118" s="3">
        <f t="shared" si="54"/>
        <v>2.921040620721132</v>
      </c>
      <c r="N118" s="3">
        <f t="shared" si="54"/>
        <v>0.5687593815330043</v>
      </c>
      <c r="O118" s="3">
        <f t="shared" si="54"/>
        <v>1.4807888932591138</v>
      </c>
      <c r="P118" s="3"/>
      <c r="Q118" s="3"/>
      <c r="R118" s="3">
        <f t="shared" si="54"/>
        <v>0.39686305497077834</v>
      </c>
      <c r="S118" s="3">
        <f t="shared" si="54"/>
        <v>0.7142839877109314</v>
      </c>
      <c r="T118" s="3">
        <f t="shared" si="54"/>
        <v>0.5332339650650899</v>
      </c>
      <c r="U118" s="3">
        <f t="shared" si="54"/>
        <v>0.6286507227446646</v>
      </c>
      <c r="V118" s="3">
        <f t="shared" si="54"/>
        <v>0.6560995515539799</v>
      </c>
      <c r="W118" s="3">
        <f t="shared" si="54"/>
        <v>1.0782902387258544</v>
      </c>
      <c r="X118" s="3"/>
      <c r="Y118" s="3"/>
      <c r="Z118" s="3"/>
      <c r="AA118" s="3">
        <f t="shared" si="54"/>
        <v>0.686115535145664</v>
      </c>
      <c r="AB118" s="3"/>
      <c r="AC118" s="3">
        <f t="shared" si="54"/>
        <v>0.39360688741798205</v>
      </c>
      <c r="AD118" s="3"/>
      <c r="AE118" s="3">
        <f t="shared" si="54"/>
        <v>0.630305285626854</v>
      </c>
      <c r="AF118" s="3">
        <f t="shared" si="54"/>
        <v>0.8795700744752878</v>
      </c>
      <c r="AG118" s="3">
        <f t="shared" si="54"/>
        <v>6.0562961344659385</v>
      </c>
      <c r="AH118" s="3">
        <f t="shared" si="54"/>
        <v>2.605423825074542</v>
      </c>
      <c r="AI118" s="3">
        <f t="shared" si="54"/>
        <v>0.678190046624702</v>
      </c>
      <c r="AJ118" s="3">
        <f t="shared" si="54"/>
        <v>0.5808992078046773</v>
      </c>
      <c r="AK118" s="3">
        <f t="shared" si="54"/>
        <v>10.199068299264313</v>
      </c>
      <c r="AL118" s="3"/>
      <c r="AM118" s="3">
        <f t="shared" si="54"/>
        <v>1.759713692378673</v>
      </c>
      <c r="AN118" s="3">
        <f t="shared" si="54"/>
        <v>1.0970496441065773</v>
      </c>
      <c r="AO118" s="3"/>
    </row>
    <row r="119" spans="1:41" ht="12.75">
      <c r="A119" t="s">
        <v>184</v>
      </c>
      <c r="B119" s="3">
        <f>B23*1000/B$4</f>
        <v>1.4708558531820413</v>
      </c>
      <c r="C119" s="3">
        <f aca="true" t="shared" si="55" ref="C119:AN119">C23*1000/C$4</f>
        <v>0</v>
      </c>
      <c r="D119" s="3">
        <f t="shared" si="55"/>
        <v>1.116088835313507</v>
      </c>
      <c r="E119" s="3">
        <f t="shared" si="55"/>
        <v>0.8425564643703529</v>
      </c>
      <c r="F119" s="3">
        <f t="shared" si="55"/>
        <v>0</v>
      </c>
      <c r="G119" s="3">
        <f t="shared" si="55"/>
        <v>0.3000597569005868</v>
      </c>
      <c r="H119" s="3">
        <f t="shared" si="55"/>
        <v>0.02553687904556834</v>
      </c>
      <c r="I119" s="3">
        <f t="shared" si="55"/>
        <v>2.1983579731512544</v>
      </c>
      <c r="J119" s="3">
        <f t="shared" si="55"/>
        <v>0.4539823581516146</v>
      </c>
      <c r="K119" s="3">
        <f t="shared" si="55"/>
        <v>0.3219949087238349</v>
      </c>
      <c r="L119" s="3">
        <f t="shared" si="55"/>
        <v>0.1254763351040921</v>
      </c>
      <c r="M119" s="3">
        <f t="shared" si="55"/>
        <v>0.15459136349582603</v>
      </c>
      <c r="N119" s="3">
        <f t="shared" si="55"/>
        <v>0.7526677117791172</v>
      </c>
      <c r="O119" s="3">
        <f t="shared" si="55"/>
        <v>0.15957171592479938</v>
      </c>
      <c r="P119" s="3"/>
      <c r="Q119" s="3"/>
      <c r="R119" s="3">
        <f t="shared" si="55"/>
        <v>1.3447185742238819</v>
      </c>
      <c r="S119" s="3">
        <f t="shared" si="55"/>
        <v>0.35855202992821705</v>
      </c>
      <c r="T119" s="3">
        <f t="shared" si="55"/>
        <v>0</v>
      </c>
      <c r="U119" s="3">
        <f t="shared" si="55"/>
        <v>1.6487213814565689</v>
      </c>
      <c r="V119" s="3">
        <f t="shared" si="55"/>
        <v>0.06815910570891127</v>
      </c>
      <c r="W119" s="3">
        <f t="shared" si="55"/>
        <v>0.15869656182189773</v>
      </c>
      <c r="X119" s="3"/>
      <c r="Y119" s="3"/>
      <c r="Z119" s="3"/>
      <c r="AA119" s="3">
        <f t="shared" si="55"/>
        <v>0</v>
      </c>
      <c r="AB119" s="3"/>
      <c r="AC119" s="3">
        <f t="shared" si="55"/>
        <v>0</v>
      </c>
      <c r="AD119" s="3"/>
      <c r="AE119" s="3">
        <f t="shared" si="55"/>
        <v>0.008503848969601376</v>
      </c>
      <c r="AF119" s="3">
        <f t="shared" si="55"/>
        <v>0</v>
      </c>
      <c r="AG119" s="3">
        <f t="shared" si="55"/>
        <v>0</v>
      </c>
      <c r="AH119" s="3">
        <f t="shared" si="55"/>
        <v>0</v>
      </c>
      <c r="AI119" s="3">
        <f t="shared" si="55"/>
        <v>0.22196315770924627</v>
      </c>
      <c r="AJ119" s="3">
        <f t="shared" si="55"/>
        <v>0</v>
      </c>
      <c r="AK119" s="3">
        <f t="shared" si="55"/>
        <v>0.6711978888238339</v>
      </c>
      <c r="AL119" s="3"/>
      <c r="AM119" s="3">
        <f t="shared" si="55"/>
        <v>1.311653020556554</v>
      </c>
      <c r="AN119" s="3">
        <f t="shared" si="55"/>
        <v>0</v>
      </c>
      <c r="AO119" s="3"/>
    </row>
    <row r="120" spans="1:41" ht="12.75">
      <c r="A120" t="s">
        <v>185</v>
      </c>
      <c r="B120" s="3">
        <f>B24*1000/B$4</f>
        <v>0.029645181951126996</v>
      </c>
      <c r="C120" s="3">
        <f aca="true" t="shared" si="56" ref="C120:AN120">C24*1000/C$4</f>
        <v>1.0681533962667782</v>
      </c>
      <c r="D120" s="3">
        <f t="shared" si="56"/>
        <v>0.561090122061376</v>
      </c>
      <c r="E120" s="3">
        <f t="shared" si="56"/>
        <v>0.6222839409817674</v>
      </c>
      <c r="F120" s="3">
        <f t="shared" si="56"/>
        <v>0.6473386750608099</v>
      </c>
      <c r="G120" s="3">
        <f t="shared" si="56"/>
        <v>0.21259233776406575</v>
      </c>
      <c r="H120" s="3">
        <f t="shared" si="56"/>
        <v>0.18230777950631238</v>
      </c>
      <c r="I120" s="3">
        <f t="shared" si="56"/>
        <v>0.9724070101239047</v>
      </c>
      <c r="J120" s="3">
        <f t="shared" si="56"/>
        <v>1.1540487942959108</v>
      </c>
      <c r="K120" s="3">
        <f t="shared" si="56"/>
        <v>1.2427661831287011</v>
      </c>
      <c r="L120" s="3">
        <f t="shared" si="56"/>
        <v>0.5776921461367089</v>
      </c>
      <c r="M120" s="3">
        <f t="shared" si="56"/>
        <v>1.394757635095675</v>
      </c>
      <c r="N120" s="3">
        <f t="shared" si="56"/>
        <v>0.14050217888785366</v>
      </c>
      <c r="O120" s="3">
        <f t="shared" si="56"/>
        <v>0.3713419271592892</v>
      </c>
      <c r="P120" s="3"/>
      <c r="Q120" s="3"/>
      <c r="R120" s="3">
        <f t="shared" si="56"/>
        <v>0.1258858002753994</v>
      </c>
      <c r="S120" s="3">
        <f t="shared" si="56"/>
        <v>0.4872681799979534</v>
      </c>
      <c r="T120" s="3">
        <f t="shared" si="56"/>
        <v>0.10435676958045365</v>
      </c>
      <c r="U120" s="3">
        <f t="shared" si="56"/>
        <v>0.5086775524169788</v>
      </c>
      <c r="V120" s="3">
        <f t="shared" si="56"/>
        <v>0.021367879639743684</v>
      </c>
      <c r="W120" s="3">
        <f t="shared" si="56"/>
        <v>0.3695758084849241</v>
      </c>
      <c r="X120" s="3"/>
      <c r="Y120" s="3"/>
      <c r="Z120" s="3"/>
      <c r="AA120" s="3">
        <f t="shared" si="56"/>
        <v>0.2168386685048004</v>
      </c>
      <c r="AB120" s="3"/>
      <c r="AC120" s="3">
        <f t="shared" si="56"/>
        <v>0.2451111082288639</v>
      </c>
      <c r="AD120" s="3"/>
      <c r="AE120" s="3">
        <f t="shared" si="56"/>
        <v>0.8680729028169085</v>
      </c>
      <c r="AF120" s="3">
        <f t="shared" si="56"/>
        <v>1.59114759647935</v>
      </c>
      <c r="AG120" s="3">
        <f t="shared" si="56"/>
        <v>2.4343646000246517</v>
      </c>
      <c r="AH120" s="3">
        <f t="shared" si="56"/>
        <v>0.618628425386909</v>
      </c>
      <c r="AI120" s="3">
        <f t="shared" si="56"/>
        <v>0.6958116547242841</v>
      </c>
      <c r="AJ120" s="3">
        <f t="shared" si="56"/>
        <v>0.10833896691277364</v>
      </c>
      <c r="AK120" s="3">
        <f t="shared" si="56"/>
        <v>6.8023487683391455</v>
      </c>
      <c r="AL120" s="3"/>
      <c r="AM120" s="3">
        <f t="shared" si="56"/>
        <v>0.6492682451754943</v>
      </c>
      <c r="AN120" s="3">
        <f t="shared" si="56"/>
        <v>0.4756330850373952</v>
      </c>
      <c r="AO120" s="3"/>
    </row>
    <row r="121" spans="1:41" ht="12.75">
      <c r="A121" t="s">
        <v>186</v>
      </c>
      <c r="B121" s="3">
        <f>B25*1000/B$4</f>
        <v>4.536955645755237</v>
      </c>
      <c r="C121" s="3">
        <f aca="true" t="shared" si="57" ref="C121:AN121">C25*1000/C$4</f>
        <v>8.434061713979837</v>
      </c>
      <c r="D121" s="3">
        <f t="shared" si="57"/>
        <v>1.3815547549185847</v>
      </c>
      <c r="E121" s="3">
        <f t="shared" si="57"/>
        <v>5.519824098661483</v>
      </c>
      <c r="F121" s="3">
        <f t="shared" si="57"/>
        <v>0</v>
      </c>
      <c r="G121" s="3">
        <f t="shared" si="57"/>
        <v>1.2502489870857785</v>
      </c>
      <c r="H121" s="3">
        <f t="shared" si="57"/>
        <v>3.9191192902443275</v>
      </c>
      <c r="I121" s="3">
        <f t="shared" si="57"/>
        <v>7.512855064790273</v>
      </c>
      <c r="J121" s="3">
        <f t="shared" si="57"/>
        <v>4.214192282177584</v>
      </c>
      <c r="K121" s="3">
        <f t="shared" si="57"/>
        <v>0</v>
      </c>
      <c r="L121" s="3">
        <f t="shared" si="57"/>
        <v>3.6405813074858164</v>
      </c>
      <c r="M121" s="3">
        <f t="shared" si="57"/>
        <v>0</v>
      </c>
      <c r="N121" s="3">
        <f t="shared" si="57"/>
        <v>4.453799199106035</v>
      </c>
      <c r="O121" s="3">
        <f t="shared" si="57"/>
        <v>0</v>
      </c>
      <c r="P121" s="3"/>
      <c r="Q121" s="3"/>
      <c r="R121" s="3">
        <f t="shared" si="57"/>
        <v>4.042386717305037</v>
      </c>
      <c r="S121" s="3">
        <f t="shared" si="57"/>
        <v>1.1907754634385703</v>
      </c>
      <c r="T121" s="3">
        <f t="shared" si="57"/>
        <v>1.9453146421888607</v>
      </c>
      <c r="U121" s="3">
        <f t="shared" si="57"/>
        <v>3.9871391368340445</v>
      </c>
      <c r="V121" s="3">
        <f t="shared" si="57"/>
        <v>5.144751537567186</v>
      </c>
      <c r="W121" s="3">
        <f t="shared" si="57"/>
        <v>2.4458151342286447</v>
      </c>
      <c r="X121" s="3"/>
      <c r="Y121" s="3"/>
      <c r="Z121" s="3"/>
      <c r="AA121" s="3">
        <f t="shared" si="57"/>
        <v>0.21325596823839538</v>
      </c>
      <c r="AB121" s="3"/>
      <c r="AC121" s="3">
        <f t="shared" si="57"/>
        <v>5.087526642772837</v>
      </c>
      <c r="AD121" s="3"/>
      <c r="AE121" s="3">
        <f t="shared" si="57"/>
        <v>1.0832202817478234</v>
      </c>
      <c r="AF121" s="3">
        <f t="shared" si="57"/>
        <v>3.639133378469871</v>
      </c>
      <c r="AG121" s="3">
        <f t="shared" si="57"/>
        <v>1.0240827355519455</v>
      </c>
      <c r="AH121" s="3">
        <f t="shared" si="57"/>
        <v>1.8598608547493967</v>
      </c>
      <c r="AI121" s="3">
        <f t="shared" si="57"/>
        <v>0.4453084023282637</v>
      </c>
      <c r="AJ121" s="3">
        <f t="shared" si="57"/>
        <v>3.4426779369169314</v>
      </c>
      <c r="AK121" s="3">
        <f t="shared" si="57"/>
        <v>3.275802085719862</v>
      </c>
      <c r="AL121" s="3"/>
      <c r="AM121" s="3">
        <f t="shared" si="57"/>
        <v>0.059024385925044935</v>
      </c>
      <c r="AN121" s="3">
        <f t="shared" si="57"/>
        <v>0</v>
      </c>
      <c r="AO121" s="3"/>
    </row>
    <row r="122" spans="1:41" ht="12.75">
      <c r="A122" t="s">
        <v>187</v>
      </c>
      <c r="B122" s="3">
        <f>B26*1000/B$4</f>
        <v>2.089188239145978</v>
      </c>
      <c r="C122" s="3">
        <f aca="true" t="shared" si="58" ref="C122:AM122">C26*1000/C$4</f>
        <v>2.24898008803897</v>
      </c>
      <c r="D122" s="3">
        <f t="shared" si="58"/>
        <v>0.9912951776374591</v>
      </c>
      <c r="E122" s="3">
        <f t="shared" si="58"/>
        <v>1.0843825866203785</v>
      </c>
      <c r="F122" s="3">
        <f t="shared" si="58"/>
        <v>2.388628559164401</v>
      </c>
      <c r="G122" s="3">
        <f t="shared" si="58"/>
        <v>1.5943175083317846</v>
      </c>
      <c r="H122" s="3">
        <f t="shared" si="58"/>
        <v>1.1833023643345002</v>
      </c>
      <c r="I122" s="3">
        <f t="shared" si="58"/>
        <v>1.0037169570142408</v>
      </c>
      <c r="J122" s="3">
        <f t="shared" si="58"/>
        <v>1.7139717865964865</v>
      </c>
      <c r="K122" s="3">
        <f t="shared" si="58"/>
        <v>3.28971465079518</v>
      </c>
      <c r="L122" s="3">
        <f t="shared" si="58"/>
        <v>1.1428648050921033</v>
      </c>
      <c r="M122" s="3">
        <f t="shared" si="58"/>
        <v>6.619945721254595</v>
      </c>
      <c r="N122" s="3">
        <f t="shared" si="58"/>
        <v>1.0057230505843175</v>
      </c>
      <c r="O122" s="3">
        <f t="shared" si="58"/>
        <v>5.8215058716439</v>
      </c>
      <c r="P122" s="3"/>
      <c r="Q122" s="3"/>
      <c r="R122" s="3">
        <f t="shared" si="58"/>
        <v>1.12086779860596</v>
      </c>
      <c r="S122" s="3">
        <f t="shared" si="58"/>
        <v>0.25380649309525477</v>
      </c>
      <c r="T122" s="3">
        <f t="shared" si="58"/>
        <v>0.7079989112344733</v>
      </c>
      <c r="U122" s="3">
        <f t="shared" si="58"/>
        <v>1.124456549780176</v>
      </c>
      <c r="V122" s="3">
        <f t="shared" si="58"/>
        <v>1.240938758089293</v>
      </c>
      <c r="W122" s="3">
        <f t="shared" si="58"/>
        <v>1.730069225556221</v>
      </c>
      <c r="X122" s="3"/>
      <c r="Y122" s="3"/>
      <c r="Z122" s="3"/>
      <c r="AA122" s="3">
        <f t="shared" si="58"/>
        <v>1.333219445168251</v>
      </c>
      <c r="AB122" s="3"/>
      <c r="AC122" s="3">
        <f t="shared" si="58"/>
        <v>0.7232038675914837</v>
      </c>
      <c r="AD122" s="3"/>
      <c r="AE122" s="3">
        <f t="shared" si="58"/>
        <v>2.255688458431613</v>
      </c>
      <c r="AF122" s="3">
        <f t="shared" si="58"/>
        <v>0.6307549085985105</v>
      </c>
      <c r="AG122" s="3">
        <f t="shared" si="58"/>
        <v>3.4578937773411638</v>
      </c>
      <c r="AH122" s="3">
        <f t="shared" si="58"/>
        <v>6.4134601732216385</v>
      </c>
      <c r="AI122" s="3">
        <f t="shared" si="58"/>
        <v>2.937349309336619</v>
      </c>
      <c r="AJ122" s="3">
        <f t="shared" si="58"/>
        <v>1.0451689181546178</v>
      </c>
      <c r="AK122" s="3"/>
      <c r="AL122" s="3"/>
      <c r="AM122" s="3">
        <f t="shared" si="58"/>
        <v>2.602319592784203</v>
      </c>
      <c r="AN122" s="3"/>
      <c r="AO122" s="3"/>
    </row>
    <row r="123" spans="2:41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2:41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2:41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2:41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2:41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9" spans="1:41" ht="12.75">
      <c r="A129" s="4" t="s">
        <v>132</v>
      </c>
      <c r="B129" t="s">
        <v>10</v>
      </c>
      <c r="C129" t="s">
        <v>10</v>
      </c>
      <c r="D129" t="s">
        <v>8</v>
      </c>
      <c r="E129" t="s">
        <v>10</v>
      </c>
      <c r="F129" t="s">
        <v>3</v>
      </c>
      <c r="G129" t="s">
        <v>21</v>
      </c>
      <c r="H129" t="s">
        <v>30</v>
      </c>
      <c r="I129" t="s">
        <v>30</v>
      </c>
      <c r="J129" t="s">
        <v>20</v>
      </c>
      <c r="K129" t="s">
        <v>8</v>
      </c>
      <c r="L129" t="s">
        <v>10</v>
      </c>
      <c r="M129" t="s">
        <v>8</v>
      </c>
      <c r="N129" t="s">
        <v>12</v>
      </c>
      <c r="O129" t="s">
        <v>8</v>
      </c>
      <c r="P129" t="s">
        <v>23</v>
      </c>
      <c r="Q129" t="s">
        <v>17</v>
      </c>
      <c r="R129" t="s">
        <v>10</v>
      </c>
      <c r="S129" t="s">
        <v>8</v>
      </c>
      <c r="T129" t="s">
        <v>12</v>
      </c>
      <c r="U129" t="s">
        <v>10</v>
      </c>
      <c r="V129" t="s">
        <v>20</v>
      </c>
      <c r="W129" t="s">
        <v>3</v>
      </c>
      <c r="X129" t="s">
        <v>20</v>
      </c>
      <c r="Y129" t="s">
        <v>3</v>
      </c>
      <c r="Z129" t="s">
        <v>23</v>
      </c>
      <c r="AA129" t="s">
        <v>8</v>
      </c>
      <c r="AB129" t="s">
        <v>3</v>
      </c>
      <c r="AC129" t="s">
        <v>12</v>
      </c>
      <c r="AE129" t="s">
        <v>20</v>
      </c>
      <c r="AF129" t="s">
        <v>4</v>
      </c>
      <c r="AG129" t="s">
        <v>30</v>
      </c>
      <c r="AI129" t="s">
        <v>17</v>
      </c>
      <c r="AK129" t="s">
        <v>20</v>
      </c>
      <c r="AL129" t="s">
        <v>4</v>
      </c>
      <c r="AO129" t="s">
        <v>4</v>
      </c>
    </row>
    <row r="130" spans="2:41" ht="12.75">
      <c r="B130" t="s">
        <v>11</v>
      </c>
      <c r="C130" t="s">
        <v>19</v>
      </c>
      <c r="D130" t="s">
        <v>9</v>
      </c>
      <c r="E130" t="s">
        <v>16</v>
      </c>
      <c r="F130" t="s">
        <v>37</v>
      </c>
      <c r="G130" t="s">
        <v>45</v>
      </c>
      <c r="H130" t="s">
        <v>32</v>
      </c>
      <c r="I130" t="s">
        <v>33</v>
      </c>
      <c r="J130" t="s">
        <v>52</v>
      </c>
      <c r="K130" t="s">
        <v>22</v>
      </c>
      <c r="L130" t="s">
        <v>14</v>
      </c>
      <c r="M130" t="s">
        <v>27</v>
      </c>
      <c r="N130" t="s">
        <v>13</v>
      </c>
      <c r="O130" t="s">
        <v>40</v>
      </c>
      <c r="P130" t="s">
        <v>53</v>
      </c>
      <c r="Q130" t="s">
        <v>18</v>
      </c>
      <c r="R130" t="s">
        <v>43</v>
      </c>
      <c r="S130" t="s">
        <v>15</v>
      </c>
      <c r="T130" t="s">
        <v>42</v>
      </c>
      <c r="U130" t="s">
        <v>35</v>
      </c>
      <c r="V130" t="s">
        <v>36</v>
      </c>
      <c r="W130" t="s">
        <v>6</v>
      </c>
      <c r="X130" t="s">
        <v>38</v>
      </c>
      <c r="Y130" t="s">
        <v>7</v>
      </c>
      <c r="Z130" t="s">
        <v>46</v>
      </c>
      <c r="AA130" t="s">
        <v>49</v>
      </c>
      <c r="AB130" t="s">
        <v>28</v>
      </c>
      <c r="AC130" t="s">
        <v>44</v>
      </c>
      <c r="AE130" t="s">
        <v>47</v>
      </c>
      <c r="AF130" t="s">
        <v>41</v>
      </c>
      <c r="AG130" t="s">
        <v>31</v>
      </c>
      <c r="AI130" t="s">
        <v>34</v>
      </c>
      <c r="AK130" t="s">
        <v>48</v>
      </c>
      <c r="AL130" t="s">
        <v>5</v>
      </c>
      <c r="AO130" t="s">
        <v>25</v>
      </c>
    </row>
    <row r="132" spans="1:41" ht="12.75">
      <c r="A132" t="s">
        <v>93</v>
      </c>
      <c r="B132">
        <v>314891</v>
      </c>
      <c r="C132">
        <v>95778</v>
      </c>
      <c r="D132">
        <v>687932</v>
      </c>
      <c r="E132">
        <v>616268</v>
      </c>
      <c r="F132">
        <v>922864</v>
      </c>
      <c r="G132">
        <v>32885</v>
      </c>
      <c r="H132">
        <v>213211</v>
      </c>
      <c r="I132">
        <v>125607</v>
      </c>
      <c r="J132">
        <v>1419491</v>
      </c>
      <c r="K132">
        <v>49142</v>
      </c>
      <c r="L132">
        <v>390241</v>
      </c>
      <c r="M132">
        <v>43516</v>
      </c>
      <c r="N132">
        <v>227385</v>
      </c>
      <c r="O132">
        <v>36229</v>
      </c>
      <c r="P132">
        <v>61357</v>
      </c>
      <c r="Q132">
        <v>81195</v>
      </c>
      <c r="R132">
        <v>47631</v>
      </c>
      <c r="S132">
        <v>25527</v>
      </c>
      <c r="T132">
        <v>22256</v>
      </c>
      <c r="U132">
        <v>43697</v>
      </c>
      <c r="V132">
        <v>71229</v>
      </c>
      <c r="W132">
        <v>253495</v>
      </c>
      <c r="X132">
        <v>29610</v>
      </c>
      <c r="Y132">
        <v>15630</v>
      </c>
      <c r="Z132">
        <v>26530</v>
      </c>
      <c r="AA132">
        <v>0</v>
      </c>
      <c r="AB132">
        <v>62982</v>
      </c>
      <c r="AC132">
        <v>578132</v>
      </c>
      <c r="AE132">
        <v>49030</v>
      </c>
      <c r="AF132">
        <v>153348</v>
      </c>
      <c r="AG132">
        <v>59522</v>
      </c>
      <c r="AI132">
        <v>369580</v>
      </c>
      <c r="AK132">
        <v>70064</v>
      </c>
      <c r="AL132">
        <v>27511</v>
      </c>
      <c r="AO132">
        <v>20452</v>
      </c>
    </row>
    <row r="133" spans="1:41" ht="12.75">
      <c r="A133" t="s">
        <v>94</v>
      </c>
      <c r="B133">
        <v>3193219</v>
      </c>
      <c r="C133">
        <v>125221</v>
      </c>
      <c r="D133">
        <v>2492091</v>
      </c>
      <c r="E133">
        <v>1420831</v>
      </c>
      <c r="F133">
        <v>1374163</v>
      </c>
      <c r="G133">
        <v>37069</v>
      </c>
      <c r="H133">
        <v>451948</v>
      </c>
      <c r="I133">
        <v>163174</v>
      </c>
      <c r="J133">
        <v>2847033</v>
      </c>
      <c r="K133">
        <v>236286</v>
      </c>
      <c r="L133">
        <v>1590251</v>
      </c>
      <c r="M133">
        <v>80898</v>
      </c>
      <c r="N133">
        <v>317535</v>
      </c>
      <c r="O133">
        <v>144211</v>
      </c>
      <c r="P133">
        <v>70656</v>
      </c>
      <c r="Q133">
        <v>127454</v>
      </c>
      <c r="R133">
        <v>53220</v>
      </c>
      <c r="S133">
        <v>131503</v>
      </c>
      <c r="T133">
        <v>39653</v>
      </c>
      <c r="U133">
        <v>78729</v>
      </c>
      <c r="V133">
        <v>201908</v>
      </c>
      <c r="W133">
        <v>475975</v>
      </c>
      <c r="X133">
        <v>75403</v>
      </c>
      <c r="Y133">
        <v>16128</v>
      </c>
      <c r="Z133">
        <v>166859</v>
      </c>
      <c r="AA133">
        <v>49232</v>
      </c>
      <c r="AB133">
        <v>63167</v>
      </c>
      <c r="AC133">
        <v>770216</v>
      </c>
      <c r="AE133">
        <v>365417</v>
      </c>
      <c r="AF133">
        <v>375183</v>
      </c>
      <c r="AG133">
        <v>122282</v>
      </c>
      <c r="AI133">
        <v>443555</v>
      </c>
      <c r="AK133">
        <v>127696</v>
      </c>
      <c r="AL133">
        <v>43031</v>
      </c>
      <c r="AO133">
        <v>35050</v>
      </c>
    </row>
    <row r="134" spans="1:41" ht="12.75">
      <c r="A134" t="s">
        <v>103</v>
      </c>
      <c r="B134">
        <v>680670</v>
      </c>
      <c r="C134">
        <v>6763</v>
      </c>
      <c r="D134">
        <v>318990</v>
      </c>
      <c r="E134">
        <v>130945</v>
      </c>
      <c r="F134">
        <v>188450</v>
      </c>
      <c r="G134">
        <v>2600</v>
      </c>
      <c r="H134">
        <v>61961</v>
      </c>
      <c r="J134">
        <v>347804</v>
      </c>
      <c r="K134">
        <v>33620</v>
      </c>
      <c r="L134">
        <v>320048</v>
      </c>
      <c r="M134">
        <v>13842</v>
      </c>
      <c r="N134">
        <v>14476</v>
      </c>
      <c r="O134">
        <v>23112</v>
      </c>
      <c r="P134">
        <v>5005</v>
      </c>
      <c r="Q134">
        <v>23078</v>
      </c>
      <c r="R134">
        <v>2516</v>
      </c>
      <c r="S134">
        <v>21391</v>
      </c>
      <c r="T134">
        <v>8160</v>
      </c>
      <c r="U134">
        <v>24890</v>
      </c>
      <c r="V134">
        <v>37744</v>
      </c>
      <c r="W134">
        <v>29853</v>
      </c>
      <c r="X134">
        <v>3824</v>
      </c>
      <c r="Z134">
        <v>38604</v>
      </c>
      <c r="AB134">
        <v>4192</v>
      </c>
      <c r="AC134">
        <v>53434</v>
      </c>
      <c r="AE134">
        <v>90859</v>
      </c>
      <c r="AF134">
        <v>28753</v>
      </c>
      <c r="AG134">
        <v>13910</v>
      </c>
      <c r="AI134">
        <v>18700</v>
      </c>
      <c r="AL134">
        <v>7907</v>
      </c>
      <c r="AO134">
        <v>8000</v>
      </c>
    </row>
    <row r="136" spans="1:41" ht="12.75">
      <c r="A136" t="s">
        <v>104</v>
      </c>
      <c r="B136">
        <v>3836250</v>
      </c>
      <c r="C136">
        <v>568465</v>
      </c>
      <c r="D136">
        <v>3010689</v>
      </c>
      <c r="E136">
        <v>3418665</v>
      </c>
      <c r="F136">
        <v>1182419</v>
      </c>
      <c r="G136">
        <v>143735</v>
      </c>
      <c r="H136">
        <v>557550</v>
      </c>
      <c r="I136">
        <v>1919893</v>
      </c>
      <c r="J136">
        <v>3436845</v>
      </c>
      <c r="K136">
        <v>164603</v>
      </c>
      <c r="L136">
        <v>2813044</v>
      </c>
      <c r="M136">
        <v>75236</v>
      </c>
      <c r="N136">
        <v>194719</v>
      </c>
      <c r="O136">
        <v>79289</v>
      </c>
      <c r="P136">
        <v>146002</v>
      </c>
      <c r="Q136">
        <v>229100</v>
      </c>
      <c r="R136">
        <v>128855</v>
      </c>
      <c r="S136">
        <v>259414</v>
      </c>
      <c r="T136">
        <v>139380</v>
      </c>
      <c r="U136">
        <v>229322</v>
      </c>
      <c r="V136">
        <v>547576</v>
      </c>
      <c r="W136">
        <v>499212</v>
      </c>
      <c r="X136">
        <v>167174</v>
      </c>
      <c r="Y136">
        <v>2431</v>
      </c>
      <c r="Z136">
        <v>127318</v>
      </c>
      <c r="AA136">
        <v>757</v>
      </c>
      <c r="AB136">
        <v>54222</v>
      </c>
      <c r="AC136">
        <v>496619</v>
      </c>
      <c r="AE136">
        <v>316555</v>
      </c>
      <c r="AF136">
        <v>190574</v>
      </c>
      <c r="AG136">
        <v>112840</v>
      </c>
      <c r="AI136">
        <v>167628</v>
      </c>
      <c r="AK136">
        <v>1600</v>
      </c>
      <c r="AL136">
        <v>33829</v>
      </c>
      <c r="AO136">
        <v>145212</v>
      </c>
    </row>
    <row r="137" spans="1:41" ht="12.75">
      <c r="A137" t="s">
        <v>105</v>
      </c>
      <c r="B137">
        <v>3692832</v>
      </c>
      <c r="C137">
        <v>562578</v>
      </c>
      <c r="D137">
        <v>2909685</v>
      </c>
      <c r="E137">
        <v>3247918</v>
      </c>
      <c r="F137">
        <v>1153999</v>
      </c>
      <c r="G137">
        <v>141735</v>
      </c>
      <c r="H137">
        <v>513236</v>
      </c>
      <c r="I137">
        <v>191893</v>
      </c>
      <c r="J137">
        <v>3289900</v>
      </c>
      <c r="K137">
        <v>160743</v>
      </c>
      <c r="L137">
        <v>2693845</v>
      </c>
      <c r="M137">
        <v>70577</v>
      </c>
      <c r="N137">
        <v>188825</v>
      </c>
      <c r="O137">
        <v>76557</v>
      </c>
      <c r="P137">
        <v>145746</v>
      </c>
      <c r="Q137">
        <v>43662</v>
      </c>
      <c r="R137">
        <v>122117</v>
      </c>
      <c r="S137">
        <v>250578</v>
      </c>
      <c r="T137">
        <v>137871</v>
      </c>
      <c r="U137">
        <v>216209</v>
      </c>
      <c r="V137">
        <v>539152</v>
      </c>
      <c r="W137">
        <v>443622</v>
      </c>
      <c r="X137">
        <v>156816</v>
      </c>
      <c r="Y137">
        <v>1</v>
      </c>
      <c r="Z137">
        <v>115835</v>
      </c>
      <c r="AA137">
        <v>757</v>
      </c>
      <c r="AB137">
        <v>49121</v>
      </c>
      <c r="AC137">
        <v>484013</v>
      </c>
      <c r="AE137">
        <v>313920</v>
      </c>
      <c r="AF137">
        <v>190544</v>
      </c>
      <c r="AG137">
        <v>94948</v>
      </c>
      <c r="AI137">
        <v>149156</v>
      </c>
      <c r="AK137">
        <v>1600</v>
      </c>
      <c r="AL137">
        <v>33392</v>
      </c>
      <c r="AO137">
        <v>136597</v>
      </c>
    </row>
    <row r="138" spans="1:41" ht="12.75">
      <c r="A138" t="s">
        <v>106</v>
      </c>
      <c r="B138">
        <v>0</v>
      </c>
      <c r="C138">
        <v>0</v>
      </c>
      <c r="D138">
        <v>35400</v>
      </c>
      <c r="E138">
        <v>60123</v>
      </c>
      <c r="F138">
        <v>0</v>
      </c>
      <c r="G138">
        <v>2000</v>
      </c>
      <c r="H138">
        <v>0</v>
      </c>
      <c r="I138">
        <v>0</v>
      </c>
      <c r="J138">
        <v>81357</v>
      </c>
      <c r="L138">
        <v>36500</v>
      </c>
      <c r="M138">
        <v>2267</v>
      </c>
      <c r="N138">
        <v>4317</v>
      </c>
      <c r="O138">
        <v>1466</v>
      </c>
      <c r="P138">
        <v>0</v>
      </c>
      <c r="Q138">
        <v>0</v>
      </c>
      <c r="R138">
        <v>2889</v>
      </c>
      <c r="S138">
        <v>2612</v>
      </c>
      <c r="T138">
        <v>0</v>
      </c>
      <c r="U138">
        <v>5402</v>
      </c>
      <c r="V138">
        <v>4860</v>
      </c>
      <c r="W138">
        <v>35072</v>
      </c>
      <c r="X138">
        <v>6009</v>
      </c>
      <c r="Y138">
        <v>140</v>
      </c>
      <c r="Z138">
        <v>7143</v>
      </c>
      <c r="AA138">
        <v>0</v>
      </c>
      <c r="AB138">
        <v>4909</v>
      </c>
      <c r="AC138">
        <v>0</v>
      </c>
      <c r="AE138">
        <v>1225</v>
      </c>
      <c r="AF138">
        <v>0</v>
      </c>
      <c r="AG138">
        <v>16600</v>
      </c>
      <c r="AI138">
        <v>0</v>
      </c>
      <c r="AK138">
        <v>0</v>
      </c>
      <c r="AO138">
        <v>8653</v>
      </c>
    </row>
    <row r="139" spans="1:41" ht="12.75">
      <c r="A139" t="s">
        <v>107</v>
      </c>
      <c r="B139">
        <v>142418</v>
      </c>
      <c r="C139">
        <v>5887</v>
      </c>
      <c r="D139">
        <v>65604</v>
      </c>
      <c r="E139">
        <v>110624</v>
      </c>
      <c r="F139">
        <v>28420</v>
      </c>
      <c r="G139">
        <v>0</v>
      </c>
      <c r="H139">
        <v>44314</v>
      </c>
      <c r="I139">
        <v>0</v>
      </c>
      <c r="J139">
        <v>65588</v>
      </c>
      <c r="K139">
        <v>3860</v>
      </c>
      <c r="L139">
        <v>82699</v>
      </c>
      <c r="M139">
        <v>2392</v>
      </c>
      <c r="N139">
        <v>1577</v>
      </c>
      <c r="O139">
        <v>1266</v>
      </c>
      <c r="P139">
        <v>256</v>
      </c>
      <c r="Q139">
        <v>185438</v>
      </c>
      <c r="R139">
        <v>3849</v>
      </c>
      <c r="S139">
        <v>6224</v>
      </c>
      <c r="T139">
        <v>1509</v>
      </c>
      <c r="U139">
        <v>7712</v>
      </c>
      <c r="V139">
        <v>3564</v>
      </c>
      <c r="W139">
        <v>20518</v>
      </c>
      <c r="X139">
        <v>4349</v>
      </c>
      <c r="Y139">
        <v>2290</v>
      </c>
      <c r="Z139">
        <v>4340</v>
      </c>
      <c r="AA139">
        <v>0</v>
      </c>
      <c r="AB139">
        <v>192</v>
      </c>
      <c r="AC139">
        <v>12606</v>
      </c>
      <c r="AE139">
        <v>1410</v>
      </c>
      <c r="AF139">
        <v>30</v>
      </c>
      <c r="AG139">
        <v>1252</v>
      </c>
      <c r="AI139">
        <v>18472</v>
      </c>
      <c r="AK139">
        <v>0</v>
      </c>
      <c r="AL139">
        <v>437</v>
      </c>
      <c r="AO139">
        <v>-38</v>
      </c>
    </row>
    <row r="141" spans="1:41" ht="12.75">
      <c r="A141" t="s">
        <v>108</v>
      </c>
      <c r="B141">
        <v>3367479</v>
      </c>
      <c r="C141">
        <v>522125</v>
      </c>
      <c r="D141">
        <v>2507646</v>
      </c>
      <c r="E141">
        <v>2814336</v>
      </c>
      <c r="F141">
        <v>886213</v>
      </c>
      <c r="G141">
        <v>143562</v>
      </c>
      <c r="H141">
        <v>461166</v>
      </c>
      <c r="I141">
        <v>263040</v>
      </c>
      <c r="J141">
        <v>2956223</v>
      </c>
      <c r="K141">
        <v>127844</v>
      </c>
      <c r="L141">
        <v>2296142</v>
      </c>
      <c r="M141">
        <v>60136</v>
      </c>
      <c r="N141">
        <v>152676</v>
      </c>
      <c r="O141">
        <v>71701</v>
      </c>
      <c r="P141">
        <v>129154</v>
      </c>
      <c r="Q141">
        <v>207563</v>
      </c>
      <c r="R141">
        <v>110347</v>
      </c>
      <c r="S141">
        <v>179147</v>
      </c>
      <c r="T141">
        <v>99038</v>
      </c>
      <c r="U141">
        <v>179858</v>
      </c>
      <c r="V141">
        <v>458148</v>
      </c>
      <c r="W141">
        <v>370063</v>
      </c>
      <c r="X141">
        <v>139095</v>
      </c>
      <c r="Y141">
        <v>2445</v>
      </c>
      <c r="Z141">
        <v>99423</v>
      </c>
      <c r="AA141">
        <v>753</v>
      </c>
      <c r="AB141">
        <v>42480</v>
      </c>
      <c r="AC141">
        <v>412606</v>
      </c>
      <c r="AE141">
        <v>245026</v>
      </c>
      <c r="AF141">
        <v>159251</v>
      </c>
      <c r="AG141">
        <v>123164</v>
      </c>
      <c r="AI141">
        <v>145773</v>
      </c>
      <c r="AK141">
        <v>2669</v>
      </c>
      <c r="AL141">
        <v>35042</v>
      </c>
      <c r="AO141">
        <v>106440</v>
      </c>
    </row>
    <row r="142" spans="1:41" ht="12.75">
      <c r="A142" t="s">
        <v>109</v>
      </c>
      <c r="B142">
        <v>400010</v>
      </c>
      <c r="C142">
        <v>21403</v>
      </c>
      <c r="D142">
        <v>346603</v>
      </c>
      <c r="E142">
        <v>188801</v>
      </c>
      <c r="F142">
        <v>60964</v>
      </c>
      <c r="G142">
        <v>14166</v>
      </c>
      <c r="H142">
        <v>77126</v>
      </c>
      <c r="I142">
        <v>14410</v>
      </c>
      <c r="J142">
        <v>434278</v>
      </c>
      <c r="K142">
        <v>17160</v>
      </c>
      <c r="L142">
        <v>390007</v>
      </c>
      <c r="M142">
        <v>4883</v>
      </c>
      <c r="N142">
        <v>11706</v>
      </c>
      <c r="O142">
        <v>5361</v>
      </c>
      <c r="P142">
        <v>9292</v>
      </c>
      <c r="Q142">
        <v>21172</v>
      </c>
      <c r="R142">
        <v>5199</v>
      </c>
      <c r="S142">
        <v>18858</v>
      </c>
      <c r="T142">
        <v>9210</v>
      </c>
      <c r="U142">
        <v>8175</v>
      </c>
      <c r="V142">
        <v>37553</v>
      </c>
      <c r="W142">
        <v>34097</v>
      </c>
      <c r="X142">
        <v>8525</v>
      </c>
      <c r="Z142">
        <v>9740</v>
      </c>
      <c r="AA142">
        <v>127</v>
      </c>
      <c r="AB142">
        <v>7384</v>
      </c>
      <c r="AC142">
        <v>20114</v>
      </c>
      <c r="AE142">
        <v>23728</v>
      </c>
      <c r="AF142">
        <v>18085</v>
      </c>
      <c r="AG142">
        <v>8065</v>
      </c>
      <c r="AI142">
        <v>14094</v>
      </c>
      <c r="AK142">
        <v>0</v>
      </c>
      <c r="AL142">
        <v>4056</v>
      </c>
      <c r="AO142">
        <v>16594</v>
      </c>
    </row>
    <row r="143" spans="1:41" ht="12.75">
      <c r="A143" t="s">
        <v>110</v>
      </c>
      <c r="B143">
        <v>130505</v>
      </c>
      <c r="C143">
        <v>0</v>
      </c>
      <c r="D143">
        <v>32031</v>
      </c>
      <c r="E143">
        <v>209655</v>
      </c>
      <c r="F143">
        <v>0</v>
      </c>
      <c r="G143">
        <v>12000</v>
      </c>
      <c r="H143">
        <v>850</v>
      </c>
      <c r="I143">
        <v>39489</v>
      </c>
      <c r="J143">
        <v>-231</v>
      </c>
      <c r="K143">
        <v>150</v>
      </c>
      <c r="L143">
        <v>65929</v>
      </c>
      <c r="M143">
        <v>27</v>
      </c>
      <c r="N143">
        <v>0</v>
      </c>
      <c r="O143">
        <v>202</v>
      </c>
      <c r="P143">
        <v>21860</v>
      </c>
      <c r="Q143">
        <v>9856</v>
      </c>
      <c r="R143">
        <v>13853</v>
      </c>
      <c r="S143">
        <v>5657</v>
      </c>
      <c r="T143">
        <v>0</v>
      </c>
      <c r="U143">
        <v>7679</v>
      </c>
      <c r="V143">
        <v>6500</v>
      </c>
      <c r="W143">
        <v>5034</v>
      </c>
      <c r="X143">
        <v>4335</v>
      </c>
      <c r="Z143">
        <v>1061</v>
      </c>
      <c r="AA143">
        <v>0</v>
      </c>
      <c r="AB143">
        <v>2360</v>
      </c>
      <c r="AC143">
        <v>0</v>
      </c>
      <c r="AE143">
        <v>180</v>
      </c>
      <c r="AF143">
        <v>15000</v>
      </c>
      <c r="AG143">
        <v>0</v>
      </c>
      <c r="AI143">
        <v>4346</v>
      </c>
      <c r="AK143">
        <v>64</v>
      </c>
      <c r="AL143">
        <v>0</v>
      </c>
      <c r="AO143">
        <v>964</v>
      </c>
    </row>
    <row r="144" spans="1:41" ht="12.75">
      <c r="A144" t="s">
        <v>111</v>
      </c>
      <c r="B144">
        <v>103290</v>
      </c>
      <c r="C144">
        <v>23719</v>
      </c>
      <c r="D144">
        <v>153526</v>
      </c>
      <c r="E144">
        <v>237064</v>
      </c>
      <c r="F144">
        <v>3403</v>
      </c>
      <c r="G144">
        <v>1552</v>
      </c>
      <c r="H144">
        <v>9486</v>
      </c>
      <c r="I144">
        <v>21597</v>
      </c>
      <c r="J144">
        <v>313565</v>
      </c>
      <c r="K144">
        <v>8120</v>
      </c>
      <c r="L144">
        <v>144842</v>
      </c>
      <c r="M144">
        <v>1858</v>
      </c>
      <c r="N144">
        <v>10308</v>
      </c>
      <c r="O144">
        <v>3096</v>
      </c>
      <c r="P144">
        <v>3606</v>
      </c>
      <c r="Q144">
        <v>14318</v>
      </c>
      <c r="R144">
        <v>3386</v>
      </c>
      <c r="S144">
        <v>14816</v>
      </c>
      <c r="T144">
        <v>6436</v>
      </c>
      <c r="U144">
        <v>4979</v>
      </c>
      <c r="V144">
        <v>30067</v>
      </c>
      <c r="W144">
        <v>21129</v>
      </c>
      <c r="X144">
        <v>4426</v>
      </c>
      <c r="Z144">
        <v>6513</v>
      </c>
      <c r="AA144">
        <v>128</v>
      </c>
      <c r="AB144">
        <v>1142</v>
      </c>
      <c r="AC144">
        <v>3704</v>
      </c>
      <c r="AE144">
        <v>24692</v>
      </c>
      <c r="AF144">
        <v>9370</v>
      </c>
      <c r="AG144">
        <v>8839</v>
      </c>
      <c r="AI144">
        <v>12983</v>
      </c>
      <c r="AK144">
        <v>0</v>
      </c>
      <c r="AL144">
        <v>1243</v>
      </c>
      <c r="AO144">
        <v>19016</v>
      </c>
    </row>
    <row r="145" spans="1:41" ht="12.75">
      <c r="A145" t="s">
        <v>112</v>
      </c>
      <c r="B145">
        <v>2253457</v>
      </c>
      <c r="C145">
        <v>349066</v>
      </c>
      <c r="D145">
        <v>1751360</v>
      </c>
      <c r="E145">
        <v>1929214</v>
      </c>
      <c r="F145">
        <v>650930</v>
      </c>
      <c r="G145">
        <v>75000</v>
      </c>
      <c r="H145">
        <v>305539</v>
      </c>
      <c r="I145">
        <v>106960</v>
      </c>
      <c r="J145">
        <v>1770883</v>
      </c>
      <c r="K145">
        <v>78520</v>
      </c>
      <c r="L145">
        <v>1344001</v>
      </c>
      <c r="M145">
        <v>33544</v>
      </c>
      <c r="N145">
        <v>105717</v>
      </c>
      <c r="O145">
        <v>38433</v>
      </c>
      <c r="P145">
        <v>83098</v>
      </c>
      <c r="Q145">
        <v>134573</v>
      </c>
      <c r="R145">
        <v>77012</v>
      </c>
      <c r="S145">
        <v>123600</v>
      </c>
      <c r="T145">
        <v>73434</v>
      </c>
      <c r="U145">
        <v>134134</v>
      </c>
      <c r="V145">
        <v>281294</v>
      </c>
      <c r="W145">
        <v>249911</v>
      </c>
      <c r="X145">
        <v>114570</v>
      </c>
      <c r="Z145">
        <v>64988</v>
      </c>
      <c r="AA145">
        <v>480</v>
      </c>
      <c r="AB145">
        <v>29251</v>
      </c>
      <c r="AC145">
        <v>370000</v>
      </c>
      <c r="AE145">
        <v>185127</v>
      </c>
      <c r="AF145">
        <v>101400</v>
      </c>
      <c r="AG145">
        <v>68000</v>
      </c>
      <c r="AI145">
        <v>92568</v>
      </c>
      <c r="AK145">
        <v>1713</v>
      </c>
      <c r="AL145">
        <v>17430</v>
      </c>
      <c r="AO145">
        <v>70000</v>
      </c>
    </row>
    <row r="146" spans="1:41" ht="12.75">
      <c r="A146" t="s">
        <v>113</v>
      </c>
      <c r="B146">
        <v>480217</v>
      </c>
      <c r="C146">
        <v>127936</v>
      </c>
      <c r="D146">
        <v>224126</v>
      </c>
      <c r="E146">
        <v>249601</v>
      </c>
      <c r="F146">
        <v>170916</v>
      </c>
      <c r="G146">
        <v>40844</v>
      </c>
      <c r="H146">
        <v>68165</v>
      </c>
      <c r="I146">
        <v>80567</v>
      </c>
      <c r="J146">
        <v>437728</v>
      </c>
      <c r="K146">
        <v>23894</v>
      </c>
      <c r="L146">
        <v>351363</v>
      </c>
      <c r="M146">
        <v>19824</v>
      </c>
      <c r="N146">
        <v>24945</v>
      </c>
      <c r="O146">
        <v>24609</v>
      </c>
      <c r="P146">
        <v>11297</v>
      </c>
      <c r="Q146">
        <v>27644</v>
      </c>
      <c r="R146">
        <v>10897</v>
      </c>
      <c r="S146">
        <v>16216</v>
      </c>
      <c r="T146">
        <v>9958</v>
      </c>
      <c r="U146">
        <v>24891</v>
      </c>
      <c r="V146">
        <v>102734</v>
      </c>
      <c r="W146">
        <v>59892</v>
      </c>
      <c r="X146">
        <v>7239</v>
      </c>
      <c r="Y146">
        <v>2445</v>
      </c>
      <c r="Z146">
        <v>17121</v>
      </c>
      <c r="AA146">
        <v>18</v>
      </c>
      <c r="AB146">
        <v>2343</v>
      </c>
      <c r="AC146">
        <v>18788</v>
      </c>
      <c r="AE146">
        <v>11299</v>
      </c>
      <c r="AF146">
        <v>15396</v>
      </c>
      <c r="AG146">
        <v>38260</v>
      </c>
      <c r="AI146">
        <v>21782</v>
      </c>
      <c r="AK146">
        <v>892</v>
      </c>
      <c r="AL146">
        <v>12673</v>
      </c>
      <c r="AO146">
        <v>-134</v>
      </c>
    </row>
    <row r="148" spans="1:41" ht="12.75">
      <c r="A148" t="s">
        <v>114</v>
      </c>
      <c r="B148">
        <v>38661</v>
      </c>
      <c r="C148">
        <v>3516</v>
      </c>
      <c r="D148">
        <v>19300</v>
      </c>
      <c r="E148">
        <v>70593</v>
      </c>
      <c r="F148">
        <v>2918</v>
      </c>
      <c r="G148">
        <v>8789</v>
      </c>
      <c r="H148">
        <v>6060</v>
      </c>
      <c r="I148">
        <v>2202</v>
      </c>
      <c r="J148">
        <v>6192</v>
      </c>
      <c r="K148">
        <v>383</v>
      </c>
      <c r="L148">
        <v>15600</v>
      </c>
      <c r="M148">
        <v>357</v>
      </c>
      <c r="N148">
        <v>659</v>
      </c>
      <c r="O148">
        <v>409</v>
      </c>
      <c r="P148">
        <v>1315</v>
      </c>
      <c r="Q148">
        <v>1174</v>
      </c>
      <c r="R148">
        <v>949</v>
      </c>
      <c r="S148">
        <v>338</v>
      </c>
      <c r="T148">
        <v>4460</v>
      </c>
      <c r="V148">
        <v>7204</v>
      </c>
      <c r="W148">
        <v>1190</v>
      </c>
      <c r="X148">
        <v>136</v>
      </c>
      <c r="Z148">
        <v>81</v>
      </c>
      <c r="AA148">
        <v>1</v>
      </c>
      <c r="AB148">
        <v>426</v>
      </c>
      <c r="AC148">
        <v>3967</v>
      </c>
      <c r="AE148">
        <v>240</v>
      </c>
      <c r="AG148">
        <v>936</v>
      </c>
      <c r="AI148">
        <v>2691</v>
      </c>
      <c r="AK148">
        <v>5</v>
      </c>
      <c r="AL148">
        <v>1606</v>
      </c>
      <c r="AO148">
        <v>345</v>
      </c>
    </row>
    <row r="149" spans="1:41" ht="12.75">
      <c r="A149" t="s">
        <v>115</v>
      </c>
      <c r="B149">
        <v>1194513</v>
      </c>
      <c r="C149">
        <v>64239</v>
      </c>
      <c r="D149">
        <v>185939</v>
      </c>
      <c r="E149">
        <v>579390</v>
      </c>
      <c r="F149">
        <v>105031</v>
      </c>
      <c r="G149">
        <v>29949</v>
      </c>
      <c r="H149">
        <v>43567</v>
      </c>
      <c r="I149">
        <v>17035</v>
      </c>
      <c r="J149">
        <v>43430</v>
      </c>
      <c r="K149">
        <v>1998</v>
      </c>
      <c r="L149">
        <v>291972</v>
      </c>
      <c r="M149">
        <v>1643</v>
      </c>
      <c r="N149">
        <v>15129</v>
      </c>
      <c r="O149">
        <v>7872</v>
      </c>
      <c r="P149">
        <v>31881</v>
      </c>
      <c r="Q149">
        <v>23169</v>
      </c>
      <c r="R149">
        <v>11875</v>
      </c>
      <c r="S149">
        <v>5639</v>
      </c>
      <c r="V149">
        <v>81242</v>
      </c>
      <c r="W149">
        <v>22152</v>
      </c>
      <c r="X149">
        <v>1827</v>
      </c>
      <c r="Z149">
        <v>1051</v>
      </c>
      <c r="AA149">
        <v>8</v>
      </c>
      <c r="AB149">
        <v>2816</v>
      </c>
      <c r="AC149">
        <v>23523</v>
      </c>
      <c r="AE149">
        <v>1691</v>
      </c>
      <c r="AG149">
        <v>19380</v>
      </c>
      <c r="AI149">
        <v>5021</v>
      </c>
      <c r="AK149">
        <v>7</v>
      </c>
      <c r="AL149">
        <v>1730</v>
      </c>
      <c r="AO149">
        <v>2914</v>
      </c>
    </row>
    <row r="151" spans="1:41" ht="12.75">
      <c r="A151" t="s">
        <v>116</v>
      </c>
      <c r="B151">
        <v>1885</v>
      </c>
      <c r="D151">
        <v>2124</v>
      </c>
      <c r="E151">
        <v>1117</v>
      </c>
      <c r="F151">
        <v>684</v>
      </c>
      <c r="G151">
        <v>105</v>
      </c>
      <c r="H151">
        <v>596</v>
      </c>
      <c r="J151">
        <v>1817</v>
      </c>
      <c r="K151">
        <v>144</v>
      </c>
      <c r="L151">
        <v>2009</v>
      </c>
      <c r="M151">
        <v>42</v>
      </c>
      <c r="N151">
        <v>92</v>
      </c>
      <c r="O151">
        <v>46</v>
      </c>
      <c r="P151">
        <v>79</v>
      </c>
      <c r="Q151">
        <v>129</v>
      </c>
      <c r="R151">
        <v>52</v>
      </c>
      <c r="S151">
        <v>180</v>
      </c>
      <c r="T151">
        <v>67</v>
      </c>
      <c r="U151">
        <v>72</v>
      </c>
      <c r="V151">
        <v>316</v>
      </c>
      <c r="W151">
        <v>276</v>
      </c>
      <c r="X151">
        <v>66</v>
      </c>
      <c r="Z151">
        <v>70</v>
      </c>
      <c r="AB151">
        <v>42</v>
      </c>
      <c r="AC151">
        <v>131</v>
      </c>
      <c r="AE151">
        <v>169</v>
      </c>
      <c r="AF151">
        <v>99</v>
      </c>
      <c r="AG151">
        <v>80</v>
      </c>
      <c r="AI151">
        <v>88</v>
      </c>
      <c r="AO151">
        <v>108</v>
      </c>
    </row>
    <row r="152" spans="1:41" ht="12.75">
      <c r="A152" t="s">
        <v>54</v>
      </c>
      <c r="B152">
        <v>1050229</v>
      </c>
      <c r="C152">
        <v>190237</v>
      </c>
      <c r="D152">
        <v>778237</v>
      </c>
      <c r="E152">
        <v>776470</v>
      </c>
      <c r="F152">
        <v>265375</v>
      </c>
      <c r="G152">
        <v>51104</v>
      </c>
      <c r="H152">
        <v>188876</v>
      </c>
      <c r="I152">
        <v>128716</v>
      </c>
      <c r="J152">
        <v>824371</v>
      </c>
      <c r="K152">
        <v>36191</v>
      </c>
      <c r="L152">
        <v>597520</v>
      </c>
      <c r="M152">
        <v>14972</v>
      </c>
      <c r="N152">
        <v>112119</v>
      </c>
      <c r="O152">
        <v>19020</v>
      </c>
      <c r="P152">
        <v>67629</v>
      </c>
      <c r="Q152">
        <v>82298</v>
      </c>
      <c r="R152">
        <v>40446</v>
      </c>
      <c r="S152">
        <v>46266</v>
      </c>
      <c r="T152">
        <v>34028</v>
      </c>
      <c r="U152">
        <v>89687</v>
      </c>
      <c r="V152">
        <v>135329</v>
      </c>
      <c r="W152">
        <v>192161</v>
      </c>
      <c r="X152">
        <v>71999</v>
      </c>
      <c r="Y152">
        <v>103001</v>
      </c>
      <c r="Z152">
        <v>37115</v>
      </c>
      <c r="AA152">
        <v>77947</v>
      </c>
      <c r="AB152">
        <v>44973</v>
      </c>
      <c r="AC152">
        <v>116665</v>
      </c>
      <c r="AE152">
        <v>73301</v>
      </c>
      <c r="AF152">
        <v>135638</v>
      </c>
      <c r="AG152">
        <v>92159</v>
      </c>
      <c r="AI152">
        <v>122504</v>
      </c>
      <c r="AK152">
        <v>189785</v>
      </c>
      <c r="AL152">
        <v>33571</v>
      </c>
      <c r="AO152">
        <v>97425</v>
      </c>
    </row>
    <row r="153" spans="1:41" ht="12.75">
      <c r="A153" t="s">
        <v>55</v>
      </c>
      <c r="B153">
        <v>336700</v>
      </c>
      <c r="C153">
        <v>87131</v>
      </c>
      <c r="D153">
        <v>183997</v>
      </c>
      <c r="E153">
        <v>283903</v>
      </c>
      <c r="F153">
        <v>109882</v>
      </c>
      <c r="G153">
        <v>19755</v>
      </c>
      <c r="H153">
        <v>92832</v>
      </c>
      <c r="I153">
        <v>65385</v>
      </c>
      <c r="J153">
        <v>318605</v>
      </c>
      <c r="K153">
        <v>10347</v>
      </c>
      <c r="L153">
        <v>166468</v>
      </c>
      <c r="M153">
        <v>4316</v>
      </c>
      <c r="N153">
        <v>46131</v>
      </c>
      <c r="O153">
        <v>4814</v>
      </c>
      <c r="P153">
        <v>28014</v>
      </c>
      <c r="Q153">
        <v>28980</v>
      </c>
      <c r="R153">
        <v>12821</v>
      </c>
      <c r="S153">
        <v>9909</v>
      </c>
      <c r="T153">
        <v>12280</v>
      </c>
      <c r="U153">
        <v>30347</v>
      </c>
      <c r="V153">
        <v>58354</v>
      </c>
      <c r="W153">
        <v>102090</v>
      </c>
      <c r="X153">
        <v>40578</v>
      </c>
      <c r="Y153">
        <v>44228</v>
      </c>
      <c r="Z153">
        <v>12518</v>
      </c>
      <c r="AA153">
        <v>17608</v>
      </c>
      <c r="AB153">
        <v>26942</v>
      </c>
      <c r="AC153">
        <v>43070</v>
      </c>
      <c r="AE153">
        <v>11409</v>
      </c>
      <c r="AF153">
        <v>70199</v>
      </c>
      <c r="AG153">
        <v>60370</v>
      </c>
      <c r="AI153">
        <v>56509</v>
      </c>
      <c r="AK153">
        <v>98867</v>
      </c>
      <c r="AL153">
        <v>15353</v>
      </c>
      <c r="AO153">
        <v>59163</v>
      </c>
    </row>
    <row r="154" spans="1:41" ht="12.75">
      <c r="A154" t="s">
        <v>131</v>
      </c>
      <c r="B154" s="2">
        <v>91110</v>
      </c>
      <c r="C154" s="2">
        <v>14009</v>
      </c>
      <c r="D154" s="2">
        <v>52708</v>
      </c>
      <c r="E154" s="2">
        <v>113731</v>
      </c>
      <c r="F154" s="2">
        <v>47477</v>
      </c>
      <c r="G154" s="2">
        <v>6059</v>
      </c>
      <c r="H154" s="2">
        <v>20369</v>
      </c>
      <c r="I154" s="2">
        <v>28026</v>
      </c>
      <c r="J154" s="2">
        <v>115697</v>
      </c>
      <c r="K154" s="2">
        <v>2804</v>
      </c>
      <c r="L154" s="2">
        <v>60715</v>
      </c>
      <c r="M154" s="2">
        <v>1469</v>
      </c>
      <c r="N154" s="2">
        <v>13380</v>
      </c>
      <c r="O154" s="2">
        <v>1876</v>
      </c>
      <c r="P154" s="2">
        <v>11937</v>
      </c>
      <c r="Q154" s="2">
        <v>13861</v>
      </c>
      <c r="R154" s="2">
        <v>5367</v>
      </c>
      <c r="S154" s="2">
        <v>3209</v>
      </c>
      <c r="T154" s="2">
        <v>4852</v>
      </c>
      <c r="U154" s="2">
        <v>9908</v>
      </c>
      <c r="V154" s="2">
        <v>13988</v>
      </c>
      <c r="W154" s="2">
        <v>52170</v>
      </c>
      <c r="X154" s="2">
        <v>8981</v>
      </c>
      <c r="Y154" s="2">
        <v>17417</v>
      </c>
      <c r="Z154" s="2">
        <v>5465</v>
      </c>
      <c r="AA154" s="2">
        <v>4155</v>
      </c>
      <c r="AB154" s="2">
        <v>9595</v>
      </c>
      <c r="AC154" s="2">
        <v>15279</v>
      </c>
      <c r="AE154" s="2">
        <v>6664</v>
      </c>
      <c r="AF154" s="2">
        <v>31569</v>
      </c>
      <c r="AG154" s="2">
        <v>30563</v>
      </c>
      <c r="AI154" s="2">
        <v>22737</v>
      </c>
      <c r="AK154" s="2">
        <v>58430</v>
      </c>
      <c r="AL154" s="2">
        <v>5544</v>
      </c>
      <c r="AO154" s="2">
        <v>20511</v>
      </c>
    </row>
    <row r="156" spans="1:41" ht="12.75">
      <c r="A156" t="s">
        <v>90</v>
      </c>
      <c r="B156">
        <f aca="true" t="shared" si="59" ref="B156:V156">B152-B153</f>
        <v>713529</v>
      </c>
      <c r="C156">
        <f t="shared" si="59"/>
        <v>103106</v>
      </c>
      <c r="D156">
        <f t="shared" si="59"/>
        <v>594240</v>
      </c>
      <c r="E156">
        <f t="shared" si="59"/>
        <v>492567</v>
      </c>
      <c r="F156">
        <f t="shared" si="59"/>
        <v>155493</v>
      </c>
      <c r="G156">
        <f t="shared" si="59"/>
        <v>31349</v>
      </c>
      <c r="H156">
        <f t="shared" si="59"/>
        <v>96044</v>
      </c>
      <c r="I156">
        <f t="shared" si="59"/>
        <v>63331</v>
      </c>
      <c r="J156">
        <f t="shared" si="59"/>
        <v>505766</v>
      </c>
      <c r="K156">
        <f t="shared" si="59"/>
        <v>25844</v>
      </c>
      <c r="L156">
        <f t="shared" si="59"/>
        <v>431052</v>
      </c>
      <c r="M156">
        <f t="shared" si="59"/>
        <v>10656</v>
      </c>
      <c r="N156">
        <f t="shared" si="59"/>
        <v>65988</v>
      </c>
      <c r="O156">
        <f t="shared" si="59"/>
        <v>14206</v>
      </c>
      <c r="P156">
        <f t="shared" si="59"/>
        <v>39615</v>
      </c>
      <c r="Q156">
        <f t="shared" si="59"/>
        <v>53318</v>
      </c>
      <c r="R156">
        <f t="shared" si="59"/>
        <v>27625</v>
      </c>
      <c r="S156">
        <f t="shared" si="59"/>
        <v>36357</v>
      </c>
      <c r="T156">
        <f t="shared" si="59"/>
        <v>21748</v>
      </c>
      <c r="U156">
        <f t="shared" si="59"/>
        <v>59340</v>
      </c>
      <c r="V156">
        <f t="shared" si="59"/>
        <v>76975</v>
      </c>
      <c r="W156">
        <f aca="true" t="shared" si="60" ref="W156:AC156">W152-W153</f>
        <v>90071</v>
      </c>
      <c r="X156">
        <f t="shared" si="60"/>
        <v>31421</v>
      </c>
      <c r="Y156">
        <f t="shared" si="60"/>
        <v>58773</v>
      </c>
      <c r="Z156">
        <f t="shared" si="60"/>
        <v>24597</v>
      </c>
      <c r="AA156">
        <f t="shared" si="60"/>
        <v>60339</v>
      </c>
      <c r="AB156">
        <f t="shared" si="60"/>
        <v>18031</v>
      </c>
      <c r="AC156">
        <f t="shared" si="60"/>
        <v>73595</v>
      </c>
      <c r="AE156">
        <f>AE152-AE153</f>
        <v>61892</v>
      </c>
      <c r="AF156">
        <f>AF152-AF153</f>
        <v>65439</v>
      </c>
      <c r="AG156">
        <f>AG152-AG153</f>
        <v>31789</v>
      </c>
      <c r="AI156">
        <f>AI152-AI153</f>
        <v>65995</v>
      </c>
      <c r="AK156">
        <f>AK152-AK153</f>
        <v>90918</v>
      </c>
      <c r="AL156">
        <f>AL152-AL153</f>
        <v>18218</v>
      </c>
      <c r="AO156">
        <f>AO152-AO153</f>
        <v>38262</v>
      </c>
    </row>
    <row r="159" ht="12.75">
      <c r="A159" t="s">
        <v>128</v>
      </c>
    </row>
    <row r="160" spans="1:41" ht="12.75">
      <c r="A160" t="s">
        <v>133</v>
      </c>
      <c r="C160">
        <v>37</v>
      </c>
      <c r="D160">
        <v>33.8</v>
      </c>
      <c r="G160">
        <v>50.04</v>
      </c>
      <c r="H160">
        <v>31.9</v>
      </c>
      <c r="I160">
        <v>50.56</v>
      </c>
      <c r="M160">
        <v>92</v>
      </c>
      <c r="N160">
        <v>45.99</v>
      </c>
      <c r="O160">
        <v>76.4</v>
      </c>
      <c r="P160">
        <v>19.07</v>
      </c>
      <c r="Q160">
        <v>85</v>
      </c>
      <c r="R160">
        <v>28.11</v>
      </c>
      <c r="S160">
        <v>105.18</v>
      </c>
      <c r="T160">
        <v>83.48</v>
      </c>
      <c r="U160">
        <v>53.17</v>
      </c>
      <c r="V160">
        <v>103.6</v>
      </c>
      <c r="X160">
        <v>43.62</v>
      </c>
      <c r="Z160">
        <v>176.44</v>
      </c>
      <c r="AA160">
        <v>84.3</v>
      </c>
      <c r="AB160">
        <v>34.05</v>
      </c>
      <c r="AC160">
        <v>13.9</v>
      </c>
      <c r="AG160">
        <v>37.31</v>
      </c>
      <c r="AI160">
        <v>3.75</v>
      </c>
      <c r="AK160">
        <v>267.93</v>
      </c>
      <c r="AO160">
        <v>80</v>
      </c>
    </row>
    <row r="161" spans="1:41" ht="12.75">
      <c r="A161" t="s">
        <v>134</v>
      </c>
      <c r="B161">
        <v>0.37319</v>
      </c>
      <c r="C161">
        <v>0.35</v>
      </c>
      <c r="D161">
        <v>0.3</v>
      </c>
      <c r="E161">
        <v>0.35312</v>
      </c>
      <c r="F161">
        <v>0.33816</v>
      </c>
      <c r="G161">
        <v>0.28834</v>
      </c>
      <c r="H161">
        <v>0.27645</v>
      </c>
      <c r="I161">
        <v>0.6534</v>
      </c>
      <c r="J161">
        <v>0.36453</v>
      </c>
      <c r="K161">
        <v>0.41274</v>
      </c>
      <c r="L161">
        <v>0.36755</v>
      </c>
      <c r="M161">
        <v>0.26</v>
      </c>
      <c r="N161">
        <v>0.28787</v>
      </c>
      <c r="O161">
        <v>0.2342</v>
      </c>
      <c r="P161">
        <v>1.07109</v>
      </c>
      <c r="Q161">
        <v>0.331</v>
      </c>
      <c r="R161">
        <v>0.35462</v>
      </c>
      <c r="S161">
        <v>0.3407</v>
      </c>
      <c r="T161">
        <v>0.2942</v>
      </c>
      <c r="U161">
        <v>0.26474</v>
      </c>
      <c r="V161">
        <v>0.20256</v>
      </c>
      <c r="W161">
        <v>0.37305</v>
      </c>
      <c r="X161">
        <v>0.2595</v>
      </c>
      <c r="Z161">
        <v>0.18586</v>
      </c>
      <c r="AA161">
        <v>0.285</v>
      </c>
      <c r="AB161">
        <v>0.356</v>
      </c>
      <c r="AC161">
        <v>0.355</v>
      </c>
      <c r="AE161">
        <v>0.3437</v>
      </c>
      <c r="AF161">
        <v>0.38933</v>
      </c>
      <c r="AG161">
        <v>0.335</v>
      </c>
      <c r="AI161">
        <v>0.09491</v>
      </c>
      <c r="AK161">
        <v>0.29191</v>
      </c>
      <c r="AO161">
        <v>0.18</v>
      </c>
    </row>
    <row r="163" spans="1:41" ht="12.75">
      <c r="A163" t="s">
        <v>135</v>
      </c>
      <c r="B163" s="2">
        <f aca="true" t="shared" si="61" ref="B163:X163">(B160+500*B161)*12</f>
        <v>2239.14</v>
      </c>
      <c r="C163" s="2">
        <f t="shared" si="61"/>
        <v>2544</v>
      </c>
      <c r="D163" s="2">
        <f t="shared" si="61"/>
        <v>2205.6000000000004</v>
      </c>
      <c r="E163" s="2">
        <f t="shared" si="61"/>
        <v>2118.7200000000003</v>
      </c>
      <c r="F163" s="2">
        <f t="shared" si="61"/>
        <v>2028.96</v>
      </c>
      <c r="G163" s="2">
        <f t="shared" si="61"/>
        <v>2330.5199999999995</v>
      </c>
      <c r="H163" s="2">
        <f t="shared" si="61"/>
        <v>2041.5</v>
      </c>
      <c r="I163" s="2">
        <f t="shared" si="61"/>
        <v>4527.12</v>
      </c>
      <c r="J163" s="2">
        <f t="shared" si="61"/>
        <v>2187.1800000000003</v>
      </c>
      <c r="K163" s="2">
        <f t="shared" si="61"/>
        <v>2476.44</v>
      </c>
      <c r="L163" s="2">
        <f t="shared" si="61"/>
        <v>2205.3</v>
      </c>
      <c r="M163" s="2">
        <f t="shared" si="61"/>
        <v>2664</v>
      </c>
      <c r="N163" s="2">
        <f t="shared" si="61"/>
        <v>2279.1000000000004</v>
      </c>
      <c r="O163" s="2">
        <f t="shared" si="61"/>
        <v>2322</v>
      </c>
      <c r="P163" s="2">
        <f t="shared" si="61"/>
        <v>6655.380000000001</v>
      </c>
      <c r="Q163" s="2">
        <f t="shared" si="61"/>
        <v>3006</v>
      </c>
      <c r="R163" s="2">
        <f t="shared" si="61"/>
        <v>2465.04</v>
      </c>
      <c r="S163" s="2">
        <f t="shared" si="61"/>
        <v>3306.3599999999997</v>
      </c>
      <c r="T163" s="2">
        <f t="shared" si="61"/>
        <v>2766.9600000000005</v>
      </c>
      <c r="U163" s="2">
        <f t="shared" si="61"/>
        <v>2226.4799999999996</v>
      </c>
      <c r="V163" s="2">
        <f t="shared" si="61"/>
        <v>2458.56</v>
      </c>
      <c r="W163" s="2">
        <f t="shared" si="61"/>
        <v>2238.3</v>
      </c>
      <c r="X163" s="2">
        <f t="shared" si="61"/>
        <v>2080.44</v>
      </c>
      <c r="Y163" s="2">
        <f>(Y160+500*Y161)*12</f>
        <v>0</v>
      </c>
      <c r="Z163" s="2">
        <f>(Z160+500*Z161)*12</f>
        <v>3232.44</v>
      </c>
      <c r="AA163" s="2">
        <f>(AA160+500*AA161)*12</f>
        <v>2721.6000000000004</v>
      </c>
      <c r="AB163" s="2">
        <f>(AB160+500*AB161)*12</f>
        <v>2544.6000000000004</v>
      </c>
      <c r="AC163" s="2">
        <f>(AC160+500*AC161)*12</f>
        <v>2296.8</v>
      </c>
      <c r="AE163" s="2">
        <f>(AE160+500*AE161)*12</f>
        <v>2062.2</v>
      </c>
      <c r="AF163" s="2">
        <f>(AF160+500*AF161)*12</f>
        <v>2335.98</v>
      </c>
      <c r="AG163" s="2">
        <f>(AG160+500*AG161)*12</f>
        <v>2457.7200000000003</v>
      </c>
      <c r="AI163" s="2">
        <f>(AI160+500*AI161)*12</f>
        <v>614.46</v>
      </c>
      <c r="AK163" s="2">
        <f>(AK160+500*AK161)*12</f>
        <v>4966.62</v>
      </c>
      <c r="AL163" s="2">
        <f>(AL160+500*AL161)*12</f>
        <v>0</v>
      </c>
      <c r="AO163" s="2">
        <f>(AO160+500*AO161)*12</f>
        <v>2040</v>
      </c>
    </row>
    <row r="164" spans="1:41" ht="12.75">
      <c r="A164" t="s">
        <v>136</v>
      </c>
      <c r="B164" s="2">
        <f aca="true" t="shared" si="62" ref="B164:X164">(B160+1000*B161)*12</f>
        <v>4478.28</v>
      </c>
      <c r="C164" s="2">
        <f t="shared" si="62"/>
        <v>4644</v>
      </c>
      <c r="D164" s="2">
        <f t="shared" si="62"/>
        <v>4005.6000000000004</v>
      </c>
      <c r="E164" s="2">
        <f t="shared" si="62"/>
        <v>4237.4400000000005</v>
      </c>
      <c r="F164" s="2">
        <f t="shared" si="62"/>
        <v>4057.92</v>
      </c>
      <c r="G164" s="2">
        <f t="shared" si="62"/>
        <v>4060.56</v>
      </c>
      <c r="H164" s="2">
        <f t="shared" si="62"/>
        <v>3700.2</v>
      </c>
      <c r="I164" s="2">
        <f t="shared" si="62"/>
        <v>8447.52</v>
      </c>
      <c r="J164" s="2">
        <f t="shared" si="62"/>
        <v>4374.360000000001</v>
      </c>
      <c r="K164" s="2">
        <f t="shared" si="62"/>
        <v>4952.88</v>
      </c>
      <c r="L164" s="2">
        <f t="shared" si="62"/>
        <v>4410.6</v>
      </c>
      <c r="M164" s="2">
        <f t="shared" si="62"/>
        <v>4224</v>
      </c>
      <c r="N164" s="2">
        <f t="shared" si="62"/>
        <v>4006.32</v>
      </c>
      <c r="O164" s="2">
        <f t="shared" si="62"/>
        <v>3727.2000000000003</v>
      </c>
      <c r="P164" s="2">
        <f t="shared" si="62"/>
        <v>13081.920000000002</v>
      </c>
      <c r="Q164" s="2">
        <f t="shared" si="62"/>
        <v>4992</v>
      </c>
      <c r="R164" s="2">
        <f t="shared" si="62"/>
        <v>4592.76</v>
      </c>
      <c r="S164" s="2">
        <f t="shared" si="62"/>
        <v>5350.5599999999995</v>
      </c>
      <c r="T164" s="2">
        <f t="shared" si="62"/>
        <v>4532.160000000001</v>
      </c>
      <c r="U164" s="2">
        <f t="shared" si="62"/>
        <v>3814.9199999999996</v>
      </c>
      <c r="V164" s="2">
        <f t="shared" si="62"/>
        <v>3673.9199999999996</v>
      </c>
      <c r="W164" s="2">
        <f t="shared" si="62"/>
        <v>4476.6</v>
      </c>
      <c r="X164" s="2">
        <f t="shared" si="62"/>
        <v>3637.44</v>
      </c>
      <c r="Y164" s="2">
        <f>(Y160+1000*Y161)*12</f>
        <v>0</v>
      </c>
      <c r="Z164" s="2">
        <f>(Z160+1000*Z161)*12</f>
        <v>4347.599999999999</v>
      </c>
      <c r="AA164" s="2">
        <f>(AA160+1000*AA161)*12</f>
        <v>4431.6</v>
      </c>
      <c r="AB164" s="2">
        <f>(AB160+1000*AB161)*12</f>
        <v>4680.6</v>
      </c>
      <c r="AC164" s="2">
        <f>(AC160+1000*AC161)*12</f>
        <v>4426.799999999999</v>
      </c>
      <c r="AE164" s="2">
        <f>(AE160+1000*AE161)*12</f>
        <v>4124.4</v>
      </c>
      <c r="AF164" s="2">
        <f>(AF160+1000*AF161)*12</f>
        <v>4671.96</v>
      </c>
      <c r="AG164" s="2">
        <f>(AG160+1000*AG161)*12</f>
        <v>4467.72</v>
      </c>
      <c r="AI164" s="2">
        <f>(AI160+1000*AI161)*12</f>
        <v>1183.92</v>
      </c>
      <c r="AK164" s="2">
        <f>(AK160+1000*AK161)*12</f>
        <v>6718.08</v>
      </c>
      <c r="AL164" s="2">
        <f>(AL160+1000*AL161)*12</f>
        <v>0</v>
      </c>
      <c r="AO164" s="2">
        <f>(AO160+1000*AO161)*12</f>
        <v>3120</v>
      </c>
    </row>
    <row r="165" spans="2:41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E165" s="2"/>
      <c r="AF165" s="2"/>
      <c r="AG165" s="2"/>
      <c r="AI165" s="2"/>
      <c r="AK165" s="2"/>
      <c r="AL165" s="2"/>
      <c r="AO165" s="2"/>
    </row>
    <row r="166" spans="1:41" ht="12.75">
      <c r="A166" t="s">
        <v>176</v>
      </c>
      <c r="B166" s="2">
        <f>B137*1000/B152/12</f>
        <v>293.01799893166157</v>
      </c>
      <c r="C166" s="2">
        <f aca="true" t="shared" si="63" ref="C166:AO166">C137*1000/C152/12</f>
        <v>246.4373386880575</v>
      </c>
      <c r="D166" s="2">
        <f t="shared" si="63"/>
        <v>311.5680056332454</v>
      </c>
      <c r="E166" s="2">
        <f t="shared" si="63"/>
        <v>348.57732215453694</v>
      </c>
      <c r="F166" s="2">
        <f t="shared" si="63"/>
        <v>362.3799654576856</v>
      </c>
      <c r="G166" s="2">
        <f t="shared" si="63"/>
        <v>231.12182999373826</v>
      </c>
      <c r="H166" s="2">
        <f t="shared" si="63"/>
        <v>226.44309847024854</v>
      </c>
      <c r="I166" s="2">
        <f t="shared" si="63"/>
        <v>124.23539679086775</v>
      </c>
      <c r="J166" s="2">
        <f t="shared" si="63"/>
        <v>332.5666882184518</v>
      </c>
      <c r="K166" s="2">
        <f t="shared" si="63"/>
        <v>370.1265507999226</v>
      </c>
      <c r="L166" s="2">
        <f t="shared" si="63"/>
        <v>375.69802405498285</v>
      </c>
      <c r="M166" s="2">
        <f t="shared" si="63"/>
        <v>392.82772286045065</v>
      </c>
      <c r="N166" s="2">
        <f t="shared" si="63"/>
        <v>140.34567438762983</v>
      </c>
      <c r="O166" s="2">
        <f t="shared" si="63"/>
        <v>335.42323869610937</v>
      </c>
      <c r="P166" s="2">
        <f t="shared" si="63"/>
        <v>179.59011666592733</v>
      </c>
      <c r="Q166" s="2">
        <f t="shared" si="63"/>
        <v>44.2112809545797</v>
      </c>
      <c r="R166" s="2">
        <f t="shared" si="63"/>
        <v>251.60502068601758</v>
      </c>
      <c r="S166" s="2">
        <f t="shared" si="63"/>
        <v>451.33575411749445</v>
      </c>
      <c r="T166" s="2">
        <f t="shared" si="63"/>
        <v>337.64106030327963</v>
      </c>
      <c r="U166" s="2">
        <f t="shared" si="63"/>
        <v>200.8921768669558</v>
      </c>
      <c r="V166" s="2">
        <f t="shared" si="63"/>
        <v>332.00077835004566</v>
      </c>
      <c r="W166" s="2">
        <f t="shared" si="63"/>
        <v>192.38294971404187</v>
      </c>
      <c r="X166" s="2">
        <f t="shared" si="63"/>
        <v>181.50252086834539</v>
      </c>
      <c r="Y166" s="2">
        <f t="shared" si="63"/>
        <v>0.0008090536337834908</v>
      </c>
      <c r="Z166" s="2">
        <f t="shared" si="63"/>
        <v>260.0812789078989</v>
      </c>
      <c r="AA166" s="2">
        <f t="shared" si="63"/>
        <v>0.8093105999375644</v>
      </c>
      <c r="AB166" s="2">
        <f t="shared" si="63"/>
        <v>91.01942647069723</v>
      </c>
      <c r="AC166" s="2">
        <f t="shared" si="63"/>
        <v>345.7285104072915</v>
      </c>
      <c r="AD166" s="2"/>
      <c r="AE166" s="2">
        <f t="shared" si="63"/>
        <v>356.88462640345966</v>
      </c>
      <c r="AF166" s="2">
        <f t="shared" si="63"/>
        <v>117.06650545324074</v>
      </c>
      <c r="AG166" s="2">
        <f t="shared" si="63"/>
        <v>85.8552429316001</v>
      </c>
      <c r="AH166" s="2"/>
      <c r="AI166" s="2">
        <f t="shared" si="63"/>
        <v>101.46335357757026</v>
      </c>
      <c r="AJ166" s="2"/>
      <c r="AK166" s="2">
        <f t="shared" si="63"/>
        <v>0.7025493760483354</v>
      </c>
      <c r="AL166" s="2">
        <f t="shared" si="63"/>
        <v>82.88900141987628</v>
      </c>
      <c r="AM166" s="2"/>
      <c r="AN166" s="2"/>
      <c r="AO166" s="2">
        <f t="shared" si="63"/>
        <v>116.83944914891798</v>
      </c>
    </row>
    <row r="167" spans="1:41" ht="12.75">
      <c r="A167" t="s">
        <v>177</v>
      </c>
      <c r="B167" s="2">
        <f>B148*1000/B152</f>
        <v>36.81197148431438</v>
      </c>
      <c r="C167" s="2">
        <f aca="true" t="shared" si="64" ref="C167:AO167">C148*1000/C152</f>
        <v>18.48220903399444</v>
      </c>
      <c r="D167" s="2">
        <f t="shared" si="64"/>
        <v>24.79964329632233</v>
      </c>
      <c r="E167" s="2">
        <f t="shared" si="64"/>
        <v>90.91529614795162</v>
      </c>
      <c r="F167" s="2">
        <f t="shared" si="64"/>
        <v>10.99576071596797</v>
      </c>
      <c r="G167" s="2">
        <f t="shared" si="64"/>
        <v>171.98262366938008</v>
      </c>
      <c r="H167" s="2">
        <f t="shared" si="64"/>
        <v>32.0845422393528</v>
      </c>
      <c r="I167" s="2">
        <f t="shared" si="64"/>
        <v>17.10743031169396</v>
      </c>
      <c r="J167" s="2">
        <f t="shared" si="64"/>
        <v>7.511181252130412</v>
      </c>
      <c r="K167" s="2">
        <f t="shared" si="64"/>
        <v>10.582741565582603</v>
      </c>
      <c r="L167" s="2">
        <f t="shared" si="64"/>
        <v>26.10791270585085</v>
      </c>
      <c r="M167" s="2">
        <f t="shared" si="64"/>
        <v>23.8445097515362</v>
      </c>
      <c r="N167" s="2">
        <f t="shared" si="64"/>
        <v>5.877683532675104</v>
      </c>
      <c r="O167" s="2">
        <f t="shared" si="64"/>
        <v>21.503680336487907</v>
      </c>
      <c r="P167" s="2">
        <f t="shared" si="64"/>
        <v>19.444321223143916</v>
      </c>
      <c r="Q167" s="2">
        <f t="shared" si="64"/>
        <v>14.265231232836763</v>
      </c>
      <c r="R167" s="2">
        <f t="shared" si="64"/>
        <v>23.46338327646739</v>
      </c>
      <c r="S167" s="2">
        <f t="shared" si="64"/>
        <v>7.305580772057234</v>
      </c>
      <c r="T167" s="2">
        <f t="shared" si="64"/>
        <v>131.06853179734335</v>
      </c>
      <c r="U167" s="2">
        <f t="shared" si="64"/>
        <v>0</v>
      </c>
      <c r="V167" s="2">
        <f t="shared" si="64"/>
        <v>53.23323160593812</v>
      </c>
      <c r="W167" s="2">
        <f t="shared" si="64"/>
        <v>6.192723809722056</v>
      </c>
      <c r="X167" s="2">
        <f t="shared" si="64"/>
        <v>1.888915123821164</v>
      </c>
      <c r="Y167" s="2">
        <f t="shared" si="64"/>
        <v>0</v>
      </c>
      <c r="Z167" s="2">
        <f t="shared" si="64"/>
        <v>2.1824060352957027</v>
      </c>
      <c r="AA167" s="2">
        <f t="shared" si="64"/>
        <v>0.012829230117900626</v>
      </c>
      <c r="AB167" s="2">
        <f t="shared" si="64"/>
        <v>9.472350076712694</v>
      </c>
      <c r="AC167" s="2">
        <f t="shared" si="64"/>
        <v>34.003342904898645</v>
      </c>
      <c r="AD167" s="2"/>
      <c r="AE167" s="2">
        <f t="shared" si="64"/>
        <v>3.27417088443541</v>
      </c>
      <c r="AF167" s="2">
        <f t="shared" si="64"/>
        <v>0</v>
      </c>
      <c r="AG167" s="2">
        <f t="shared" si="64"/>
        <v>10.156360203561237</v>
      </c>
      <c r="AH167" s="2"/>
      <c r="AI167" s="2">
        <f t="shared" si="64"/>
        <v>21.966629661072293</v>
      </c>
      <c r="AJ167" s="2"/>
      <c r="AK167" s="2">
        <f t="shared" si="64"/>
        <v>0.02634560160181258</v>
      </c>
      <c r="AL167" s="2">
        <f t="shared" si="64"/>
        <v>47.83890858181168</v>
      </c>
      <c r="AM167" s="2"/>
      <c r="AN167" s="2"/>
      <c r="AO167" s="2">
        <f t="shared" si="64"/>
        <v>3.5411855273287145</v>
      </c>
    </row>
    <row r="168" spans="1:41" ht="12.75">
      <c r="A168" t="s">
        <v>137</v>
      </c>
      <c r="B168" s="2">
        <f aca="true" t="shared" si="65" ref="B168:X168">B149*1000/B152</f>
        <v>1137.3833706743958</v>
      </c>
      <c r="C168" s="2">
        <f t="shared" si="65"/>
        <v>337.67879014071923</v>
      </c>
      <c r="D168" s="2">
        <f t="shared" si="65"/>
        <v>238.9233613924807</v>
      </c>
      <c r="E168" s="2">
        <f t="shared" si="65"/>
        <v>746.1846562004971</v>
      </c>
      <c r="F168" s="2">
        <f t="shared" si="65"/>
        <v>395.78332548280736</v>
      </c>
      <c r="G168" s="2">
        <f t="shared" si="65"/>
        <v>586.0402316844082</v>
      </c>
      <c r="H168" s="2">
        <f t="shared" si="65"/>
        <v>230.66456299371015</v>
      </c>
      <c r="I168" s="2">
        <f t="shared" si="65"/>
        <v>132.3456291370148</v>
      </c>
      <c r="J168" s="2">
        <f t="shared" si="65"/>
        <v>52.68259072674803</v>
      </c>
      <c r="K168" s="2">
        <f t="shared" si="65"/>
        <v>55.20709568677295</v>
      </c>
      <c r="L168" s="2">
        <f t="shared" si="65"/>
        <v>488.6397108046593</v>
      </c>
      <c r="M168" s="2">
        <f t="shared" si="65"/>
        <v>109.73817793213999</v>
      </c>
      <c r="N168" s="2">
        <f t="shared" si="65"/>
        <v>134.93698659460037</v>
      </c>
      <c r="O168" s="2">
        <f t="shared" si="65"/>
        <v>413.8801261829653</v>
      </c>
      <c r="P168" s="2">
        <f t="shared" si="65"/>
        <v>471.41019385174997</v>
      </c>
      <c r="Q168" s="2">
        <f t="shared" si="65"/>
        <v>281.5256749860264</v>
      </c>
      <c r="R168" s="2">
        <f t="shared" si="65"/>
        <v>293.60134500321413</v>
      </c>
      <c r="S168" s="2">
        <f t="shared" si="65"/>
        <v>121.88215968529806</v>
      </c>
      <c r="T168" s="2">
        <f t="shared" si="65"/>
        <v>0</v>
      </c>
      <c r="U168" s="2">
        <f t="shared" si="65"/>
        <v>0</v>
      </c>
      <c r="V168" s="2">
        <f t="shared" si="65"/>
        <v>600.3295672028908</v>
      </c>
      <c r="W168" s="2">
        <f t="shared" si="65"/>
        <v>115.27833431341428</v>
      </c>
      <c r="X168" s="2">
        <f t="shared" si="65"/>
        <v>25.37535243545049</v>
      </c>
      <c r="Y168" s="2">
        <f>Y149*1000/Y152</f>
        <v>0</v>
      </c>
      <c r="Z168" s="2">
        <f>Z149*1000/Z152</f>
        <v>28.3173918900714</v>
      </c>
      <c r="AA168" s="2">
        <f>AA149*1000/AA152</f>
        <v>0.102633840943205</v>
      </c>
      <c r="AB168" s="2">
        <f>AB149*1000/AB152</f>
        <v>62.61534698596936</v>
      </c>
      <c r="AC168" s="2">
        <f>AC149*1000/AC152</f>
        <v>201.6285946942099</v>
      </c>
      <c r="AE168" s="2">
        <f>AE149*1000/AE152</f>
        <v>23.069262356584495</v>
      </c>
      <c r="AF168" s="2">
        <f>AF149*1000/AF152</f>
        <v>0</v>
      </c>
      <c r="AG168" s="2">
        <f>AG149*1000/AG152</f>
        <v>210.2887401121974</v>
      </c>
      <c r="AI168" s="2">
        <f>AI149*1000/AI152</f>
        <v>40.98641677006465</v>
      </c>
      <c r="AK168" s="2">
        <f>AK149*1000/AK152</f>
        <v>0.03688384224253761</v>
      </c>
      <c r="AL168" s="2">
        <f>AL149*1000/AL152</f>
        <v>51.53257275624795</v>
      </c>
      <c r="AO168" s="2">
        <f>AO149*1000/AO152</f>
        <v>29.910187323582242</v>
      </c>
    </row>
    <row r="169" spans="1:41" ht="12.75">
      <c r="A169" t="s">
        <v>117</v>
      </c>
      <c r="B169" s="2">
        <f aca="true" t="shared" si="66" ref="B169:V169">B138*1000/B153</f>
        <v>0</v>
      </c>
      <c r="C169" s="2">
        <f t="shared" si="66"/>
        <v>0</v>
      </c>
      <c r="D169" s="2">
        <f t="shared" si="66"/>
        <v>192.39444121371545</v>
      </c>
      <c r="E169" s="2">
        <f t="shared" si="66"/>
        <v>211.77303515637382</v>
      </c>
      <c r="F169" s="2">
        <f t="shared" si="66"/>
        <v>0</v>
      </c>
      <c r="G169" s="2">
        <f t="shared" si="66"/>
        <v>101.24019235636548</v>
      </c>
      <c r="H169" s="2">
        <f t="shared" si="66"/>
        <v>0</v>
      </c>
      <c r="I169" s="2">
        <f t="shared" si="66"/>
        <v>0</v>
      </c>
      <c r="J169" s="2">
        <f t="shared" si="66"/>
        <v>255.35380800677956</v>
      </c>
      <c r="K169" s="2">
        <f t="shared" si="66"/>
        <v>0</v>
      </c>
      <c r="L169" s="2">
        <f t="shared" si="66"/>
        <v>219.26135954057236</v>
      </c>
      <c r="M169" s="2">
        <f t="shared" si="66"/>
        <v>525.2548656163113</v>
      </c>
      <c r="N169" s="2">
        <f t="shared" si="66"/>
        <v>93.5813227547636</v>
      </c>
      <c r="O169" s="2">
        <f t="shared" si="66"/>
        <v>304.52845866223515</v>
      </c>
      <c r="P169" s="2">
        <f t="shared" si="66"/>
        <v>0</v>
      </c>
      <c r="Q169" s="2">
        <f t="shared" si="66"/>
        <v>0</v>
      </c>
      <c r="R169" s="2">
        <f t="shared" si="66"/>
        <v>225.3334373293815</v>
      </c>
      <c r="S169" s="2">
        <f t="shared" si="66"/>
        <v>263.5987486123726</v>
      </c>
      <c r="T169" s="2">
        <f t="shared" si="66"/>
        <v>0</v>
      </c>
      <c r="U169" s="2">
        <f t="shared" si="66"/>
        <v>178.00771081161236</v>
      </c>
      <c r="V169" s="2">
        <f t="shared" si="66"/>
        <v>83.28477910683073</v>
      </c>
      <c r="W169" s="2">
        <f aca="true" t="shared" si="67" ref="W169:AC169">W138*1000/W153</f>
        <v>343.5400137133901</v>
      </c>
      <c r="X169" s="2">
        <f t="shared" si="67"/>
        <v>148.0851693035635</v>
      </c>
      <c r="Y169" s="2">
        <f t="shared" si="67"/>
        <v>3.1654155738446232</v>
      </c>
      <c r="Z169" s="2">
        <f t="shared" si="67"/>
        <v>570.6183096341268</v>
      </c>
      <c r="AA169" s="2">
        <f t="shared" si="67"/>
        <v>0</v>
      </c>
      <c r="AB169" s="2">
        <f t="shared" si="67"/>
        <v>182.20622077054412</v>
      </c>
      <c r="AC169" s="2">
        <f t="shared" si="67"/>
        <v>0</v>
      </c>
      <c r="AE169" s="2">
        <f>AE138*1000/AE153</f>
        <v>107.3713734770795</v>
      </c>
      <c r="AF169" s="2">
        <f>AF138*1000/AF153</f>
        <v>0</v>
      </c>
      <c r="AG169" s="2">
        <f>AG138*1000/AG153</f>
        <v>274.9710120920987</v>
      </c>
      <c r="AI169" s="2">
        <f>AI138*1000/AI153</f>
        <v>0</v>
      </c>
      <c r="AK169" s="2">
        <f>AK138*1000/AK153</f>
        <v>0</v>
      </c>
      <c r="AL169" s="2">
        <f>AL138*1000/AL153</f>
        <v>0</v>
      </c>
      <c r="AO169" s="2">
        <f>AO138*1000/AO153</f>
        <v>146.25695113499992</v>
      </c>
    </row>
    <row r="170" spans="2:41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E170" s="2"/>
      <c r="AF170" s="2"/>
      <c r="AG170" s="2"/>
      <c r="AI170" s="2"/>
      <c r="AK170" s="2"/>
      <c r="AL170" s="2"/>
      <c r="AO170" s="2"/>
    </row>
    <row r="171" spans="1:41" ht="12.75">
      <c r="A171" t="s">
        <v>118</v>
      </c>
      <c r="B171" s="2">
        <f aca="true" t="shared" si="68" ref="B171:V171">B136*1000/B152</f>
        <v>3652.774775786995</v>
      </c>
      <c r="C171" s="2">
        <f t="shared" si="68"/>
        <v>2988.1936742063845</v>
      </c>
      <c r="D171" s="2">
        <f t="shared" si="68"/>
        <v>3868.601724153439</v>
      </c>
      <c r="E171" s="2">
        <f t="shared" si="68"/>
        <v>4402.829471840509</v>
      </c>
      <c r="F171" s="2">
        <f t="shared" si="68"/>
        <v>4455.6533207724915</v>
      </c>
      <c r="G171" s="2">
        <f t="shared" si="68"/>
        <v>2812.5978396994365</v>
      </c>
      <c r="H171" s="2">
        <f t="shared" si="68"/>
        <v>2951.936720387979</v>
      </c>
      <c r="I171" s="2">
        <f t="shared" si="68"/>
        <v>14915.729202274775</v>
      </c>
      <c r="J171" s="2">
        <f t="shared" si="68"/>
        <v>4169.051313061716</v>
      </c>
      <c r="K171" s="2">
        <f t="shared" si="68"/>
        <v>4548.17496062557</v>
      </c>
      <c r="L171" s="2">
        <f t="shared" si="68"/>
        <v>4707.865845494712</v>
      </c>
      <c r="M171" s="2">
        <f t="shared" si="68"/>
        <v>5025.113545284531</v>
      </c>
      <c r="N171" s="2">
        <f t="shared" si="68"/>
        <v>1736.7172379346944</v>
      </c>
      <c r="O171" s="2">
        <f t="shared" si="68"/>
        <v>4168.717139852786</v>
      </c>
      <c r="P171" s="2">
        <f t="shared" si="68"/>
        <v>2158.8667583433144</v>
      </c>
      <c r="Q171" s="2">
        <f t="shared" si="68"/>
        <v>2783.785754210309</v>
      </c>
      <c r="R171" s="2">
        <f t="shared" si="68"/>
        <v>3185.8527419275083</v>
      </c>
      <c r="S171" s="2">
        <f t="shared" si="68"/>
        <v>5607.011628409631</v>
      </c>
      <c r="T171" s="2">
        <f t="shared" si="68"/>
        <v>4096.038556482897</v>
      </c>
      <c r="U171" s="2">
        <f t="shared" si="68"/>
        <v>2556.9146030082397</v>
      </c>
      <c r="V171" s="2">
        <f t="shared" si="68"/>
        <v>4046.25763879139</v>
      </c>
      <c r="W171" s="2">
        <f aca="true" t="shared" si="69" ref="W171:AC171">W136*1000/W152</f>
        <v>2597.8840659655184</v>
      </c>
      <c r="X171" s="2">
        <f t="shared" si="69"/>
        <v>2321.893359629995</v>
      </c>
      <c r="Y171" s="2">
        <f t="shared" si="69"/>
        <v>23.601712604731993</v>
      </c>
      <c r="Z171" s="2">
        <f t="shared" si="69"/>
        <v>3430.3650815034352</v>
      </c>
      <c r="AA171" s="2">
        <f t="shared" si="69"/>
        <v>9.711727199250772</v>
      </c>
      <c r="AB171" s="2">
        <f t="shared" si="69"/>
        <v>1205.6567273697551</v>
      </c>
      <c r="AC171" s="2">
        <f t="shared" si="69"/>
        <v>4256.795097072815</v>
      </c>
      <c r="AE171" s="2">
        <f>AE136*1000/AE152</f>
        <v>4318.56318467688</v>
      </c>
      <c r="AF171" s="2">
        <f>AF136*1000/AF152</f>
        <v>1405.019242395199</v>
      </c>
      <c r="AG171" s="2">
        <f>AG136*1000/AG152</f>
        <v>1224.4056467626601</v>
      </c>
      <c r="AI171" s="2">
        <f>AI136*1000/AI152</f>
        <v>1368.3471560112323</v>
      </c>
      <c r="AK171" s="2">
        <f>AK136*1000/AK152</f>
        <v>8.430592512580025</v>
      </c>
      <c r="AL171" s="2">
        <f>AL136*1000/AL152</f>
        <v>1007.6852044919723</v>
      </c>
      <c r="AO171" s="2">
        <f>AO136*1000/AO152</f>
        <v>1490.5003849114703</v>
      </c>
    </row>
    <row r="172" spans="1:41" ht="12.75">
      <c r="A172" t="s">
        <v>119</v>
      </c>
      <c r="B172" s="2">
        <f aca="true" t="shared" si="70" ref="B172:V172">B137*1000/B152</f>
        <v>3516.215987179939</v>
      </c>
      <c r="C172" s="2">
        <f t="shared" si="70"/>
        <v>2957.24806425669</v>
      </c>
      <c r="D172" s="2">
        <f t="shared" si="70"/>
        <v>3738.8160675989448</v>
      </c>
      <c r="E172" s="2">
        <f t="shared" si="70"/>
        <v>4182.927865854444</v>
      </c>
      <c r="F172" s="2">
        <f t="shared" si="70"/>
        <v>4348.559585492228</v>
      </c>
      <c r="G172" s="2">
        <f t="shared" si="70"/>
        <v>2773.461959924859</v>
      </c>
      <c r="H172" s="2">
        <f t="shared" si="70"/>
        <v>2717.3171816429826</v>
      </c>
      <c r="I172" s="2">
        <f t="shared" si="70"/>
        <v>1490.824761490413</v>
      </c>
      <c r="J172" s="2">
        <f t="shared" si="70"/>
        <v>3990.8002586214216</v>
      </c>
      <c r="K172" s="2">
        <f t="shared" si="70"/>
        <v>4441.518609599071</v>
      </c>
      <c r="L172" s="2">
        <f t="shared" si="70"/>
        <v>4508.376288659794</v>
      </c>
      <c r="M172" s="2">
        <f t="shared" si="70"/>
        <v>4713.932674325408</v>
      </c>
      <c r="N172" s="2">
        <f t="shared" si="70"/>
        <v>1684.1480926515578</v>
      </c>
      <c r="O172" s="2">
        <f t="shared" si="70"/>
        <v>4025.0788643533124</v>
      </c>
      <c r="P172" s="2">
        <f t="shared" si="70"/>
        <v>2155.081399991128</v>
      </c>
      <c r="Q172" s="2">
        <f t="shared" si="70"/>
        <v>530.5353714549564</v>
      </c>
      <c r="R172" s="2">
        <f t="shared" si="70"/>
        <v>3019.260248232211</v>
      </c>
      <c r="S172" s="2">
        <f t="shared" si="70"/>
        <v>5416.029049409934</v>
      </c>
      <c r="T172" s="2">
        <f t="shared" si="70"/>
        <v>4051.692723639356</v>
      </c>
      <c r="U172" s="2">
        <f t="shared" si="70"/>
        <v>2410.7061224034696</v>
      </c>
      <c r="V172" s="2">
        <f t="shared" si="70"/>
        <v>3984.009340200548</v>
      </c>
      <c r="W172" s="2">
        <f aca="true" t="shared" si="71" ref="W172:AC172">W137*1000/W152</f>
        <v>2308.5953965685026</v>
      </c>
      <c r="X172" s="2">
        <f t="shared" si="71"/>
        <v>2178.0302504201445</v>
      </c>
      <c r="Y172" s="2">
        <f t="shared" si="71"/>
        <v>0.00970864360540189</v>
      </c>
      <c r="Z172" s="2">
        <f t="shared" si="71"/>
        <v>3120.9753468947865</v>
      </c>
      <c r="AA172" s="2">
        <f t="shared" si="71"/>
        <v>9.711727199250772</v>
      </c>
      <c r="AB172" s="2">
        <f t="shared" si="71"/>
        <v>1092.2331176483667</v>
      </c>
      <c r="AC172" s="2">
        <f t="shared" si="71"/>
        <v>4148.742124887498</v>
      </c>
      <c r="AE172" s="2">
        <f>AE137*1000/AE152</f>
        <v>4282.615516841516</v>
      </c>
      <c r="AF172" s="2">
        <f>AF137*1000/AF152</f>
        <v>1404.798065438889</v>
      </c>
      <c r="AG172" s="2">
        <f>AG137*1000/AG152</f>
        <v>1030.2629151792012</v>
      </c>
      <c r="AI172" s="2">
        <f>AI137*1000/AI152</f>
        <v>1217.560242930843</v>
      </c>
      <c r="AK172" s="2">
        <f>AK137*1000/AK152</f>
        <v>8.430592512580025</v>
      </c>
      <c r="AL172" s="2">
        <f>AL137*1000/AL152</f>
        <v>994.6680170385154</v>
      </c>
      <c r="AO172" s="2">
        <f>AO137*1000/AO152</f>
        <v>1402.0733897870157</v>
      </c>
    </row>
    <row r="173" spans="1:41" ht="12.75">
      <c r="A173" t="s">
        <v>178</v>
      </c>
      <c r="B173" s="2">
        <f aca="true" t="shared" si="72" ref="B173:V173">B138*1000/B152</f>
        <v>0</v>
      </c>
      <c r="C173" s="2">
        <f t="shared" si="72"/>
        <v>0</v>
      </c>
      <c r="D173" s="2">
        <f t="shared" si="72"/>
        <v>45.48742863677774</v>
      </c>
      <c r="E173" s="2">
        <f t="shared" si="72"/>
        <v>77.4311950236326</v>
      </c>
      <c r="F173" s="2">
        <f t="shared" si="72"/>
        <v>0</v>
      </c>
      <c r="G173" s="2">
        <f t="shared" si="72"/>
        <v>39.13587977457733</v>
      </c>
      <c r="H173" s="2">
        <f t="shared" si="72"/>
        <v>0</v>
      </c>
      <c r="I173" s="2">
        <f t="shared" si="72"/>
        <v>0</v>
      </c>
      <c r="J173" s="2">
        <f t="shared" si="72"/>
        <v>98.68978894211466</v>
      </c>
      <c r="K173" s="2">
        <f t="shared" si="72"/>
        <v>0</v>
      </c>
      <c r="L173" s="2">
        <f t="shared" si="72"/>
        <v>61.08582139509974</v>
      </c>
      <c r="M173" s="2">
        <f t="shared" si="72"/>
        <v>151.41597648944696</v>
      </c>
      <c r="N173" s="2">
        <f t="shared" si="72"/>
        <v>38.50373264121157</v>
      </c>
      <c r="O173" s="2">
        <f t="shared" si="72"/>
        <v>77.07676130389063</v>
      </c>
      <c r="P173" s="2">
        <f t="shared" si="72"/>
        <v>0</v>
      </c>
      <c r="Q173" s="2">
        <f t="shared" si="72"/>
        <v>0</v>
      </c>
      <c r="R173" s="2">
        <f t="shared" si="72"/>
        <v>71.42857142857143</v>
      </c>
      <c r="S173" s="2">
        <f t="shared" si="72"/>
        <v>56.45614490122336</v>
      </c>
      <c r="T173" s="2">
        <f t="shared" si="72"/>
        <v>0</v>
      </c>
      <c r="U173" s="2">
        <f t="shared" si="72"/>
        <v>60.23169467146855</v>
      </c>
      <c r="V173" s="2">
        <f t="shared" si="72"/>
        <v>35.91247995625476</v>
      </c>
      <c r="W173" s="2">
        <f aca="true" t="shared" si="73" ref="W173:AC173">W138*1000/W152</f>
        <v>182.5136213903966</v>
      </c>
      <c r="X173" s="2">
        <f t="shared" si="73"/>
        <v>83.45949249295128</v>
      </c>
      <c r="Y173" s="2">
        <f t="shared" si="73"/>
        <v>1.3592101047562646</v>
      </c>
      <c r="Z173" s="2">
        <f t="shared" si="73"/>
        <v>192.45588037181733</v>
      </c>
      <c r="AA173" s="2">
        <f t="shared" si="73"/>
        <v>0</v>
      </c>
      <c r="AB173" s="2">
        <f t="shared" si="73"/>
        <v>109.15438151779956</v>
      </c>
      <c r="AC173" s="2">
        <f t="shared" si="73"/>
        <v>0</v>
      </c>
      <c r="AE173" s="2">
        <f>AE138*1000/AE152</f>
        <v>16.71191388930574</v>
      </c>
      <c r="AF173" s="2">
        <f>AF138*1000/AF152</f>
        <v>0</v>
      </c>
      <c r="AG173" s="2">
        <f>AG138*1000/AG152</f>
        <v>180.12348224264585</v>
      </c>
      <c r="AI173" s="2">
        <f>AI138*1000/AI152</f>
        <v>0</v>
      </c>
      <c r="AK173" s="2">
        <f>AK138*1000/AK152</f>
        <v>0</v>
      </c>
      <c r="AL173" s="2">
        <f>AL138*1000/AL152</f>
        <v>0</v>
      </c>
      <c r="AO173" s="2">
        <f>AO138*1000/AO152</f>
        <v>88.81703874775468</v>
      </c>
    </row>
    <row r="174" spans="1:41" ht="12.75">
      <c r="A174" t="s">
        <v>120</v>
      </c>
      <c r="B174" s="2">
        <f aca="true" t="shared" si="74" ref="B174:X174">B139*1000/B152</f>
        <v>135.60661531913516</v>
      </c>
      <c r="C174" s="2">
        <f t="shared" si="74"/>
        <v>30.94560994969433</v>
      </c>
      <c r="D174" s="2">
        <f t="shared" si="74"/>
        <v>84.29822791771659</v>
      </c>
      <c r="E174" s="2">
        <f t="shared" si="74"/>
        <v>142.47041096243254</v>
      </c>
      <c r="F174" s="2">
        <f t="shared" si="74"/>
        <v>107.09373528026377</v>
      </c>
      <c r="G174" s="2">
        <f t="shared" si="74"/>
        <v>0</v>
      </c>
      <c r="H174" s="2">
        <f t="shared" si="74"/>
        <v>234.61953874499673</v>
      </c>
      <c r="I174" s="2">
        <f t="shared" si="74"/>
        <v>0</v>
      </c>
      <c r="J174" s="2">
        <f t="shared" si="74"/>
        <v>79.56126549817982</v>
      </c>
      <c r="K174" s="2">
        <f t="shared" si="74"/>
        <v>106.6563510264983</v>
      </c>
      <c r="L174" s="2">
        <f t="shared" si="74"/>
        <v>138.40373543981792</v>
      </c>
      <c r="M174" s="2">
        <f t="shared" si="74"/>
        <v>159.76489446967673</v>
      </c>
      <c r="N174" s="2">
        <f t="shared" si="74"/>
        <v>14.065412641925098</v>
      </c>
      <c r="O174" s="2">
        <f t="shared" si="74"/>
        <v>66.5615141955836</v>
      </c>
      <c r="P174" s="2">
        <f t="shared" si="74"/>
        <v>3.785358352186192</v>
      </c>
      <c r="Q174" s="2">
        <f t="shared" si="74"/>
        <v>2253.2503827553523</v>
      </c>
      <c r="R174" s="2">
        <f t="shared" si="74"/>
        <v>95.163922266726</v>
      </c>
      <c r="S174" s="2">
        <f t="shared" si="74"/>
        <v>134.52643409847403</v>
      </c>
      <c r="T174" s="2">
        <f t="shared" si="74"/>
        <v>44.34583284354061</v>
      </c>
      <c r="U174" s="2">
        <f t="shared" si="74"/>
        <v>85.987935821245</v>
      </c>
      <c r="V174" s="2">
        <f t="shared" si="74"/>
        <v>26.335818634586822</v>
      </c>
      <c r="W174" s="2">
        <f t="shared" si="74"/>
        <v>106.77504800661944</v>
      </c>
      <c r="X174" s="2">
        <f t="shared" si="74"/>
        <v>60.403616716898846</v>
      </c>
      <c r="Y174" s="2">
        <f>Y139*1000/Y152</f>
        <v>22.232793856370325</v>
      </c>
      <c r="Z174" s="2">
        <f>Z139*1000/Z152</f>
        <v>116.93385423683146</v>
      </c>
      <c r="AA174" s="2">
        <f>AA139*1000/AA152</f>
        <v>0</v>
      </c>
      <c r="AB174" s="2">
        <f>AB139*1000/AB152</f>
        <v>4.26922820358882</v>
      </c>
      <c r="AC174" s="2">
        <f>AC139*1000/AC152</f>
        <v>108.05297218531693</v>
      </c>
      <c r="AE174" s="2">
        <f>AE139*1000/AE152</f>
        <v>19.235753946058036</v>
      </c>
      <c r="AF174" s="2">
        <f>AF139*1000/AF152</f>
        <v>0.22117695631017856</v>
      </c>
      <c r="AG174" s="2">
        <f>AG139*1000/AG152</f>
        <v>13.585216853481484</v>
      </c>
      <c r="AI174" s="2">
        <f>AI139*1000/AI152</f>
        <v>150.7869130803892</v>
      </c>
      <c r="AK174" s="2">
        <f>AK139*1000/AK152</f>
        <v>0</v>
      </c>
      <c r="AL174" s="2">
        <f>AL139*1000/AL152</f>
        <v>13.017187453456852</v>
      </c>
      <c r="AO174" s="2">
        <f>AO139*1000/AO152</f>
        <v>-0.39004362329997433</v>
      </c>
    </row>
    <row r="175" spans="2:41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E175" s="2"/>
      <c r="AF175" s="2"/>
      <c r="AG175" s="2"/>
      <c r="AI175" s="2"/>
      <c r="AK175" s="2"/>
      <c r="AL175" s="2"/>
      <c r="AO175" s="2"/>
    </row>
    <row r="176" spans="1:41" ht="12.75">
      <c r="A176" t="s">
        <v>121</v>
      </c>
      <c r="B176" s="2">
        <f aca="true" t="shared" si="75" ref="B176:V176">B141*1000/B152</f>
        <v>3206.423551434973</v>
      </c>
      <c r="C176" s="2">
        <f t="shared" si="75"/>
        <v>2744.6027849471975</v>
      </c>
      <c r="D176" s="2">
        <f t="shared" si="75"/>
        <v>3222.2137986243265</v>
      </c>
      <c r="E176" s="2">
        <f t="shared" si="75"/>
        <v>3624.5263822169563</v>
      </c>
      <c r="F176" s="2">
        <f t="shared" si="75"/>
        <v>3339.4743287800284</v>
      </c>
      <c r="G176" s="2">
        <f t="shared" si="75"/>
        <v>2809.2125860989354</v>
      </c>
      <c r="H176" s="2">
        <f t="shared" si="75"/>
        <v>2441.633664414748</v>
      </c>
      <c r="I176" s="2">
        <f t="shared" si="75"/>
        <v>2043.5687870971751</v>
      </c>
      <c r="J176" s="2">
        <f t="shared" si="75"/>
        <v>3586.034685839264</v>
      </c>
      <c r="K176" s="2">
        <f t="shared" si="75"/>
        <v>3532.480450940842</v>
      </c>
      <c r="L176" s="2">
        <f t="shared" si="75"/>
        <v>3842.786852322935</v>
      </c>
      <c r="M176" s="2">
        <f t="shared" si="75"/>
        <v>4016.5642532727757</v>
      </c>
      <c r="N176" s="2">
        <f t="shared" si="75"/>
        <v>1361.731731463891</v>
      </c>
      <c r="O176" s="2">
        <f t="shared" si="75"/>
        <v>3769.768664563617</v>
      </c>
      <c r="P176" s="2">
        <f t="shared" si="75"/>
        <v>1909.7428617900605</v>
      </c>
      <c r="Q176" s="2">
        <f t="shared" si="75"/>
        <v>2522.0904517728254</v>
      </c>
      <c r="R176" s="2">
        <f t="shared" si="75"/>
        <v>2728.25495722692</v>
      </c>
      <c r="S176" s="2">
        <f t="shared" si="75"/>
        <v>3872.1091082004064</v>
      </c>
      <c r="T176" s="2">
        <f t="shared" si="75"/>
        <v>2910.4854825437874</v>
      </c>
      <c r="U176" s="2">
        <f t="shared" si="75"/>
        <v>2005.396545764715</v>
      </c>
      <c r="V176" s="2">
        <f t="shared" si="75"/>
        <v>3385.4384499996304</v>
      </c>
      <c r="W176" s="2">
        <f aca="true" t="shared" si="76" ref="W176:AC176">W141*1000/W152</f>
        <v>1925.7965976446833</v>
      </c>
      <c r="X176" s="2">
        <f t="shared" si="76"/>
        <v>1931.9018319698885</v>
      </c>
      <c r="Y176" s="2">
        <f t="shared" si="76"/>
        <v>23.73763361520762</v>
      </c>
      <c r="Z176" s="2">
        <f t="shared" si="76"/>
        <v>2678.7821635457362</v>
      </c>
      <c r="AA176" s="2">
        <f t="shared" si="76"/>
        <v>9.660410278779171</v>
      </c>
      <c r="AB176" s="2">
        <f t="shared" si="76"/>
        <v>944.5667400440265</v>
      </c>
      <c r="AC176" s="2">
        <f t="shared" si="76"/>
        <v>3536.6733810483006</v>
      </c>
      <c r="AE176" s="2">
        <f>AE141*1000/AE152</f>
        <v>3342.7374797069615</v>
      </c>
      <c r="AF176" s="2">
        <f>AF141*1000/AF152</f>
        <v>1174.0883823117415</v>
      </c>
      <c r="AG176" s="2">
        <f>AG141*1000/AG152</f>
        <v>1336.429431742966</v>
      </c>
      <c r="AI176" s="2">
        <f>AI141*1000/AI152</f>
        <v>1189.9448181283876</v>
      </c>
      <c r="AK176" s="2">
        <f>AK141*1000/AK152</f>
        <v>14.063282135047555</v>
      </c>
      <c r="AL176" s="2">
        <f>AL141*1000/AL152</f>
        <v>1043.8175806499657</v>
      </c>
      <c r="AO176" s="2">
        <f>AO141*1000/AO152</f>
        <v>1092.5327174749807</v>
      </c>
    </row>
    <row r="177" spans="1:41" ht="12.75">
      <c r="A177" t="s">
        <v>125</v>
      </c>
      <c r="B177" s="2">
        <f aca="true" t="shared" si="77" ref="B177:AC177">B145*1000/B152</f>
        <v>2145.6815608786274</v>
      </c>
      <c r="C177" s="2">
        <f t="shared" si="77"/>
        <v>1834.9006765245456</v>
      </c>
      <c r="D177" s="2">
        <f t="shared" si="77"/>
        <v>2250.4198592459625</v>
      </c>
      <c r="E177" s="2">
        <f t="shared" si="77"/>
        <v>2484.595670148235</v>
      </c>
      <c r="F177" s="2">
        <f t="shared" si="77"/>
        <v>2452.868582195007</v>
      </c>
      <c r="G177" s="2">
        <f t="shared" si="77"/>
        <v>1467.59549154665</v>
      </c>
      <c r="H177" s="2">
        <f t="shared" si="77"/>
        <v>1617.6697939388805</v>
      </c>
      <c r="I177" s="2">
        <f t="shared" si="77"/>
        <v>830.9767239504024</v>
      </c>
      <c r="J177" s="2">
        <f t="shared" si="77"/>
        <v>2148.1626597733302</v>
      </c>
      <c r="K177" s="2">
        <f t="shared" si="77"/>
        <v>2169.600176839546</v>
      </c>
      <c r="L177" s="2">
        <f t="shared" si="77"/>
        <v>2249.298768242067</v>
      </c>
      <c r="M177" s="2">
        <f t="shared" si="77"/>
        <v>2240.4488378306173</v>
      </c>
      <c r="N177" s="2">
        <f t="shared" si="77"/>
        <v>942.8999545126161</v>
      </c>
      <c r="O177" s="2">
        <f t="shared" si="77"/>
        <v>2020.6624605678232</v>
      </c>
      <c r="P177" s="2">
        <f t="shared" si="77"/>
        <v>1228.7332357420632</v>
      </c>
      <c r="Q177" s="2">
        <f t="shared" si="77"/>
        <v>1635.1916206955211</v>
      </c>
      <c r="R177" s="2">
        <f t="shared" si="77"/>
        <v>1904.069623695792</v>
      </c>
      <c r="S177" s="2">
        <f t="shared" si="77"/>
        <v>2671.5082349889767</v>
      </c>
      <c r="T177" s="2">
        <f t="shared" si="77"/>
        <v>2158.046314799577</v>
      </c>
      <c r="U177" s="2">
        <f t="shared" si="77"/>
        <v>1495.5790694303523</v>
      </c>
      <c r="V177" s="2">
        <f t="shared" si="77"/>
        <v>2078.593649550355</v>
      </c>
      <c r="W177" s="2">
        <f t="shared" si="77"/>
        <v>1300.5292437070998</v>
      </c>
      <c r="X177" s="2">
        <f t="shared" si="77"/>
        <v>1591.2721010014027</v>
      </c>
      <c r="Y177" s="2">
        <f t="shared" si="77"/>
        <v>0</v>
      </c>
      <c r="Z177" s="2">
        <f t="shared" si="77"/>
        <v>1750.990165701199</v>
      </c>
      <c r="AA177" s="2">
        <f t="shared" si="77"/>
        <v>6.1580304565923</v>
      </c>
      <c r="AB177" s="2">
        <f t="shared" si="77"/>
        <v>650.4124697040446</v>
      </c>
      <c r="AC177" s="2">
        <f t="shared" si="77"/>
        <v>3171.47387819826</v>
      </c>
      <c r="AE177" s="2">
        <f>AE145*1000/AE152</f>
        <v>2525.572638845309</v>
      </c>
      <c r="AF177" s="2">
        <f>AF145*1000/AF152</f>
        <v>747.5781123284036</v>
      </c>
      <c r="AG177" s="2">
        <f>AG145*1000/AG152</f>
        <v>737.8552284638505</v>
      </c>
      <c r="AI177" s="2">
        <f>AI145*1000/AI152</f>
        <v>755.6324691438647</v>
      </c>
      <c r="AK177" s="2">
        <f>AK145*1000/AK152</f>
        <v>9.026003108780989</v>
      </c>
      <c r="AL177" s="2">
        <f>AL145*1000/AL152</f>
        <v>519.1981174227756</v>
      </c>
      <c r="AO177" s="2">
        <f>AO145*1000/AO152</f>
        <v>718.501411342058</v>
      </c>
    </row>
    <row r="178" spans="1:41" ht="12.75">
      <c r="A178" t="s">
        <v>122</v>
      </c>
      <c r="B178" s="2">
        <f aca="true" t="shared" si="78" ref="B178:AC178">B142*1000/B152</f>
        <v>380.87883690128535</v>
      </c>
      <c r="C178" s="2">
        <f t="shared" si="78"/>
        <v>112.50703070380631</v>
      </c>
      <c r="D178" s="2">
        <f t="shared" si="78"/>
        <v>445.3694697116688</v>
      </c>
      <c r="E178" s="2">
        <f t="shared" si="78"/>
        <v>243.15298723711155</v>
      </c>
      <c r="F178" s="2">
        <f t="shared" si="78"/>
        <v>229.72774375883185</v>
      </c>
      <c r="G178" s="2">
        <f t="shared" si="78"/>
        <v>277.19943644333125</v>
      </c>
      <c r="H178" s="2">
        <f t="shared" si="78"/>
        <v>408.34198098223175</v>
      </c>
      <c r="I178" s="2">
        <f t="shared" si="78"/>
        <v>111.95189409242052</v>
      </c>
      <c r="J178" s="2">
        <f t="shared" si="78"/>
        <v>526.7992202539876</v>
      </c>
      <c r="K178" s="2">
        <f t="shared" si="78"/>
        <v>474.1510320245365</v>
      </c>
      <c r="L178" s="2">
        <f t="shared" si="78"/>
        <v>652.709532735306</v>
      </c>
      <c r="M178" s="2">
        <f t="shared" si="78"/>
        <v>326.1421319796954</v>
      </c>
      <c r="N178" s="2">
        <f t="shared" si="78"/>
        <v>104.40692478527279</v>
      </c>
      <c r="O178" s="2">
        <f t="shared" si="78"/>
        <v>281.86119873817034</v>
      </c>
      <c r="P178" s="2">
        <f t="shared" si="78"/>
        <v>137.3966789395082</v>
      </c>
      <c r="Q178" s="2">
        <f t="shared" si="78"/>
        <v>257.2602007339182</v>
      </c>
      <c r="R178" s="2">
        <f t="shared" si="78"/>
        <v>128.54175938288088</v>
      </c>
      <c r="S178" s="2">
        <f t="shared" si="78"/>
        <v>407.5995331344832</v>
      </c>
      <c r="T178" s="2">
        <f t="shared" si="78"/>
        <v>270.65945691783236</v>
      </c>
      <c r="U178" s="2">
        <f t="shared" si="78"/>
        <v>91.1503339391439</v>
      </c>
      <c r="V178" s="2">
        <f t="shared" si="78"/>
        <v>277.49410695416356</v>
      </c>
      <c r="W178" s="2">
        <f t="shared" si="78"/>
        <v>177.4397510420949</v>
      </c>
      <c r="X178" s="2">
        <f t="shared" si="78"/>
        <v>118.40442228364283</v>
      </c>
      <c r="Y178" s="2">
        <f t="shared" si="78"/>
        <v>0</v>
      </c>
      <c r="Z178" s="2">
        <f t="shared" si="78"/>
        <v>262.42758992321166</v>
      </c>
      <c r="AA178" s="2">
        <f t="shared" si="78"/>
        <v>1.6293122249733794</v>
      </c>
      <c r="AB178" s="2">
        <f t="shared" si="78"/>
        <v>164.1874013296867</v>
      </c>
      <c r="AC178" s="2">
        <f t="shared" si="78"/>
        <v>172.40817725967514</v>
      </c>
      <c r="AE178" s="2">
        <f>AE142*1000/AE152</f>
        <v>323.7063614411809</v>
      </c>
      <c r="AF178" s="2">
        <f>AF142*1000/AF152</f>
        <v>133.33284182898598</v>
      </c>
      <c r="AG178" s="2">
        <f>AG142*1000/AG152</f>
        <v>87.51180025824932</v>
      </c>
      <c r="AI178" s="2">
        <f>AI142*1000/AI152</f>
        <v>115.04930451250571</v>
      </c>
      <c r="AK178" s="2">
        <f>AK142*1000/AK152</f>
        <v>0</v>
      </c>
      <c r="AL178" s="2">
        <f>AL142*1000/AL152</f>
        <v>120.81856364123797</v>
      </c>
      <c r="AO178" s="2">
        <f>AO142*1000/AO152</f>
        <v>170.325891711573</v>
      </c>
    </row>
    <row r="179" spans="1:41" ht="12.75">
      <c r="A179" t="s">
        <v>123</v>
      </c>
      <c r="B179" s="2">
        <f aca="true" t="shared" si="79" ref="B179:AC179">B143*1000/B152</f>
        <v>124.26337494013211</v>
      </c>
      <c r="C179" s="2">
        <f t="shared" si="79"/>
        <v>0</v>
      </c>
      <c r="D179" s="2">
        <f t="shared" si="79"/>
        <v>41.158413182616606</v>
      </c>
      <c r="E179" s="2">
        <f t="shared" si="79"/>
        <v>270.0104318260847</v>
      </c>
      <c r="F179" s="2">
        <f t="shared" si="79"/>
        <v>0</v>
      </c>
      <c r="G179" s="2">
        <f t="shared" si="79"/>
        <v>234.815278647464</v>
      </c>
      <c r="H179" s="2">
        <f t="shared" si="79"/>
        <v>4.500307079777208</v>
      </c>
      <c r="I179" s="2">
        <f t="shared" si="79"/>
        <v>306.791696447994</v>
      </c>
      <c r="J179" s="2">
        <f t="shared" si="79"/>
        <v>-0.28021364167346985</v>
      </c>
      <c r="K179" s="2">
        <f t="shared" si="79"/>
        <v>4.144676853361333</v>
      </c>
      <c r="L179" s="2">
        <f t="shared" si="79"/>
        <v>110.33772928102825</v>
      </c>
      <c r="M179" s="2">
        <f t="shared" si="79"/>
        <v>1.8033662837296287</v>
      </c>
      <c r="N179" s="2">
        <f t="shared" si="79"/>
        <v>0</v>
      </c>
      <c r="O179" s="2">
        <f t="shared" si="79"/>
        <v>10.620399579390115</v>
      </c>
      <c r="P179" s="2">
        <f t="shared" si="79"/>
        <v>323.2341155421491</v>
      </c>
      <c r="Q179" s="2">
        <f t="shared" si="79"/>
        <v>119.75989695982891</v>
      </c>
      <c r="R179" s="2">
        <f t="shared" si="79"/>
        <v>342.5060574593285</v>
      </c>
      <c r="S179" s="2">
        <f t="shared" si="79"/>
        <v>122.27121428262654</v>
      </c>
      <c r="T179" s="2">
        <f t="shared" si="79"/>
        <v>0</v>
      </c>
      <c r="U179" s="2">
        <f t="shared" si="79"/>
        <v>85.61998951910533</v>
      </c>
      <c r="V179" s="2">
        <f t="shared" si="79"/>
        <v>48.031094591698746</v>
      </c>
      <c r="W179" s="2">
        <f t="shared" si="79"/>
        <v>26.196782906000696</v>
      </c>
      <c r="X179" s="2">
        <f t="shared" si="79"/>
        <v>60.209169571799606</v>
      </c>
      <c r="Y179" s="2">
        <f t="shared" si="79"/>
        <v>0</v>
      </c>
      <c r="Z179" s="2">
        <f t="shared" si="79"/>
        <v>28.586824733935067</v>
      </c>
      <c r="AA179" s="2">
        <f t="shared" si="79"/>
        <v>0</v>
      </c>
      <c r="AB179" s="2">
        <f t="shared" si="79"/>
        <v>52.475930002445914</v>
      </c>
      <c r="AC179" s="2">
        <f t="shared" si="79"/>
        <v>0</v>
      </c>
      <c r="AE179" s="2">
        <f>AE143*1000/AE152</f>
        <v>2.4556281633265575</v>
      </c>
      <c r="AF179" s="2">
        <f>AF143*1000/AF152</f>
        <v>110.58847815508928</v>
      </c>
      <c r="AG179" s="2">
        <f>AG143*1000/AG152</f>
        <v>0</v>
      </c>
      <c r="AI179" s="2">
        <f>AI143*1000/AI152</f>
        <v>35.47639260758832</v>
      </c>
      <c r="AK179" s="2">
        <f>AK143*1000/AK152</f>
        <v>0.337223700503201</v>
      </c>
      <c r="AL179" s="2">
        <f>AL143*1000/AL152</f>
        <v>0</v>
      </c>
      <c r="AO179" s="2">
        <f>AO143*1000/AO152</f>
        <v>9.89479086476777</v>
      </c>
    </row>
    <row r="180" spans="1:41" ht="12.75">
      <c r="A180" t="s">
        <v>124</v>
      </c>
      <c r="B180" s="2">
        <f aca="true" t="shared" si="80" ref="B180:AC180">B144*1000/B152</f>
        <v>98.34997890936167</v>
      </c>
      <c r="C180" s="2">
        <f t="shared" si="80"/>
        <v>124.68131856578898</v>
      </c>
      <c r="D180" s="2">
        <f t="shared" si="80"/>
        <v>197.27409516638247</v>
      </c>
      <c r="E180" s="2">
        <f t="shared" si="80"/>
        <v>305.3099282650972</v>
      </c>
      <c r="F180" s="2">
        <f t="shared" si="80"/>
        <v>12.823363165332077</v>
      </c>
      <c r="G180" s="2">
        <f t="shared" si="80"/>
        <v>30.36944270507201</v>
      </c>
      <c r="H180" s="2">
        <f t="shared" si="80"/>
        <v>50.22342701031364</v>
      </c>
      <c r="I180" s="2">
        <f t="shared" si="80"/>
        <v>167.78799838403927</v>
      </c>
      <c r="J180" s="2">
        <f t="shared" si="80"/>
        <v>380.3687902655479</v>
      </c>
      <c r="K180" s="2">
        <f t="shared" si="80"/>
        <v>224.36517366196014</v>
      </c>
      <c r="L180" s="2">
        <f t="shared" si="80"/>
        <v>242.4052751372339</v>
      </c>
      <c r="M180" s="2">
        <f t="shared" si="80"/>
        <v>124.09831685813519</v>
      </c>
      <c r="N180" s="2">
        <f t="shared" si="80"/>
        <v>91.93803012870254</v>
      </c>
      <c r="O180" s="2">
        <f t="shared" si="80"/>
        <v>162.77602523659306</v>
      </c>
      <c r="P180" s="2">
        <f t="shared" si="80"/>
        <v>53.32032116399769</v>
      </c>
      <c r="Q180" s="2">
        <f t="shared" si="80"/>
        <v>173.97749641546574</v>
      </c>
      <c r="R180" s="2">
        <f t="shared" si="80"/>
        <v>83.71656035207437</v>
      </c>
      <c r="S180" s="2">
        <f t="shared" si="80"/>
        <v>320.2351618899408</v>
      </c>
      <c r="T180" s="2">
        <f t="shared" si="80"/>
        <v>189.1383566474668</v>
      </c>
      <c r="U180" s="2">
        <f t="shared" si="80"/>
        <v>55.51529207131468</v>
      </c>
      <c r="V180" s="2">
        <f t="shared" si="80"/>
        <v>222.17706478286252</v>
      </c>
      <c r="W180" s="2">
        <f t="shared" si="80"/>
        <v>109.95467342488851</v>
      </c>
      <c r="X180" s="2">
        <f t="shared" si="80"/>
        <v>61.47307601494465</v>
      </c>
      <c r="Y180" s="2">
        <f t="shared" si="80"/>
        <v>0</v>
      </c>
      <c r="Z180" s="2">
        <f t="shared" si="80"/>
        <v>175.4816112084063</v>
      </c>
      <c r="AA180" s="2">
        <f t="shared" si="80"/>
        <v>1.64214145509128</v>
      </c>
      <c r="AB180" s="2">
        <f t="shared" si="80"/>
        <v>25.393013585929335</v>
      </c>
      <c r="AC180" s="2">
        <f t="shared" si="80"/>
        <v>31.74902498607123</v>
      </c>
      <c r="AE180" s="2">
        <f>AE144*1000/AE152</f>
        <v>336.8576144936631</v>
      </c>
      <c r="AF180" s="2">
        <f>AF144*1000/AF152</f>
        <v>69.08093602087911</v>
      </c>
      <c r="AG180" s="2">
        <f>AG144*1000/AG152</f>
        <v>95.91032888811728</v>
      </c>
      <c r="AI180" s="2">
        <f>AI144*1000/AI152</f>
        <v>105.98021289100764</v>
      </c>
      <c r="AK180" s="2">
        <f>AK144*1000/AK152</f>
        <v>0</v>
      </c>
      <c r="AL180" s="2">
        <f>AL144*1000/AL152</f>
        <v>37.026004587292604</v>
      </c>
      <c r="AO180" s="2">
        <f>AO144*1000/AO152</f>
        <v>195.18604054400822</v>
      </c>
    </row>
    <row r="181" spans="1:41" ht="12.75">
      <c r="A181" t="s">
        <v>126</v>
      </c>
      <c r="B181" s="2">
        <f aca="true" t="shared" si="81" ref="B181:AC181">B146*1000/B152</f>
        <v>457.2497998055662</v>
      </c>
      <c r="C181" s="2">
        <f t="shared" si="81"/>
        <v>672.5085025520798</v>
      </c>
      <c r="D181" s="2">
        <f t="shared" si="81"/>
        <v>287.9919613176963</v>
      </c>
      <c r="E181" s="2">
        <f t="shared" si="81"/>
        <v>321.45607686066427</v>
      </c>
      <c r="F181" s="2">
        <f t="shared" si="81"/>
        <v>644.0546396608573</v>
      </c>
      <c r="G181" s="2">
        <f t="shared" si="81"/>
        <v>799.2329367564183</v>
      </c>
      <c r="H181" s="2">
        <f t="shared" si="81"/>
        <v>360.89815540354516</v>
      </c>
      <c r="I181" s="2">
        <f t="shared" si="81"/>
        <v>625.9284005096491</v>
      </c>
      <c r="J181" s="2">
        <f t="shared" si="81"/>
        <v>530.9842291880718</v>
      </c>
      <c r="K181" s="2">
        <f t="shared" si="81"/>
        <v>660.2193915614379</v>
      </c>
      <c r="L181" s="2">
        <f t="shared" si="81"/>
        <v>588.0355469272995</v>
      </c>
      <c r="M181" s="2">
        <f t="shared" si="81"/>
        <v>1324.0716003205985</v>
      </c>
      <c r="N181" s="2">
        <f t="shared" si="81"/>
        <v>222.48682203729965</v>
      </c>
      <c r="O181" s="2">
        <f t="shared" si="81"/>
        <v>1293.8485804416405</v>
      </c>
      <c r="P181" s="2">
        <f t="shared" si="81"/>
        <v>167.04372384627897</v>
      </c>
      <c r="Q181" s="2">
        <f t="shared" si="81"/>
        <v>335.90123696809155</v>
      </c>
      <c r="R181" s="2">
        <f t="shared" si="81"/>
        <v>269.4209563368442</v>
      </c>
      <c r="S181" s="2">
        <f t="shared" si="81"/>
        <v>350.494963904379</v>
      </c>
      <c r="T181" s="2">
        <f t="shared" si="81"/>
        <v>292.6413541789115</v>
      </c>
      <c r="U181" s="2">
        <f t="shared" si="81"/>
        <v>277.5318608047989</v>
      </c>
      <c r="V181" s="2">
        <f t="shared" si="81"/>
        <v>759.1425341205506</v>
      </c>
      <c r="W181" s="2">
        <f t="shared" si="81"/>
        <v>311.6761465645995</v>
      </c>
      <c r="X181" s="2">
        <f t="shared" si="81"/>
        <v>100.54306309809859</v>
      </c>
      <c r="Y181" s="2">
        <f t="shared" si="81"/>
        <v>23.73763361520762</v>
      </c>
      <c r="Z181" s="2">
        <f t="shared" si="81"/>
        <v>461.29597197898426</v>
      </c>
      <c r="AA181" s="2">
        <f t="shared" si="81"/>
        <v>0.23092614212221124</v>
      </c>
      <c r="AB181" s="2">
        <f t="shared" si="81"/>
        <v>52.09792542191982</v>
      </c>
      <c r="AC181" s="2">
        <f t="shared" si="81"/>
        <v>161.04230060429435</v>
      </c>
      <c r="AE181" s="2">
        <f>AE146*1000/AE152</f>
        <v>154.14523676348207</v>
      </c>
      <c r="AF181" s="2">
        <f>AF146*1000/AF152</f>
        <v>113.50801397838364</v>
      </c>
      <c r="AG181" s="2">
        <f>AG146*1000/AG152</f>
        <v>415.15207413274885</v>
      </c>
      <c r="AI181" s="2">
        <f>AI146*1000/AI152</f>
        <v>177.80643897342128</v>
      </c>
      <c r="AK181" s="2">
        <f>AK146*1000/AK152</f>
        <v>4.700055325763364</v>
      </c>
      <c r="AL181" s="2">
        <f>AL146*1000/AL152</f>
        <v>377.4984361502487</v>
      </c>
      <c r="AO181" s="2">
        <f>AO146*1000/AO152</f>
        <v>-1.3754169874262252</v>
      </c>
    </row>
    <row r="184" spans="1:41" ht="12.75">
      <c r="A184" t="s">
        <v>129</v>
      </c>
      <c r="B184" s="2">
        <f aca="true" t="shared" si="82" ref="B184:X184">B132*1000/B154</f>
        <v>3456.1628800351223</v>
      </c>
      <c r="C184" s="2">
        <f t="shared" si="82"/>
        <v>6836.890570347634</v>
      </c>
      <c r="D184" s="2">
        <f t="shared" si="82"/>
        <v>13051.756849055171</v>
      </c>
      <c r="E184" s="2">
        <f t="shared" si="82"/>
        <v>5418.645751817886</v>
      </c>
      <c r="F184" s="2">
        <f t="shared" si="82"/>
        <v>19438.12793563199</v>
      </c>
      <c r="G184" s="2">
        <f t="shared" si="82"/>
        <v>5427.463277768608</v>
      </c>
      <c r="H184" s="2">
        <f t="shared" si="82"/>
        <v>10467.425990475724</v>
      </c>
      <c r="I184" s="2">
        <f t="shared" si="82"/>
        <v>4481.802611860416</v>
      </c>
      <c r="J184" s="2">
        <f t="shared" si="82"/>
        <v>12269.03895520195</v>
      </c>
      <c r="K184" s="2">
        <f t="shared" si="82"/>
        <v>17525.67760342368</v>
      </c>
      <c r="L184" s="2">
        <f t="shared" si="82"/>
        <v>6427.423206785803</v>
      </c>
      <c r="M184" s="2">
        <f t="shared" si="82"/>
        <v>29622.87270251872</v>
      </c>
      <c r="N184" s="2">
        <f t="shared" si="82"/>
        <v>16994.39461883408</v>
      </c>
      <c r="O184" s="2">
        <f t="shared" si="82"/>
        <v>19311.83368869936</v>
      </c>
      <c r="P184" s="2">
        <f t="shared" si="82"/>
        <v>5140.068693976711</v>
      </c>
      <c r="Q184" s="2">
        <f t="shared" si="82"/>
        <v>5857.802467354448</v>
      </c>
      <c r="R184" s="2">
        <f t="shared" si="82"/>
        <v>8874.79038569033</v>
      </c>
      <c r="S184" s="2">
        <f t="shared" si="82"/>
        <v>7954.814583982549</v>
      </c>
      <c r="T184" s="2">
        <f t="shared" si="82"/>
        <v>4586.974443528442</v>
      </c>
      <c r="U184" s="2">
        <f t="shared" si="82"/>
        <v>4410.274525635849</v>
      </c>
      <c r="V184" s="2">
        <f t="shared" si="82"/>
        <v>5092.150414641121</v>
      </c>
      <c r="W184" s="2">
        <f t="shared" si="82"/>
        <v>4859.018593061146</v>
      </c>
      <c r="X184" s="2">
        <f t="shared" si="82"/>
        <v>3296.9602494154324</v>
      </c>
      <c r="Y184" s="2">
        <f>Y132*1000/Y154</f>
        <v>897.3990928403284</v>
      </c>
      <c r="Z184" s="2">
        <f>Z132*1000/Z154</f>
        <v>4854.528819762123</v>
      </c>
      <c r="AA184" s="2">
        <f>AA132*1000/AA154</f>
        <v>0</v>
      </c>
      <c r="AB184" s="2">
        <f>AB132*1000/AB154</f>
        <v>6564.043772798333</v>
      </c>
      <c r="AC184" s="2">
        <f>AC132*1000/AC154</f>
        <v>37838.34020551083</v>
      </c>
      <c r="AE184" s="2">
        <f>AE132*1000/AE154</f>
        <v>7357.442977190876</v>
      </c>
      <c r="AF184" s="2">
        <f>AF132*1000/AF154</f>
        <v>4857.5501282904115</v>
      </c>
      <c r="AG184" s="2">
        <f>AG132*1000/AG154</f>
        <v>1947.518241010372</v>
      </c>
      <c r="AI184" s="2">
        <f>AI132*1000/AI154</f>
        <v>16254.563047015878</v>
      </c>
      <c r="AK184" s="2">
        <f>AK132*1000/AK154</f>
        <v>1199.1100462091392</v>
      </c>
      <c r="AL184" s="2">
        <f>AL132*1000/AL154</f>
        <v>4962.3015873015875</v>
      </c>
      <c r="AO184" s="2">
        <f>AO132*1000/AO154</f>
        <v>997.1234947101556</v>
      </c>
    </row>
    <row r="185" spans="1:41" ht="12.75">
      <c r="A185" t="s">
        <v>130</v>
      </c>
      <c r="B185" s="2">
        <f aca="true" t="shared" si="83" ref="B185:X185">B134*1000/B154</f>
        <v>7470.859400724399</v>
      </c>
      <c r="C185" s="2">
        <f t="shared" si="83"/>
        <v>482.76108216146764</v>
      </c>
      <c r="D185" s="2">
        <f t="shared" si="83"/>
        <v>6052.022463383168</v>
      </c>
      <c r="E185" s="2">
        <f t="shared" si="83"/>
        <v>1151.357149765675</v>
      </c>
      <c r="F185" s="2">
        <f t="shared" si="83"/>
        <v>3969.290393243044</v>
      </c>
      <c r="G185" s="2">
        <f t="shared" si="83"/>
        <v>429.11371513451064</v>
      </c>
      <c r="H185" s="2">
        <f t="shared" si="83"/>
        <v>3041.926456870735</v>
      </c>
      <c r="I185" s="2">
        <f t="shared" si="83"/>
        <v>0</v>
      </c>
      <c r="J185" s="2">
        <f t="shared" si="83"/>
        <v>3006.1626489883056</v>
      </c>
      <c r="K185" s="2">
        <f t="shared" si="83"/>
        <v>11990.014265335236</v>
      </c>
      <c r="L185" s="2">
        <f t="shared" si="83"/>
        <v>5271.316808037553</v>
      </c>
      <c r="M185" s="2">
        <f t="shared" si="83"/>
        <v>9422.736555479918</v>
      </c>
      <c r="N185" s="2">
        <f t="shared" si="83"/>
        <v>1081.9133034379672</v>
      </c>
      <c r="O185" s="2">
        <f t="shared" si="83"/>
        <v>12319.829424307036</v>
      </c>
      <c r="P185" s="2">
        <f t="shared" si="83"/>
        <v>419.28457736449695</v>
      </c>
      <c r="Q185" s="2">
        <f t="shared" si="83"/>
        <v>1664.9592381502057</v>
      </c>
      <c r="R185" s="2">
        <f t="shared" si="83"/>
        <v>468.7907583379914</v>
      </c>
      <c r="S185" s="2">
        <f t="shared" si="83"/>
        <v>6665.939545029604</v>
      </c>
      <c r="T185" s="2">
        <f t="shared" si="83"/>
        <v>1681.7807089859853</v>
      </c>
      <c r="U185" s="2">
        <f t="shared" si="83"/>
        <v>2512.1114251110216</v>
      </c>
      <c r="V185" s="2">
        <f t="shared" si="83"/>
        <v>2698.31283957678</v>
      </c>
      <c r="W185" s="2">
        <f t="shared" si="83"/>
        <v>572.2254169062679</v>
      </c>
      <c r="X185" s="2">
        <f t="shared" si="83"/>
        <v>425.78777418995656</v>
      </c>
      <c r="Y185" s="2">
        <f>Y134*1000/Y154</f>
        <v>0</v>
      </c>
      <c r="Z185" s="2">
        <f>Z134*1000/Z154</f>
        <v>7063.860933211345</v>
      </c>
      <c r="AA185" s="2">
        <f>AA134*1000/AA154</f>
        <v>0</v>
      </c>
      <c r="AB185" s="2">
        <f>AB134*1000/AB154</f>
        <v>436.8942157373632</v>
      </c>
      <c r="AC185" s="2">
        <f>AC134*1000/AC154</f>
        <v>3497.218404345834</v>
      </c>
      <c r="AE185" s="2">
        <f>AE134*1000/AE154</f>
        <v>13634.303721488595</v>
      </c>
      <c r="AF185" s="2">
        <f>AF134*1000/AF154</f>
        <v>910.7985682156547</v>
      </c>
      <c r="AG185" s="2">
        <f>AG134*1000/AG154</f>
        <v>455.1254785197788</v>
      </c>
      <c r="AI185" s="2">
        <f>AI134*1000/AI154</f>
        <v>822.447992259313</v>
      </c>
      <c r="AK185" s="2">
        <f>AK134*1000/AK154</f>
        <v>0</v>
      </c>
      <c r="AL185" s="2">
        <f>AL134*1000/AL154</f>
        <v>1426.2265512265512</v>
      </c>
      <c r="AO185" s="2">
        <f>AO134*1000/AO154</f>
        <v>390.03461557213205</v>
      </c>
    </row>
    <row r="187" spans="1:41" ht="12.75">
      <c r="A187" t="s">
        <v>127</v>
      </c>
      <c r="B187" s="5">
        <f aca="true" t="shared" si="84" ref="B187:X187">B151*1000/B152</f>
        <v>1.7948466477311138</v>
      </c>
      <c r="C187" s="5">
        <f t="shared" si="84"/>
        <v>0</v>
      </c>
      <c r="D187" s="5">
        <f t="shared" si="84"/>
        <v>2.7292457182066645</v>
      </c>
      <c r="E187" s="5">
        <f t="shared" si="84"/>
        <v>1.4385616958800727</v>
      </c>
      <c r="F187" s="5">
        <f t="shared" si="84"/>
        <v>2.5774846914743286</v>
      </c>
      <c r="G187" s="5">
        <f t="shared" si="84"/>
        <v>2.05463368816531</v>
      </c>
      <c r="H187" s="5">
        <f t="shared" si="84"/>
        <v>3.1555094347614308</v>
      </c>
      <c r="I187" s="5">
        <f t="shared" si="84"/>
        <v>0</v>
      </c>
      <c r="J187" s="5">
        <f t="shared" si="84"/>
        <v>2.2041047052843927</v>
      </c>
      <c r="K187" s="5">
        <f t="shared" si="84"/>
        <v>3.9788897792268796</v>
      </c>
      <c r="L187" s="5">
        <f t="shared" si="84"/>
        <v>3.3622305529522025</v>
      </c>
      <c r="M187" s="5">
        <f t="shared" si="84"/>
        <v>2.8052364413572</v>
      </c>
      <c r="N187" s="5">
        <f t="shared" si="84"/>
        <v>0.8205567299030494</v>
      </c>
      <c r="O187" s="5">
        <f t="shared" si="84"/>
        <v>2.4185068349106205</v>
      </c>
      <c r="P187" s="5">
        <f t="shared" si="84"/>
        <v>1.1681379289949578</v>
      </c>
      <c r="Q187" s="5">
        <f t="shared" si="84"/>
        <v>1.5674743007120464</v>
      </c>
      <c r="R187" s="5">
        <f t="shared" si="84"/>
        <v>1.2856648370667063</v>
      </c>
      <c r="S187" s="5">
        <f t="shared" si="84"/>
        <v>3.8905459732849175</v>
      </c>
      <c r="T187" s="5">
        <f t="shared" si="84"/>
        <v>1.9689667332784766</v>
      </c>
      <c r="U187" s="5">
        <f t="shared" si="84"/>
        <v>0.802791931941084</v>
      </c>
      <c r="V187" s="5">
        <f t="shared" si="84"/>
        <v>2.3350501370733547</v>
      </c>
      <c r="W187" s="5">
        <f t="shared" si="84"/>
        <v>1.4362956062884769</v>
      </c>
      <c r="X187" s="5">
        <f t="shared" si="84"/>
        <v>0.9166793983249767</v>
      </c>
      <c r="Y187" s="5">
        <f>Y151*1000/Y152</f>
        <v>0</v>
      </c>
      <c r="Z187" s="5">
        <f>Z151*1000/Z152</f>
        <v>1.886029907045669</v>
      </c>
      <c r="AA187" s="5">
        <f>AA151*1000/AA152</f>
        <v>0</v>
      </c>
      <c r="AB187" s="5">
        <f>AB151*1000/AB152</f>
        <v>0.9338936695350544</v>
      </c>
      <c r="AC187" s="5">
        <f>AC151*1000/AC152</f>
        <v>1.1228731839026271</v>
      </c>
      <c r="AE187" s="5">
        <f>AE151*1000/AE152</f>
        <v>2.3055619977899346</v>
      </c>
      <c r="AF187" s="5">
        <f>AF151*1000/AF152</f>
        <v>0.7298839558235892</v>
      </c>
      <c r="AG187" s="5">
        <f>AG151*1000/AG152</f>
        <v>0.8680649746633535</v>
      </c>
      <c r="AI187" s="5">
        <f>AI151*1000/AI152</f>
        <v>0.7183438908117286</v>
      </c>
      <c r="AK187" s="5">
        <f>AK151*1000/AK152</f>
        <v>0</v>
      </c>
      <c r="AL187" s="5">
        <f>AL151*1000/AL152</f>
        <v>0</v>
      </c>
      <c r="AO187" s="5">
        <f>AO151*1000/AO152</f>
        <v>1.1085450346420322</v>
      </c>
    </row>
    <row r="189" ht="12.75">
      <c r="A189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D25" sqref="D25"/>
    </sheetView>
  </sheetViews>
  <sheetFormatPr defaultColWidth="9.140625" defaultRowHeight="12.75"/>
  <cols>
    <col min="1" max="1" width="14.140625" style="0" customWidth="1"/>
    <col min="2" max="2" width="14.8515625" style="0" customWidth="1"/>
  </cols>
  <sheetData>
    <row r="2" spans="1:2" ht="12.75">
      <c r="A2" s="37" t="s">
        <v>242</v>
      </c>
      <c r="B2" s="34" t="s">
        <v>243</v>
      </c>
    </row>
    <row r="3" spans="1:2" ht="12.75">
      <c r="A3" s="35" t="s">
        <v>255</v>
      </c>
      <c r="B3" s="36">
        <v>7</v>
      </c>
    </row>
    <row r="4" spans="1:2" ht="12.75">
      <c r="A4" s="35" t="s">
        <v>258</v>
      </c>
      <c r="B4" s="36">
        <v>42</v>
      </c>
    </row>
    <row r="5" spans="1:2" ht="12.75">
      <c r="A5" s="35" t="s">
        <v>256</v>
      </c>
      <c r="B5" s="36">
        <v>44</v>
      </c>
    </row>
    <row r="6" spans="1:2" ht="12.75">
      <c r="A6" s="35" t="s">
        <v>246</v>
      </c>
      <c r="B6" s="36">
        <v>63</v>
      </c>
    </row>
    <row r="7" spans="1:2" ht="12.75">
      <c r="A7" s="35" t="s">
        <v>254</v>
      </c>
      <c r="B7" s="36">
        <v>64</v>
      </c>
    </row>
    <row r="8" spans="1:2" ht="12.75">
      <c r="A8" s="35" t="s">
        <v>244</v>
      </c>
      <c r="B8" s="36">
        <v>67</v>
      </c>
    </row>
    <row r="9" spans="1:2" ht="12.75">
      <c r="A9" s="35" t="s">
        <v>245</v>
      </c>
      <c r="B9" s="36">
        <v>76</v>
      </c>
    </row>
    <row r="10" spans="1:2" ht="12.75">
      <c r="A10" s="35" t="s">
        <v>251</v>
      </c>
      <c r="B10" s="36">
        <v>84</v>
      </c>
    </row>
    <row r="11" spans="1:2" ht="25.5">
      <c r="A11" s="35" t="s">
        <v>257</v>
      </c>
      <c r="B11" s="36">
        <v>110</v>
      </c>
    </row>
    <row r="12" spans="1:2" ht="25.5">
      <c r="A12" s="35" t="s">
        <v>252</v>
      </c>
      <c r="B12" s="36">
        <v>131</v>
      </c>
    </row>
    <row r="13" spans="1:2" ht="12.75">
      <c r="A13" s="35" t="s">
        <v>253</v>
      </c>
      <c r="B13" s="36">
        <v>157</v>
      </c>
    </row>
    <row r="14" spans="1:2" ht="25.5">
      <c r="A14" s="35" t="s">
        <v>250</v>
      </c>
      <c r="B14" s="36">
        <v>264</v>
      </c>
    </row>
    <row r="15" spans="1:2" ht="25.5">
      <c r="A15" s="35" t="s">
        <v>248</v>
      </c>
      <c r="B15" s="36">
        <v>315</v>
      </c>
    </row>
    <row r="16" spans="1:2" ht="12.75">
      <c r="A16" s="35" t="s">
        <v>247</v>
      </c>
      <c r="B16" s="36"/>
    </row>
    <row r="17" spans="1:2" ht="12.75">
      <c r="A17" s="35" t="s">
        <v>249</v>
      </c>
      <c r="B17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Ramsden</dc:creator>
  <cp:keywords/>
  <dc:description/>
  <cp:lastModifiedBy>tmadubela</cp:lastModifiedBy>
  <dcterms:created xsi:type="dcterms:W3CDTF">2007-10-03T10:09:49Z</dcterms:created>
  <dcterms:modified xsi:type="dcterms:W3CDTF">2008-08-12T07:18:37Z</dcterms:modified>
  <cp:category/>
  <cp:version/>
  <cp:contentType/>
  <cp:contentStatus/>
</cp:coreProperties>
</file>