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tabRatio="587" firstSheet="2" activeTab="2"/>
  </bookViews>
  <sheets>
    <sheet name="DISCRETIONARY FUND" sheetId="1" state="hidden" r:id="rId1"/>
    <sheet name="CD PROGRAMMES" sheetId="2" r:id="rId2"/>
    <sheet name="OSW" sheetId="3" r:id="rId3"/>
    <sheet name="OSDP" sheetId="4" r:id="rId4"/>
    <sheet name="ORC" sheetId="5" r:id="rId5"/>
    <sheet name="GENDER,DISABILITY AND CHILDREN" sheetId="6" r:id="rId6"/>
    <sheet name="Ken's Summary" sheetId="7" state="hidden" r:id="rId7"/>
    <sheet name="CFO" sheetId="8" state="hidden" r:id="rId8"/>
  </sheets>
  <externalReferences>
    <externalReference r:id="rId11"/>
  </externalReferences>
  <definedNames>
    <definedName name="_xlnm.Print_Area" localSheetId="1">'CD PROGRAMMES'!$B$1:$S$188</definedName>
    <definedName name="_xlnm.Print_Area" localSheetId="0">'DISCRETIONARY FUND'!$B$2:$S$186</definedName>
    <definedName name="_xlnm.Print_Area" localSheetId="5">'GENDER,DISABILITY AND CHILDREN'!$B$1:$S$188</definedName>
    <definedName name="_xlnm.Print_Area" localSheetId="6">'Ken''s Summary'!$A$1:$M$62</definedName>
    <definedName name="_xlnm.Print_Area" localSheetId="4">'ORC'!$B$1:$S$188</definedName>
    <definedName name="_xlnm.Print_Area" localSheetId="3">'OSDP'!$B$2:$S$188</definedName>
    <definedName name="_xlnm.Print_Area" localSheetId="2">'OSW'!$B$1:$S$194</definedName>
    <definedName name="_xlnm.Print_Titles" localSheetId="4">'ORC'!$2:$3</definedName>
    <definedName name="_xlnm.Print_Titles" localSheetId="3">'OSDP'!$2:$3</definedName>
    <definedName name="_xlnm.Print_Titles" localSheetId="2">'OSW'!$2:$3</definedName>
  </definedNames>
  <calcPr fullCalcOnLoad="1"/>
</workbook>
</file>

<file path=xl/comments7.xml><?xml version="1.0" encoding="utf-8"?>
<comments xmlns="http://schemas.openxmlformats.org/spreadsheetml/2006/main">
  <authors>
    <author>The Presidency</author>
  </authors>
  <commentList>
    <comment ref="E28" authorId="0">
      <text>
        <r>
          <rPr>
            <b/>
            <sz val="8"/>
            <rFont val="Tahoma"/>
            <family val="0"/>
          </rPr>
          <t>The Presidency:</t>
        </r>
        <r>
          <rPr>
            <sz val="8"/>
            <rFont val="Tahoma"/>
            <family val="0"/>
          </rPr>
          <t xml:space="preserve">
(R58 000) from HRM to Statutory </t>
        </r>
      </text>
    </comment>
  </commentList>
</comments>
</file>

<file path=xl/sharedStrings.xml><?xml version="1.0" encoding="utf-8"?>
<sst xmlns="http://schemas.openxmlformats.org/spreadsheetml/2006/main" count="1211" uniqueCount="237">
  <si>
    <t>Gifts &amp; Promotional Items</t>
  </si>
  <si>
    <t>Recruitment</t>
  </si>
  <si>
    <t>Tenders</t>
  </si>
  <si>
    <t>Commercial Bank</t>
  </si>
  <si>
    <t>Bursaries</t>
  </si>
  <si>
    <t>Postage/ Stamps/ Franking Machine</t>
  </si>
  <si>
    <t>Rent Private Bag &amp; Post Box</t>
  </si>
  <si>
    <t>Telephone Installation</t>
  </si>
  <si>
    <t>Sita Computer Services</t>
  </si>
  <si>
    <t xml:space="preserve">   Data Lines</t>
  </si>
  <si>
    <t xml:space="preserve">   Internet Service Charges</t>
  </si>
  <si>
    <t xml:space="preserve">   Mainframe Time</t>
  </si>
  <si>
    <t xml:space="preserve">   Software Licences</t>
  </si>
  <si>
    <t>External Computer Service Providers</t>
  </si>
  <si>
    <t xml:space="preserve">   Special Computer Services</t>
  </si>
  <si>
    <t xml:space="preserve">   System Advisor</t>
  </si>
  <si>
    <t>Accountants &amp; Auditors</t>
  </si>
  <si>
    <t>Audio Visuals</t>
  </si>
  <si>
    <t>Personnel &amp; Labour</t>
  </si>
  <si>
    <t>Debt Collections</t>
  </si>
  <si>
    <t>Courier &amp; Delivery Service</t>
  </si>
  <si>
    <t>Departmental including Employees</t>
  </si>
  <si>
    <t>Management</t>
  </si>
  <si>
    <t>Minister</t>
  </si>
  <si>
    <t>Tangible Assets less than R5000</t>
  </si>
  <si>
    <t>Machinery and Equipment</t>
  </si>
  <si>
    <t xml:space="preserve">   Audio Visual Equipment</t>
  </si>
  <si>
    <t xml:space="preserve">   Cellular Phones</t>
  </si>
  <si>
    <t xml:space="preserve">   Computer Hardware &amp; Systems</t>
  </si>
  <si>
    <t xml:space="preserve">   Crockery and Cutlery</t>
  </si>
  <si>
    <t xml:space="preserve">   Kitchen Appliances</t>
  </si>
  <si>
    <t xml:space="preserve">   Learning/ Training/ Support/ Library</t>
  </si>
  <si>
    <t xml:space="preserve">   Linen &amp; Soft Furnishing</t>
  </si>
  <si>
    <t xml:space="preserve">   Office Equipment</t>
  </si>
  <si>
    <t xml:space="preserve">   Office Furniture</t>
  </si>
  <si>
    <t xml:space="preserve">   Photographic Equipment</t>
  </si>
  <si>
    <t xml:space="preserve">   Tents/ Flags/ Access</t>
  </si>
  <si>
    <t xml:space="preserve"> </t>
  </si>
  <si>
    <t>Intangible Assets less than R5000</t>
  </si>
  <si>
    <t>Equipment</t>
  </si>
  <si>
    <t xml:space="preserve">   Computer Software</t>
  </si>
  <si>
    <t>Freight Services</t>
  </si>
  <si>
    <t xml:space="preserve">Honoraria </t>
  </si>
  <si>
    <t xml:space="preserve">   Wash/ Clean Detergents</t>
  </si>
  <si>
    <t>Stationery and Printing</t>
  </si>
  <si>
    <t>Food and Food Supplies</t>
  </si>
  <si>
    <t xml:space="preserve">   Groceries</t>
  </si>
  <si>
    <t>Other Consumables</t>
  </si>
  <si>
    <t xml:space="preserve">   Cellphone Accessories</t>
  </si>
  <si>
    <t xml:space="preserve">   Other Publication</t>
  </si>
  <si>
    <t xml:space="preserve">   Printing Departmental</t>
  </si>
  <si>
    <t xml:space="preserve">   Printing Government Printing</t>
  </si>
  <si>
    <t xml:space="preserve">   Stationery</t>
  </si>
  <si>
    <t>Fuel, Oil and Gas</t>
  </si>
  <si>
    <t xml:space="preserve">   Fuel, Oil and Lubricants</t>
  </si>
  <si>
    <t xml:space="preserve">Private Firms </t>
  </si>
  <si>
    <t xml:space="preserve">   Advice</t>
  </si>
  <si>
    <t>State Attorney</t>
  </si>
  <si>
    <t>Tangible Assets</t>
  </si>
  <si>
    <t xml:space="preserve">   Computer Hardware and Systems</t>
  </si>
  <si>
    <t xml:space="preserve">   Telecommunication</t>
  </si>
  <si>
    <t xml:space="preserve">   Transport Assets</t>
  </si>
  <si>
    <t xml:space="preserve">   Motor Vehicles</t>
  </si>
  <si>
    <t>Intangible Assets</t>
  </si>
  <si>
    <t xml:space="preserve">   Other intangible Assets</t>
  </si>
  <si>
    <t>Leases: Machinery and Equipment</t>
  </si>
  <si>
    <t>Plants/ Flowers &amp; Other Decorations</t>
  </si>
  <si>
    <t>Printing and Publications</t>
  </si>
  <si>
    <t>Professional Bodies and Membership fees</t>
  </si>
  <si>
    <t>Resettlement Cost</t>
  </si>
  <si>
    <t>Subscriptions</t>
  </si>
  <si>
    <t>Translations and Transcriptions</t>
  </si>
  <si>
    <t>Excursions</t>
  </si>
  <si>
    <t>Domestic</t>
  </si>
  <si>
    <t xml:space="preserve">   Accommodation</t>
  </si>
  <si>
    <t xml:space="preserve">   Daily Allowance</t>
  </si>
  <si>
    <t xml:space="preserve">   Food and Beverages (Served)</t>
  </si>
  <si>
    <t xml:space="preserve">   Incidental Cost</t>
  </si>
  <si>
    <t xml:space="preserve">   Transport without operator</t>
  </si>
  <si>
    <t xml:space="preserve">      Car Rental</t>
  </si>
  <si>
    <t xml:space="preserve">      Km Allowance (Own Transport)</t>
  </si>
  <si>
    <t xml:space="preserve">      Km Allowance (SMS)</t>
  </si>
  <si>
    <t xml:space="preserve">   Transport with operator</t>
  </si>
  <si>
    <t xml:space="preserve">   Public Transport</t>
  </si>
  <si>
    <t xml:space="preserve">      Air transport    </t>
  </si>
  <si>
    <t xml:space="preserve">      Rail transport</t>
  </si>
  <si>
    <t xml:space="preserve">      Road transport</t>
  </si>
  <si>
    <t xml:space="preserve">   Government Garage</t>
  </si>
  <si>
    <t xml:space="preserve">      Government Garage</t>
  </si>
  <si>
    <t>Foreign</t>
  </si>
  <si>
    <t xml:space="preserve">   </t>
  </si>
  <si>
    <t xml:space="preserve">      Air transport</t>
  </si>
  <si>
    <t xml:space="preserve">         </t>
  </si>
  <si>
    <t xml:space="preserve">Venues and Facilities </t>
  </si>
  <si>
    <t>Non life insurance premiums</t>
  </si>
  <si>
    <t>Motor Vehicles</t>
  </si>
  <si>
    <t>Office Equipment</t>
  </si>
  <si>
    <t>Office Furniture</t>
  </si>
  <si>
    <t>Computer Software</t>
  </si>
  <si>
    <t>Current Payments</t>
  </si>
  <si>
    <t>Salaries and wages</t>
  </si>
  <si>
    <t>Cellular Contracts</t>
  </si>
  <si>
    <t xml:space="preserve">Licences </t>
  </si>
  <si>
    <t>Telephones/ Faxes/ Telegraph/ Telex usage</t>
  </si>
  <si>
    <t>Financial, Advisory and Management Consultant Services</t>
  </si>
  <si>
    <t>Audit Committee</t>
  </si>
  <si>
    <t>Regularity audit fees: Current Year</t>
  </si>
  <si>
    <t>Regularity audit fees: Previous Year</t>
  </si>
  <si>
    <t>Computer Audits</t>
  </si>
  <si>
    <t>Performance Audits</t>
  </si>
  <si>
    <t>Domestic Consumables</t>
  </si>
  <si>
    <t xml:space="preserve">   Other Machinery and Equipment</t>
  </si>
  <si>
    <t>Mint of decorations/ Medals</t>
  </si>
  <si>
    <t>Protective, special clothing &amp; uniforms</t>
  </si>
  <si>
    <t>Regional Service Council</t>
  </si>
  <si>
    <t>Capital</t>
  </si>
  <si>
    <t xml:space="preserve">Draft </t>
  </si>
  <si>
    <t>Adjust-</t>
  </si>
  <si>
    <t>Funds</t>
  </si>
  <si>
    <t>Saving/</t>
  </si>
  <si>
    <t>ment</t>
  </si>
  <si>
    <t>available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</si>
  <si>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</si>
  <si>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</si>
  <si>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</si>
  <si>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</si>
  <si>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</si>
  <si>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</si>
  <si>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</si>
  <si>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</si>
  <si>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</si>
  <si>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</si>
  <si>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</si>
  <si>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</si>
  <si>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</si>
  <si>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(Deficit)</t>
  </si>
  <si>
    <t>2004/05</t>
  </si>
  <si>
    <t>Expenditure per month from 1 April 2004 to 31 March 2005</t>
  </si>
  <si>
    <t>Total: Current Payments</t>
  </si>
  <si>
    <t>Total: Capital Payments</t>
  </si>
  <si>
    <t>Grand Total</t>
  </si>
  <si>
    <t>SACAR</t>
  </si>
  <si>
    <t>Advertising</t>
  </si>
  <si>
    <t>Bank Charges and Card Fees</t>
  </si>
  <si>
    <t>Communication</t>
  </si>
  <si>
    <t>Consultants, Contractors, Spec Services</t>
  </si>
  <si>
    <t>Debt Collection</t>
  </si>
  <si>
    <t>Ext Audit Fees</t>
  </si>
  <si>
    <t>Equip Less R5000</t>
  </si>
  <si>
    <t>Freight Service</t>
  </si>
  <si>
    <t>Honoraria</t>
  </si>
  <si>
    <t>Inventory</t>
  </si>
  <si>
    <t>Legal Fees</t>
  </si>
  <si>
    <t>Maint, Repairs, Running Costs</t>
  </si>
  <si>
    <t>Mint Decorations / Medals</t>
  </si>
  <si>
    <t>Plants, Flowers, Other Decorations</t>
  </si>
  <si>
    <t>Printing, Publication</t>
  </si>
  <si>
    <t>Prof Bodies, Memb Fees</t>
  </si>
  <si>
    <t>Translations</t>
  </si>
  <si>
    <t>Transport: Dept Activites</t>
  </si>
  <si>
    <t>Uniforms</t>
  </si>
  <si>
    <t>Other Transfers Public Corps</t>
  </si>
  <si>
    <t>Transfers Municipalities</t>
  </si>
  <si>
    <t>Transport equip</t>
  </si>
  <si>
    <t>other Machinery and Equip</t>
  </si>
  <si>
    <t>Software, Other Tangible Assets</t>
  </si>
  <si>
    <t>S&amp;T Domestic</t>
  </si>
  <si>
    <t>S&amp;T Foreign</t>
  </si>
  <si>
    <t>Venues, Facilities (Workshops)</t>
  </si>
  <si>
    <t>Departmental entertainment</t>
  </si>
  <si>
    <t>Courier, Delivery Services</t>
  </si>
  <si>
    <t>Computer Services</t>
  </si>
  <si>
    <t>OSW</t>
  </si>
  <si>
    <t>OSDP</t>
  </si>
  <si>
    <t>ORC</t>
  </si>
  <si>
    <t>DISCRETIONARY FUND</t>
  </si>
  <si>
    <t>BUDGET</t>
  </si>
  <si>
    <t>EXPENDITURE</t>
  </si>
  <si>
    <t>BALANCE</t>
  </si>
  <si>
    <t>% SPENT</t>
  </si>
  <si>
    <t>PROJECTED</t>
  </si>
  <si>
    <t>DIFFERENCE</t>
  </si>
  <si>
    <t>Programme 1</t>
  </si>
  <si>
    <t>Programme 2</t>
  </si>
  <si>
    <t>Private Office</t>
  </si>
  <si>
    <t>Deputy President</t>
  </si>
  <si>
    <t>Communications</t>
  </si>
  <si>
    <t>Programme 3</t>
  </si>
  <si>
    <t>Programme 4</t>
  </si>
  <si>
    <t>PCAS</t>
  </si>
  <si>
    <t>TOTAL</t>
  </si>
  <si>
    <t>NYC</t>
  </si>
  <si>
    <t>Personnel</t>
  </si>
  <si>
    <t>Excludes the NYC</t>
  </si>
  <si>
    <t>statutory</t>
  </si>
  <si>
    <t>COMPENSATION</t>
  </si>
  <si>
    <t>National Orders</t>
  </si>
  <si>
    <t>Telephones</t>
  </si>
  <si>
    <t>First ladies car</t>
  </si>
  <si>
    <t>Coffee Table Protocol</t>
  </si>
  <si>
    <t xml:space="preserve">Commission </t>
  </si>
  <si>
    <t xml:space="preserve">Total: Compensation </t>
  </si>
  <si>
    <t>total compensation</t>
  </si>
  <si>
    <t>DECEMBER 2004</t>
  </si>
  <si>
    <t>AISA</t>
  </si>
  <si>
    <t>ISIGODLOLO</t>
  </si>
  <si>
    <t>Leave Gratuity</t>
  </si>
  <si>
    <t>GENDER,DISABILITY AND CHILDREN</t>
  </si>
  <si>
    <t>2007/08</t>
  </si>
  <si>
    <t>Expenditure per month from 1 April 2007 to 31 March 2008</t>
  </si>
  <si>
    <t xml:space="preserve">CD PROGRAMMES </t>
  </si>
  <si>
    <t>Catering</t>
  </si>
  <si>
    <t xml:space="preserve">  </t>
  </si>
  <si>
    <t>Expenditure per month from 1 April 2008 to 31 March 2009</t>
  </si>
  <si>
    <t>2008/09</t>
  </si>
  <si>
    <t>Bank Charges &amp; Card Fees</t>
  </si>
  <si>
    <t>Registration Fees</t>
  </si>
  <si>
    <t>Personnel Agency Fees</t>
  </si>
  <si>
    <t>Travel Agency Fees</t>
  </si>
  <si>
    <t>Burial Services</t>
  </si>
  <si>
    <t>Business &amp; Advisory Services</t>
  </si>
  <si>
    <t>Management Consultants</t>
  </si>
  <si>
    <t>Legal Services</t>
  </si>
  <si>
    <t>Advise</t>
  </si>
  <si>
    <t>Advice</t>
  </si>
  <si>
    <t>Audio Visual Services</t>
  </si>
  <si>
    <t>Event Promoters</t>
  </si>
  <si>
    <t>Mint of Decorations</t>
  </si>
  <si>
    <t>Photographer</t>
  </si>
  <si>
    <t>Photographic services</t>
  </si>
  <si>
    <t>Plants &amp; Flowers</t>
  </si>
  <si>
    <t>Tracing Agents</t>
  </si>
  <si>
    <t>Minister/President/Deputy President</t>
  </si>
  <si>
    <t>Departmental Entertainment (Officials)</t>
  </si>
  <si>
    <t>Learnership</t>
  </si>
  <si>
    <t>Exercusions</t>
  </si>
  <si>
    <t>Stationery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</si>
</sst>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\ ###\ ##0;\(#\ ###\ ##0\)"/>
    <numFmt numFmtId="179" formatCode="0.0%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;\-#,##0.0"/>
    <numFmt numFmtId="189" formatCode="[$-409]dddd\,\ mmmm\ dd\,\ yyyy"/>
  </numFmts>
  <fonts count="1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8" fontId="0" fillId="2" borderId="1" xfId="0" applyNumberFormat="1" applyFont="1" applyFill="1" applyBorder="1" applyAlignment="1">
      <alignment horizontal="center"/>
    </xf>
    <xf numFmtId="178" fontId="0" fillId="2" borderId="2" xfId="0" applyNumberFormat="1" applyFill="1" applyBorder="1" applyAlignment="1">
      <alignment horizontal="center"/>
    </xf>
    <xf numFmtId="178" fontId="0" fillId="2" borderId="3" xfId="0" applyNumberFormat="1" applyFont="1" applyFill="1" applyBorder="1" applyAlignment="1" quotePrefix="1">
      <alignment horizontal="center"/>
    </xf>
    <xf numFmtId="178" fontId="0" fillId="2" borderId="3" xfId="0" applyNumberFormat="1" applyFont="1" applyFill="1" applyBorder="1" applyAlignment="1">
      <alignment horizontal="center"/>
    </xf>
    <xf numFmtId="178" fontId="0" fillId="2" borderId="4" xfId="0" applyNumberFormat="1" applyFont="1" applyFill="1" applyBorder="1" applyAlignment="1">
      <alignment horizontal="center"/>
    </xf>
    <xf numFmtId="178" fontId="0" fillId="2" borderId="5" xfId="0" applyNumberFormat="1" applyFill="1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6" xfId="0" applyNumberFormat="1" applyBorder="1" applyAlignment="1">
      <alignment/>
    </xf>
    <xf numFmtId="178" fontId="2" fillId="0" borderId="6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1" fillId="0" borderId="6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0" fillId="0" borderId="1" xfId="0" applyNumberFormat="1" applyBorder="1" applyAlignment="1" applyProtection="1">
      <alignment/>
      <protection hidden="1"/>
    </xf>
    <xf numFmtId="178" fontId="0" fillId="0" borderId="6" xfId="0" applyNumberFormat="1" applyBorder="1" applyAlignment="1" applyProtection="1">
      <alignment/>
      <protection hidden="1"/>
    </xf>
    <xf numFmtId="178" fontId="0" fillId="0" borderId="3" xfId="0" applyNumberFormat="1" applyBorder="1" applyAlignment="1" applyProtection="1">
      <alignment/>
      <protection hidden="1"/>
    </xf>
    <xf numFmtId="178" fontId="0" fillId="0" borderId="4" xfId="0" applyNumberFormat="1" applyBorder="1" applyAlignment="1" applyProtection="1">
      <alignment/>
      <protection hidden="1"/>
    </xf>
    <xf numFmtId="178" fontId="2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179" fontId="7" fillId="0" borderId="0" xfId="21" applyNumberFormat="1" applyFont="1" applyAlignment="1">
      <alignment/>
    </xf>
    <xf numFmtId="179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9" fontId="6" fillId="0" borderId="11" xfId="21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9" fontId="6" fillId="0" borderId="0" xfId="21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79" fontId="6" fillId="0" borderId="15" xfId="21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7" fillId="0" borderId="11" xfId="21" applyNumberFormat="1" applyFont="1" applyBorder="1" applyAlignment="1">
      <alignment/>
    </xf>
    <xf numFmtId="179" fontId="7" fillId="0" borderId="15" xfId="21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9" fontId="7" fillId="0" borderId="0" xfId="21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8" fontId="0" fillId="0" borderId="6" xfId="0" applyNumberFormat="1" applyFont="1" applyBorder="1" applyAlignment="1" applyProtection="1">
      <alignment/>
      <protection hidden="1"/>
    </xf>
    <xf numFmtId="178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178" fontId="0" fillId="0" borderId="0" xfId="0" applyNumberFormat="1" applyAlignment="1">
      <alignment horizontal="center"/>
    </xf>
    <xf numFmtId="178" fontId="2" fillId="0" borderId="0" xfId="0" applyNumberFormat="1" applyFont="1" applyAlignment="1">
      <alignment/>
    </xf>
    <xf numFmtId="2" fontId="0" fillId="0" borderId="6" xfId="0" applyNumberFormat="1" applyBorder="1" applyAlignment="1">
      <alignment/>
    </xf>
    <xf numFmtId="0" fontId="5" fillId="0" borderId="0" xfId="0" applyFont="1" applyFill="1" applyAlignment="1">
      <alignment/>
    </xf>
    <xf numFmtId="178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 applyProtection="1">
      <alignment/>
      <protection hidden="1"/>
    </xf>
    <xf numFmtId="178" fontId="0" fillId="0" borderId="0" xfId="0" applyNumberFormat="1" applyFill="1" applyAlignment="1">
      <alignment/>
    </xf>
    <xf numFmtId="0" fontId="5" fillId="3" borderId="0" xfId="0" applyFont="1" applyFill="1" applyAlignment="1">
      <alignment/>
    </xf>
    <xf numFmtId="178" fontId="0" fillId="3" borderId="6" xfId="0" applyNumberFormat="1" applyFill="1" applyBorder="1" applyAlignment="1">
      <alignment/>
    </xf>
    <xf numFmtId="178" fontId="0" fillId="3" borderId="6" xfId="0" applyNumberFormat="1" applyFill="1" applyBorder="1" applyAlignment="1" applyProtection="1">
      <alignment/>
      <protection hidden="1"/>
    </xf>
    <xf numFmtId="178" fontId="0" fillId="3" borderId="0" xfId="0" applyNumberFormat="1" applyFill="1" applyAlignment="1">
      <alignment/>
    </xf>
    <xf numFmtId="0" fontId="5" fillId="0" borderId="4" xfId="0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0" fillId="2" borderId="18" xfId="0" applyNumberFormat="1" applyFont="1" applyFill="1" applyBorder="1" applyAlignment="1">
      <alignment horizontal="center"/>
    </xf>
    <xf numFmtId="178" fontId="0" fillId="2" borderId="19" xfId="0" applyNumberFormat="1" applyFont="1" applyFill="1" applyBorder="1" applyAlignment="1">
      <alignment horizontal="center"/>
    </xf>
    <xf numFmtId="178" fontId="0" fillId="2" borderId="20" xfId="0" applyNumberFormat="1" applyFont="1" applyFill="1" applyBorder="1" applyAlignment="1">
      <alignment horizontal="center"/>
    </xf>
    <xf numFmtId="17" fontId="7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hepresidency/Data\Expenditure2007-08\Budget%20per%20responsibility\GDC%20FINA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RETIONARY FUND"/>
      <sheetName val="CD PROGRAMMES"/>
      <sheetName val="OSDP"/>
      <sheetName val="OSW"/>
      <sheetName val="ORC"/>
      <sheetName val="GENDER,DISABILITY AND CHILDREN"/>
      <sheetName val="Ken's Summary"/>
      <sheetName val="CFO"/>
    </sheetNames>
    <sheetDataSet>
      <sheetData sheetId="1">
        <row r="17">
          <cell r="C17">
            <v>5000</v>
          </cell>
        </row>
        <row r="19">
          <cell r="C19">
            <v>25000</v>
          </cell>
        </row>
        <row r="38">
          <cell r="C38">
            <v>25000</v>
          </cell>
        </row>
        <row r="43">
          <cell r="C43">
            <v>5000</v>
          </cell>
        </row>
        <row r="47">
          <cell r="C47">
            <v>10000</v>
          </cell>
        </row>
        <row r="61">
          <cell r="C61">
            <v>5000</v>
          </cell>
        </row>
        <row r="89">
          <cell r="C89">
            <v>4000</v>
          </cell>
        </row>
        <row r="90">
          <cell r="C90">
            <v>5000</v>
          </cell>
        </row>
        <row r="129">
          <cell r="C129">
            <v>5000</v>
          </cell>
        </row>
        <row r="136">
          <cell r="C136">
            <v>30000</v>
          </cell>
        </row>
        <row r="137">
          <cell r="C137">
            <v>6000</v>
          </cell>
        </row>
        <row r="142">
          <cell r="C142">
            <v>5000</v>
          </cell>
        </row>
        <row r="148">
          <cell r="C148">
            <v>30000</v>
          </cell>
        </row>
        <row r="153">
          <cell r="C153">
            <v>5000</v>
          </cell>
        </row>
        <row r="155">
          <cell r="C155">
            <v>30000</v>
          </cell>
        </row>
        <row r="156">
          <cell r="C156">
            <v>10000</v>
          </cell>
        </row>
        <row r="160">
          <cell r="C160">
            <v>40000</v>
          </cell>
        </row>
        <row r="164">
          <cell r="C164">
            <v>5000</v>
          </cell>
        </row>
        <row r="177">
          <cell r="C177">
            <v>0</v>
          </cell>
        </row>
      </sheetData>
      <sheetData sheetId="2">
        <row r="11">
          <cell r="C11">
            <v>50000</v>
          </cell>
        </row>
        <row r="13">
          <cell r="C13">
            <v>410000</v>
          </cell>
        </row>
        <row r="17">
          <cell r="C17">
            <v>30000</v>
          </cell>
        </row>
        <row r="19">
          <cell r="C19">
            <v>69600</v>
          </cell>
        </row>
        <row r="21">
          <cell r="C21">
            <v>400</v>
          </cell>
        </row>
        <row r="24">
          <cell r="C24">
            <v>0</v>
          </cell>
        </row>
        <row r="28">
          <cell r="C28">
            <v>6000</v>
          </cell>
        </row>
        <row r="30">
          <cell r="C30">
            <v>15000</v>
          </cell>
        </row>
        <row r="37">
          <cell r="C37">
            <v>30000</v>
          </cell>
        </row>
        <row r="38">
          <cell r="C38">
            <v>50000</v>
          </cell>
        </row>
        <row r="40">
          <cell r="C40">
            <v>50000</v>
          </cell>
        </row>
        <row r="43">
          <cell r="C43">
            <v>5000</v>
          </cell>
        </row>
        <row r="47">
          <cell r="C47">
            <v>50000</v>
          </cell>
        </row>
        <row r="59">
          <cell r="C59">
            <v>10000</v>
          </cell>
        </row>
        <row r="60">
          <cell r="C60">
            <v>20000</v>
          </cell>
        </row>
        <row r="61">
          <cell r="C61">
            <v>5000</v>
          </cell>
        </row>
        <row r="62">
          <cell r="C62">
            <v>2000</v>
          </cell>
        </row>
        <row r="63">
          <cell r="C63">
            <v>60000</v>
          </cell>
        </row>
        <row r="65">
          <cell r="C65">
            <v>30000</v>
          </cell>
        </row>
        <row r="66">
          <cell r="C66">
            <v>30000</v>
          </cell>
        </row>
        <row r="72">
          <cell r="C72">
            <v>6000</v>
          </cell>
        </row>
        <row r="76">
          <cell r="C76">
            <v>5000</v>
          </cell>
        </row>
        <row r="79">
          <cell r="C79">
            <v>3000</v>
          </cell>
        </row>
        <row r="82">
          <cell r="C82">
            <v>10000</v>
          </cell>
        </row>
        <row r="85">
          <cell r="C85">
            <v>1000</v>
          </cell>
        </row>
        <row r="88">
          <cell r="C88">
            <v>10000</v>
          </cell>
        </row>
        <row r="89">
          <cell r="C89">
            <v>60000</v>
          </cell>
        </row>
        <row r="90">
          <cell r="C90">
            <v>0</v>
          </cell>
        </row>
        <row r="91">
          <cell r="C91">
            <v>0</v>
          </cell>
        </row>
        <row r="129">
          <cell r="C129">
            <v>5000</v>
          </cell>
        </row>
        <row r="131">
          <cell r="C131">
            <v>40000</v>
          </cell>
        </row>
        <row r="136">
          <cell r="C136">
            <v>294000</v>
          </cell>
        </row>
        <row r="137">
          <cell r="C137">
            <v>24000</v>
          </cell>
        </row>
        <row r="138">
          <cell r="C138">
            <v>50000</v>
          </cell>
        </row>
        <row r="139">
          <cell r="C139">
            <v>5000</v>
          </cell>
        </row>
        <row r="142">
          <cell r="C142">
            <v>20000</v>
          </cell>
        </row>
        <row r="143">
          <cell r="C143">
            <v>20000</v>
          </cell>
        </row>
        <row r="144">
          <cell r="C144">
            <v>6000</v>
          </cell>
        </row>
        <row r="148">
          <cell r="C148">
            <v>250000</v>
          </cell>
        </row>
        <row r="150">
          <cell r="C150">
            <v>50000</v>
          </cell>
        </row>
        <row r="155">
          <cell r="C155">
            <v>250000</v>
          </cell>
        </row>
        <row r="156">
          <cell r="C156">
            <v>30000</v>
          </cell>
        </row>
        <row r="157">
          <cell r="C157">
            <v>10000</v>
          </cell>
        </row>
        <row r="160">
          <cell r="C160">
            <v>250000</v>
          </cell>
        </row>
        <row r="164">
          <cell r="C164">
            <v>148000</v>
          </cell>
        </row>
      </sheetData>
      <sheetData sheetId="3">
        <row r="139">
          <cell r="C139">
            <v>0</v>
          </cell>
        </row>
      </sheetData>
      <sheetData sheetId="4">
        <row r="11">
          <cell r="C11">
            <v>50000</v>
          </cell>
        </row>
        <row r="19">
          <cell r="C19">
            <v>91000</v>
          </cell>
        </row>
        <row r="24">
          <cell r="C24">
            <v>1500</v>
          </cell>
        </row>
        <row r="41">
          <cell r="C41">
            <v>75000</v>
          </cell>
        </row>
        <row r="43">
          <cell r="C43">
            <v>4000</v>
          </cell>
        </row>
        <row r="47">
          <cell r="C47">
            <v>300000</v>
          </cell>
        </row>
        <row r="67">
          <cell r="C67">
            <v>5000</v>
          </cell>
        </row>
        <row r="82">
          <cell r="C82">
            <v>3000</v>
          </cell>
        </row>
        <row r="88">
          <cell r="C88">
            <v>15000</v>
          </cell>
        </row>
        <row r="89">
          <cell r="C89">
            <v>830000</v>
          </cell>
        </row>
        <row r="91">
          <cell r="C91">
            <v>60000</v>
          </cell>
        </row>
        <row r="117">
          <cell r="C117">
            <v>30000</v>
          </cell>
        </row>
        <row r="129">
          <cell r="C129">
            <v>3000</v>
          </cell>
        </row>
        <row r="136">
          <cell r="C136">
            <v>351000</v>
          </cell>
        </row>
        <row r="137">
          <cell r="C137">
            <v>10000</v>
          </cell>
        </row>
        <row r="142">
          <cell r="C142">
            <v>70000</v>
          </cell>
        </row>
        <row r="148">
          <cell r="C148">
            <v>361000</v>
          </cell>
        </row>
        <row r="150">
          <cell r="C150">
            <v>180000</v>
          </cell>
        </row>
        <row r="155">
          <cell r="C155">
            <v>50000</v>
          </cell>
        </row>
        <row r="156">
          <cell r="C156">
            <v>10000</v>
          </cell>
        </row>
        <row r="160">
          <cell r="C160">
            <v>100000</v>
          </cell>
        </row>
        <row r="162">
          <cell r="C162">
            <v>1500</v>
          </cell>
        </row>
        <row r="164">
          <cell r="C164">
            <v>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6"/>
  <sheetViews>
    <sheetView showZeros="0" workbookViewId="0" topLeftCell="A1">
      <selection activeCell="C4" sqref="C4"/>
    </sheetView>
  </sheetViews>
  <sheetFormatPr defaultColWidth="9.140625" defaultRowHeight="12.75"/>
  <cols>
    <col min="1" max="1" width="24.7109375" style="8" customWidth="1"/>
    <col min="2" max="2" width="49.7109375" style="16" bestFit="1" customWidth="1"/>
    <col min="3" max="3" width="9.7109375" style="8" bestFit="1" customWidth="1"/>
    <col min="4" max="4" width="9.140625" style="8" customWidth="1"/>
    <col min="5" max="5" width="9.7109375" style="8" bestFit="1" customWidth="1"/>
    <col min="6" max="16384" width="9.140625" style="8" customWidth="1"/>
  </cols>
  <sheetData>
    <row r="2" spans="2:19" ht="12.75">
      <c r="B2" s="14" t="s">
        <v>175</v>
      </c>
      <c r="C2" s="1" t="s">
        <v>116</v>
      </c>
      <c r="D2" s="1" t="s">
        <v>117</v>
      </c>
      <c r="E2" s="1" t="s">
        <v>118</v>
      </c>
      <c r="F2" s="75" t="s">
        <v>137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136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>
        <f>C4+D4</f>
        <v>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7">
        <f aca="true" t="shared" si="0" ref="R4:R35">SUM(F4:Q4)</f>
        <v>0</v>
      </c>
      <c r="S4" s="7">
        <f aca="true" t="shared" si="1" ref="S4:S35">SUM(E4-R4)</f>
        <v>0</v>
      </c>
    </row>
    <row r="5" spans="2:19" ht="12.75">
      <c r="B5" s="10" t="s">
        <v>100</v>
      </c>
      <c r="C5" s="9"/>
      <c r="D5" s="19"/>
      <c r="E5" s="19">
        <f aca="true" t="shared" si="2" ref="E5:E36">D5+C5</f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>
        <f t="shared" si="0"/>
        <v>0</v>
      </c>
      <c r="S5" s="9">
        <f t="shared" si="1"/>
        <v>0</v>
      </c>
    </row>
    <row r="6" spans="2:19" ht="12.75">
      <c r="B6" s="9"/>
      <c r="C6" s="9"/>
      <c r="D6" s="19"/>
      <c r="E6" s="19">
        <f t="shared" si="2"/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>
        <f t="shared" si="0"/>
        <v>0</v>
      </c>
      <c r="S6" s="9">
        <f t="shared" si="1"/>
        <v>0</v>
      </c>
    </row>
    <row r="7" spans="2:19" ht="12.75">
      <c r="B7" s="10" t="s">
        <v>99</v>
      </c>
      <c r="C7" s="9"/>
      <c r="D7" s="19"/>
      <c r="E7" s="19">
        <f t="shared" si="2"/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9">
        <f t="shared" si="0"/>
        <v>0</v>
      </c>
      <c r="S7" s="9">
        <f t="shared" si="1"/>
        <v>0</v>
      </c>
    </row>
    <row r="8" spans="2:19" ht="12.75">
      <c r="B8" s="9"/>
      <c r="C8" s="9"/>
      <c r="D8" s="19"/>
      <c r="E8" s="19">
        <f t="shared" si="2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>
        <f t="shared" si="0"/>
        <v>0</v>
      </c>
      <c r="S8" s="9">
        <f t="shared" si="1"/>
        <v>0</v>
      </c>
    </row>
    <row r="9" spans="1:19" ht="13.5">
      <c r="A9" s="23" t="s">
        <v>142</v>
      </c>
      <c r="B9" s="9" t="s">
        <v>0</v>
      </c>
      <c r="C9" s="9"/>
      <c r="D9" s="19"/>
      <c r="E9" s="19">
        <f t="shared" si="2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9">
        <f t="shared" si="0"/>
        <v>0</v>
      </c>
      <c r="S9" s="9">
        <f t="shared" si="1"/>
        <v>0</v>
      </c>
    </row>
    <row r="10" spans="1:19" ht="13.5">
      <c r="A10" s="23"/>
      <c r="B10" s="9" t="s">
        <v>1</v>
      </c>
      <c r="C10" s="9"/>
      <c r="D10" s="19"/>
      <c r="E10" s="19">
        <f t="shared" si="2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>
        <f t="shared" si="0"/>
        <v>0</v>
      </c>
      <c r="S10" s="9">
        <f t="shared" si="1"/>
        <v>0</v>
      </c>
    </row>
    <row r="11" spans="1:19" ht="13.5">
      <c r="A11" s="23"/>
      <c r="B11" s="9" t="s">
        <v>2</v>
      </c>
      <c r="C11" s="9"/>
      <c r="D11" s="19"/>
      <c r="E11" s="19">
        <f t="shared" si="2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 t="shared" si="0"/>
        <v>0</v>
      </c>
      <c r="S11" s="9">
        <f t="shared" si="1"/>
        <v>0</v>
      </c>
    </row>
    <row r="12" spans="1:19" ht="13.5">
      <c r="A12" s="23"/>
      <c r="B12" s="9"/>
      <c r="C12" s="9"/>
      <c r="D12" s="19"/>
      <c r="E12" s="19">
        <f t="shared" si="2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>
        <f t="shared" si="0"/>
        <v>0</v>
      </c>
      <c r="S12" s="9">
        <f t="shared" si="1"/>
        <v>0</v>
      </c>
    </row>
    <row r="13" spans="1:19" ht="13.5">
      <c r="A13" s="23" t="s">
        <v>143</v>
      </c>
      <c r="B13" s="9" t="s">
        <v>3</v>
      </c>
      <c r="C13" s="9"/>
      <c r="D13" s="19"/>
      <c r="E13" s="19">
        <f t="shared" si="2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>
        <f t="shared" si="0"/>
        <v>0</v>
      </c>
      <c r="S13" s="9">
        <f t="shared" si="1"/>
        <v>0</v>
      </c>
    </row>
    <row r="14" spans="1:19" ht="13.5">
      <c r="A14" s="23"/>
      <c r="B14" s="9"/>
      <c r="C14" s="9"/>
      <c r="D14" s="19"/>
      <c r="E14" s="19">
        <f t="shared" si="2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9">
        <f t="shared" si="0"/>
        <v>0</v>
      </c>
      <c r="S14" s="9">
        <f t="shared" si="1"/>
        <v>0</v>
      </c>
    </row>
    <row r="15" spans="1:19" ht="13.5">
      <c r="A15" s="23" t="s">
        <v>4</v>
      </c>
      <c r="B15" s="9" t="s">
        <v>4</v>
      </c>
      <c r="C15" s="9"/>
      <c r="D15" s="19"/>
      <c r="E15" s="19">
        <f t="shared" si="2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9">
        <f t="shared" si="0"/>
        <v>0</v>
      </c>
      <c r="S15" s="9">
        <f t="shared" si="1"/>
        <v>0</v>
      </c>
    </row>
    <row r="16" spans="1:19" ht="13.5">
      <c r="A16" s="23"/>
      <c r="B16" s="9"/>
      <c r="C16" s="9"/>
      <c r="D16" s="19"/>
      <c r="E16" s="19">
        <f t="shared" si="2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>
        <f t="shared" si="0"/>
        <v>0</v>
      </c>
      <c r="S16" s="9">
        <f t="shared" si="1"/>
        <v>0</v>
      </c>
    </row>
    <row r="17" spans="1:19" ht="13.5">
      <c r="A17" s="23" t="s">
        <v>144</v>
      </c>
      <c r="B17" s="9" t="s">
        <v>101</v>
      </c>
      <c r="C17" s="9"/>
      <c r="D17" s="19"/>
      <c r="E17" s="19">
        <f t="shared" si="2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>
        <f t="shared" si="0"/>
        <v>0</v>
      </c>
      <c r="S17" s="9">
        <f t="shared" si="1"/>
        <v>0</v>
      </c>
    </row>
    <row r="18" spans="1:19" ht="13.5">
      <c r="A18" s="23"/>
      <c r="B18" s="9" t="s">
        <v>102</v>
      </c>
      <c r="C18" s="9"/>
      <c r="D18" s="19"/>
      <c r="E18" s="19">
        <f t="shared" si="2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>
        <f t="shared" si="0"/>
        <v>0</v>
      </c>
      <c r="S18" s="9">
        <f t="shared" si="1"/>
        <v>0</v>
      </c>
    </row>
    <row r="19" spans="1:19" ht="13.5">
      <c r="A19" s="23"/>
      <c r="B19" s="9" t="s">
        <v>5</v>
      </c>
      <c r="C19" s="9"/>
      <c r="D19" s="19"/>
      <c r="E19" s="19">
        <f t="shared" si="2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9">
        <f t="shared" si="0"/>
        <v>0</v>
      </c>
      <c r="S19" s="9">
        <f t="shared" si="1"/>
        <v>0</v>
      </c>
    </row>
    <row r="20" spans="1:19" ht="13.5">
      <c r="A20" s="23"/>
      <c r="B20" s="9" t="s">
        <v>6</v>
      </c>
      <c r="C20" s="9"/>
      <c r="D20" s="19"/>
      <c r="E20" s="19">
        <f t="shared" si="2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>
        <f t="shared" si="0"/>
        <v>0</v>
      </c>
      <c r="S20" s="9">
        <f t="shared" si="1"/>
        <v>0</v>
      </c>
    </row>
    <row r="21" spans="1:19" ht="13.5">
      <c r="A21" s="23"/>
      <c r="B21" s="9" t="s">
        <v>7</v>
      </c>
      <c r="C21" s="9"/>
      <c r="D21" s="19"/>
      <c r="E21" s="19">
        <f t="shared" si="2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">
        <f t="shared" si="0"/>
        <v>0</v>
      </c>
      <c r="S21" s="9">
        <f t="shared" si="1"/>
        <v>0</v>
      </c>
    </row>
    <row r="22" spans="1:19" ht="13.5">
      <c r="A22" s="23"/>
      <c r="B22" s="9" t="s">
        <v>103</v>
      </c>
      <c r="C22" s="9"/>
      <c r="D22" s="19"/>
      <c r="E22" s="19">
        <f t="shared" si="2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9">
        <f t="shared" si="0"/>
        <v>0</v>
      </c>
      <c r="S22" s="9">
        <f t="shared" si="1"/>
        <v>0</v>
      </c>
    </row>
    <row r="23" spans="1:19" ht="13.5">
      <c r="A23" s="23"/>
      <c r="B23" s="9"/>
      <c r="C23" s="9"/>
      <c r="D23" s="19"/>
      <c r="E23" s="19">
        <f t="shared" si="2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0"/>
        <v>0</v>
      </c>
      <c r="S23" s="9">
        <f t="shared" si="1"/>
        <v>0</v>
      </c>
    </row>
    <row r="24" spans="1:19" ht="13.5">
      <c r="A24" s="23" t="s">
        <v>171</v>
      </c>
      <c r="B24" s="11" t="s">
        <v>8</v>
      </c>
      <c r="C24" s="9"/>
      <c r="D24" s="19"/>
      <c r="E24" s="19">
        <f t="shared" si="2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9">
        <f t="shared" si="0"/>
        <v>0</v>
      </c>
      <c r="S24" s="9">
        <f t="shared" si="1"/>
        <v>0</v>
      </c>
    </row>
    <row r="25" spans="1:19" ht="13.5">
      <c r="A25" s="23"/>
      <c r="B25" s="9" t="s">
        <v>9</v>
      </c>
      <c r="C25" s="9"/>
      <c r="D25" s="19"/>
      <c r="E25" s="19">
        <f t="shared" si="2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>
        <f t="shared" si="0"/>
        <v>0</v>
      </c>
      <c r="S25" s="9">
        <f t="shared" si="1"/>
        <v>0</v>
      </c>
    </row>
    <row r="26" spans="1:19" ht="13.5">
      <c r="A26" s="23"/>
      <c r="B26" s="9" t="s">
        <v>10</v>
      </c>
      <c r="C26" s="9"/>
      <c r="D26" s="19"/>
      <c r="E26" s="19">
        <f t="shared" si="2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9">
        <f t="shared" si="0"/>
        <v>0</v>
      </c>
      <c r="S26" s="9">
        <f t="shared" si="1"/>
        <v>0</v>
      </c>
    </row>
    <row r="27" spans="1:19" ht="13.5">
      <c r="A27" s="23"/>
      <c r="B27" s="9" t="s">
        <v>11</v>
      </c>
      <c r="C27" s="9"/>
      <c r="D27" s="19"/>
      <c r="E27" s="19">
        <f t="shared" si="2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>
        <f t="shared" si="0"/>
        <v>0</v>
      </c>
      <c r="S27" s="9">
        <f t="shared" si="1"/>
        <v>0</v>
      </c>
    </row>
    <row r="28" spans="1:19" ht="13.5">
      <c r="A28" s="23"/>
      <c r="B28" s="9" t="s">
        <v>12</v>
      </c>
      <c r="C28" s="9"/>
      <c r="D28" s="19"/>
      <c r="E28" s="19">
        <f t="shared" si="2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>
        <f t="shared" si="0"/>
        <v>0</v>
      </c>
      <c r="S28" s="9">
        <f t="shared" si="1"/>
        <v>0</v>
      </c>
    </row>
    <row r="29" spans="1:19" ht="13.5">
      <c r="A29" s="23"/>
      <c r="B29" s="9"/>
      <c r="C29" s="9"/>
      <c r="D29" s="19"/>
      <c r="E29" s="19">
        <f t="shared" si="2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>
        <f t="shared" si="0"/>
        <v>0</v>
      </c>
      <c r="S29" s="9">
        <f t="shared" si="1"/>
        <v>0</v>
      </c>
    </row>
    <row r="30" spans="1:19" ht="13.5">
      <c r="A30" s="23"/>
      <c r="B30" s="11" t="s">
        <v>13</v>
      </c>
      <c r="C30" s="9"/>
      <c r="D30" s="19"/>
      <c r="E30" s="19">
        <f t="shared" si="2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>
        <f t="shared" si="0"/>
        <v>0</v>
      </c>
      <c r="S30" s="9">
        <f t="shared" si="1"/>
        <v>0</v>
      </c>
    </row>
    <row r="31" spans="1:19" ht="13.5">
      <c r="A31" s="23"/>
      <c r="B31" s="9" t="s">
        <v>12</v>
      </c>
      <c r="C31" s="9"/>
      <c r="D31" s="19"/>
      <c r="E31" s="19">
        <f t="shared" si="2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>
        <f t="shared" si="0"/>
        <v>0</v>
      </c>
      <c r="S31" s="9">
        <f t="shared" si="1"/>
        <v>0</v>
      </c>
    </row>
    <row r="32" spans="1:19" ht="13.5">
      <c r="A32" s="23"/>
      <c r="B32" s="9" t="s">
        <v>14</v>
      </c>
      <c r="C32" s="9"/>
      <c r="D32" s="19"/>
      <c r="E32" s="19">
        <f t="shared" si="2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>
        <f t="shared" si="0"/>
        <v>0</v>
      </c>
      <c r="S32" s="9">
        <f t="shared" si="1"/>
        <v>0</v>
      </c>
    </row>
    <row r="33" spans="1:19" ht="13.5">
      <c r="A33" s="23"/>
      <c r="B33" s="9" t="s">
        <v>15</v>
      </c>
      <c r="C33" s="9"/>
      <c r="D33" s="19"/>
      <c r="E33" s="19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>
        <f t="shared" si="0"/>
        <v>0</v>
      </c>
      <c r="S33" s="9">
        <f t="shared" si="1"/>
        <v>0</v>
      </c>
    </row>
    <row r="34" spans="1:19" ht="13.5">
      <c r="A34" s="23"/>
      <c r="B34" s="9"/>
      <c r="C34" s="9"/>
      <c r="D34" s="19"/>
      <c r="E34" s="19">
        <f t="shared" si="2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9">
        <f t="shared" si="0"/>
        <v>0</v>
      </c>
      <c r="S34" s="9">
        <f t="shared" si="1"/>
        <v>0</v>
      </c>
    </row>
    <row r="35" spans="1:19" ht="13.5">
      <c r="A35" s="23" t="s">
        <v>145</v>
      </c>
      <c r="B35" s="9" t="s">
        <v>16</v>
      </c>
      <c r="C35" s="9"/>
      <c r="D35" s="19"/>
      <c r="E35" s="19">
        <f t="shared" si="2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9">
        <f t="shared" si="0"/>
        <v>0</v>
      </c>
      <c r="S35" s="9">
        <f t="shared" si="1"/>
        <v>0</v>
      </c>
    </row>
    <row r="36" spans="1:19" ht="13.5">
      <c r="A36" s="23"/>
      <c r="B36" s="9" t="s">
        <v>104</v>
      </c>
      <c r="C36" s="9"/>
      <c r="D36" s="19"/>
      <c r="E36" s="19">
        <f t="shared" si="2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9">
        <f aca="true" t="shared" si="3" ref="R36:R67">SUM(F36:Q36)</f>
        <v>0</v>
      </c>
      <c r="S36" s="9">
        <f aca="true" t="shared" si="4" ref="S36:S67">SUM(E36-R36)</f>
        <v>0</v>
      </c>
    </row>
    <row r="37" spans="1:19" ht="13.5">
      <c r="A37" s="23"/>
      <c r="B37" s="9" t="s">
        <v>105</v>
      </c>
      <c r="C37" s="9"/>
      <c r="D37" s="19"/>
      <c r="E37" s="19">
        <f aca="true" t="shared" si="5" ref="E37:E68">D37+C37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9">
        <f t="shared" si="3"/>
        <v>0</v>
      </c>
      <c r="S37" s="9">
        <f t="shared" si="4"/>
        <v>0</v>
      </c>
    </row>
    <row r="38" spans="1:19" ht="13.5">
      <c r="A38" s="23"/>
      <c r="B38" s="9" t="s">
        <v>17</v>
      </c>
      <c r="C38" s="9"/>
      <c r="D38" s="19"/>
      <c r="E38" s="19">
        <f t="shared" si="5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">
        <f t="shared" si="3"/>
        <v>0</v>
      </c>
      <c r="S38" s="9">
        <f t="shared" si="4"/>
        <v>0</v>
      </c>
    </row>
    <row r="39" spans="1:19" ht="13.5">
      <c r="A39" s="23"/>
      <c r="B39" s="9" t="s">
        <v>18</v>
      </c>
      <c r="C39" s="9"/>
      <c r="D39" s="19"/>
      <c r="E39" s="19">
        <f t="shared" si="5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9">
        <f t="shared" si="3"/>
        <v>0</v>
      </c>
      <c r="S39" s="9">
        <f t="shared" si="4"/>
        <v>0</v>
      </c>
    </row>
    <row r="40" spans="1:19" ht="13.5">
      <c r="A40" s="23"/>
      <c r="B40" s="9"/>
      <c r="C40" s="9"/>
      <c r="D40" s="19"/>
      <c r="E40" s="19">
        <f t="shared" si="5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9">
        <f t="shared" si="3"/>
        <v>0</v>
      </c>
      <c r="S40" s="9">
        <f t="shared" si="4"/>
        <v>0</v>
      </c>
    </row>
    <row r="41" spans="1:19" ht="13.5">
      <c r="A41" s="23" t="s">
        <v>170</v>
      </c>
      <c r="B41" s="9" t="s">
        <v>20</v>
      </c>
      <c r="C41" s="9"/>
      <c r="D41" s="19"/>
      <c r="E41" s="19">
        <f t="shared" si="5"/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9">
        <f t="shared" si="3"/>
        <v>0</v>
      </c>
      <c r="S41" s="9">
        <f t="shared" si="4"/>
        <v>0</v>
      </c>
    </row>
    <row r="42" spans="1:19" ht="13.5">
      <c r="A42" s="23"/>
      <c r="B42" s="9"/>
      <c r="C42" s="9"/>
      <c r="D42" s="19"/>
      <c r="E42" s="19">
        <f t="shared" si="5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9">
        <f t="shared" si="3"/>
        <v>0</v>
      </c>
      <c r="S42" s="9">
        <f t="shared" si="4"/>
        <v>0</v>
      </c>
    </row>
    <row r="43" spans="1:19" ht="13.5">
      <c r="A43" s="23" t="s">
        <v>146</v>
      </c>
      <c r="B43" s="12" t="s">
        <v>19</v>
      </c>
      <c r="C43" s="9"/>
      <c r="D43" s="19"/>
      <c r="E43" s="19">
        <f t="shared" si="5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9">
        <f t="shared" si="3"/>
        <v>0</v>
      </c>
      <c r="S43" s="9">
        <f t="shared" si="4"/>
        <v>0</v>
      </c>
    </row>
    <row r="44" spans="1:19" ht="13.5">
      <c r="A44" s="23"/>
      <c r="B44" s="9"/>
      <c r="C44" s="9"/>
      <c r="D44" s="19"/>
      <c r="E44" s="19">
        <f t="shared" si="5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9">
        <f t="shared" si="3"/>
        <v>0</v>
      </c>
      <c r="S44" s="9">
        <f t="shared" si="4"/>
        <v>0</v>
      </c>
    </row>
    <row r="45" spans="1:19" ht="13.5">
      <c r="A45" s="23" t="s">
        <v>169</v>
      </c>
      <c r="B45" s="9" t="s">
        <v>21</v>
      </c>
      <c r="C45" s="9"/>
      <c r="D45" s="19"/>
      <c r="E45" s="19">
        <f t="shared" si="5"/>
        <v>0</v>
      </c>
      <c r="F45" s="19"/>
      <c r="G45" s="19"/>
      <c r="H45" s="19"/>
      <c r="I45" s="19"/>
      <c r="J45" s="19"/>
      <c r="K45" s="19"/>
      <c r="L45" s="19"/>
      <c r="M45" s="19"/>
      <c r="N45" s="19">
        <v>80000</v>
      </c>
      <c r="O45" s="19"/>
      <c r="P45" s="19"/>
      <c r="Q45" s="19"/>
      <c r="R45" s="9">
        <f t="shared" si="3"/>
        <v>80000</v>
      </c>
      <c r="S45" s="9">
        <f t="shared" si="4"/>
        <v>-80000</v>
      </c>
    </row>
    <row r="46" spans="1:19" ht="13.5">
      <c r="A46" s="23"/>
      <c r="B46" s="9" t="s">
        <v>22</v>
      </c>
      <c r="C46" s="9"/>
      <c r="D46" s="19"/>
      <c r="E46" s="19">
        <f t="shared" si="5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9">
        <f t="shared" si="3"/>
        <v>0</v>
      </c>
      <c r="S46" s="9">
        <f t="shared" si="4"/>
        <v>0</v>
      </c>
    </row>
    <row r="47" spans="1:19" ht="13.5">
      <c r="A47" s="23"/>
      <c r="B47" s="9" t="s">
        <v>23</v>
      </c>
      <c r="C47" s="9"/>
      <c r="D47" s="19"/>
      <c r="E47" s="19">
        <f t="shared" si="5"/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">
        <f t="shared" si="3"/>
        <v>0</v>
      </c>
      <c r="S47" s="9">
        <f t="shared" si="4"/>
        <v>0</v>
      </c>
    </row>
    <row r="48" spans="1:19" ht="13.5">
      <c r="A48" s="23"/>
      <c r="B48" s="9"/>
      <c r="C48" s="9"/>
      <c r="D48" s="19"/>
      <c r="E48" s="19">
        <f t="shared" si="5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9">
        <f t="shared" si="3"/>
        <v>0</v>
      </c>
      <c r="S48" s="9">
        <f t="shared" si="4"/>
        <v>0</v>
      </c>
    </row>
    <row r="49" spans="1:19" ht="13.5">
      <c r="A49" s="23" t="s">
        <v>147</v>
      </c>
      <c r="B49" s="9" t="s">
        <v>106</v>
      </c>
      <c r="C49" s="9"/>
      <c r="D49" s="19"/>
      <c r="E49" s="19">
        <f t="shared" si="5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3"/>
        <v>0</v>
      </c>
      <c r="S49" s="9">
        <f t="shared" si="4"/>
        <v>0</v>
      </c>
    </row>
    <row r="50" spans="1:19" ht="13.5">
      <c r="A50" s="23"/>
      <c r="B50" s="9" t="s">
        <v>107</v>
      </c>
      <c r="C50" s="9"/>
      <c r="D50" s="19"/>
      <c r="E50" s="19">
        <f t="shared" si="5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9">
        <f t="shared" si="3"/>
        <v>0</v>
      </c>
      <c r="S50" s="9">
        <f t="shared" si="4"/>
        <v>0</v>
      </c>
    </row>
    <row r="51" spans="1:19" ht="13.5">
      <c r="A51" s="23"/>
      <c r="B51" s="9" t="s">
        <v>108</v>
      </c>
      <c r="C51" s="9"/>
      <c r="D51" s="19"/>
      <c r="E51" s="19">
        <f t="shared" si="5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9">
        <f t="shared" si="3"/>
        <v>0</v>
      </c>
      <c r="S51" s="9">
        <f t="shared" si="4"/>
        <v>0</v>
      </c>
    </row>
    <row r="52" spans="1:19" ht="13.5">
      <c r="A52" s="23"/>
      <c r="B52" s="13" t="s">
        <v>109</v>
      </c>
      <c r="C52" s="13"/>
      <c r="D52" s="20"/>
      <c r="E52" s="20">
        <f t="shared" si="5"/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3">
        <f t="shared" si="3"/>
        <v>0</v>
      </c>
      <c r="S52" s="13">
        <f t="shared" si="4"/>
        <v>0</v>
      </c>
    </row>
    <row r="53" spans="1:19" ht="13.5">
      <c r="A53" s="23"/>
      <c r="B53" s="9"/>
      <c r="C53" s="9"/>
      <c r="D53" s="19"/>
      <c r="E53" s="19">
        <f t="shared" si="5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9">
        <f t="shared" si="3"/>
        <v>0</v>
      </c>
      <c r="S53" s="9">
        <f t="shared" si="4"/>
        <v>0</v>
      </c>
    </row>
    <row r="54" spans="1:19" ht="13.5">
      <c r="A54" s="23" t="s">
        <v>148</v>
      </c>
      <c r="B54" s="11" t="s">
        <v>24</v>
      </c>
      <c r="C54" s="9"/>
      <c r="D54" s="19"/>
      <c r="E54" s="19">
        <f t="shared" si="5"/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9">
        <f t="shared" si="3"/>
        <v>0</v>
      </c>
      <c r="S54" s="9">
        <f t="shared" si="4"/>
        <v>0</v>
      </c>
    </row>
    <row r="55" spans="1:19" ht="13.5">
      <c r="A55" s="23"/>
      <c r="B55" s="11" t="s">
        <v>25</v>
      </c>
      <c r="C55" s="9"/>
      <c r="D55" s="19"/>
      <c r="E55" s="19">
        <f t="shared" si="5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>
        <f t="shared" si="3"/>
        <v>0</v>
      </c>
      <c r="S55" s="9">
        <f t="shared" si="4"/>
        <v>0</v>
      </c>
    </row>
    <row r="56" spans="1:19" ht="13.5">
      <c r="A56" s="23"/>
      <c r="B56" s="9" t="s">
        <v>26</v>
      </c>
      <c r="C56" s="9"/>
      <c r="D56" s="19"/>
      <c r="E56" s="19">
        <f t="shared" si="5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9">
        <f t="shared" si="3"/>
        <v>0</v>
      </c>
      <c r="S56" s="9">
        <f t="shared" si="4"/>
        <v>0</v>
      </c>
    </row>
    <row r="57" spans="1:19" ht="13.5">
      <c r="A57" s="23"/>
      <c r="B57" s="9" t="s">
        <v>27</v>
      </c>
      <c r="C57" s="9"/>
      <c r="D57" s="19"/>
      <c r="E57" s="19">
        <f t="shared" si="5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>
        <f t="shared" si="3"/>
        <v>0</v>
      </c>
      <c r="S57" s="9">
        <f t="shared" si="4"/>
        <v>0</v>
      </c>
    </row>
    <row r="58" spans="1:19" ht="13.5">
      <c r="A58" s="23"/>
      <c r="B58" s="9" t="s">
        <v>28</v>
      </c>
      <c r="C58" s="9"/>
      <c r="D58" s="19"/>
      <c r="E58" s="19">
        <f t="shared" si="5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9">
        <f t="shared" si="3"/>
        <v>0</v>
      </c>
      <c r="S58" s="9">
        <f t="shared" si="4"/>
        <v>0</v>
      </c>
    </row>
    <row r="59" spans="1:19" ht="13.5">
      <c r="A59" s="23"/>
      <c r="B59" s="9" t="s">
        <v>29</v>
      </c>
      <c r="C59" s="9"/>
      <c r="D59" s="19"/>
      <c r="E59" s="19">
        <f t="shared" si="5"/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">
        <f t="shared" si="3"/>
        <v>0</v>
      </c>
      <c r="S59" s="9">
        <f t="shared" si="4"/>
        <v>0</v>
      </c>
    </row>
    <row r="60" spans="1:19" ht="13.5">
      <c r="A60" s="23"/>
      <c r="B60" s="9" t="s">
        <v>30</v>
      </c>
      <c r="C60" s="9"/>
      <c r="D60" s="19"/>
      <c r="E60" s="19">
        <f t="shared" si="5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9">
        <f t="shared" si="3"/>
        <v>0</v>
      </c>
      <c r="S60" s="9">
        <f t="shared" si="4"/>
        <v>0</v>
      </c>
    </row>
    <row r="61" spans="1:19" ht="13.5">
      <c r="A61" s="23"/>
      <c r="B61" s="9" t="s">
        <v>31</v>
      </c>
      <c r="C61" s="9"/>
      <c r="D61" s="19"/>
      <c r="E61" s="19">
        <f t="shared" si="5"/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9">
        <f t="shared" si="3"/>
        <v>0</v>
      </c>
      <c r="S61" s="9">
        <f t="shared" si="4"/>
        <v>0</v>
      </c>
    </row>
    <row r="62" spans="1:19" ht="13.5">
      <c r="A62" s="23"/>
      <c r="B62" s="9" t="s">
        <v>32</v>
      </c>
      <c r="C62" s="9"/>
      <c r="D62" s="19"/>
      <c r="E62" s="19">
        <f t="shared" si="5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9">
        <f t="shared" si="3"/>
        <v>0</v>
      </c>
      <c r="S62" s="9">
        <f t="shared" si="4"/>
        <v>0</v>
      </c>
    </row>
    <row r="63" spans="1:19" ht="13.5">
      <c r="A63" s="23"/>
      <c r="B63" s="9" t="s">
        <v>33</v>
      </c>
      <c r="C63" s="9"/>
      <c r="D63" s="19"/>
      <c r="E63" s="19">
        <f t="shared" si="5"/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9">
        <f t="shared" si="3"/>
        <v>0</v>
      </c>
      <c r="S63" s="9">
        <f t="shared" si="4"/>
        <v>0</v>
      </c>
    </row>
    <row r="64" spans="1:19" ht="13.5">
      <c r="A64" s="23"/>
      <c r="B64" s="9" t="s">
        <v>34</v>
      </c>
      <c r="C64" s="9"/>
      <c r="D64" s="19"/>
      <c r="E64" s="19">
        <f t="shared" si="5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9">
        <f t="shared" si="3"/>
        <v>0</v>
      </c>
      <c r="S64" s="9">
        <f t="shared" si="4"/>
        <v>0</v>
      </c>
    </row>
    <row r="65" spans="1:19" ht="13.5">
      <c r="A65" s="23"/>
      <c r="B65" s="9" t="s">
        <v>35</v>
      </c>
      <c r="C65" s="9"/>
      <c r="D65" s="19"/>
      <c r="E65" s="19">
        <f t="shared" si="5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9">
        <f t="shared" si="3"/>
        <v>0</v>
      </c>
      <c r="S65" s="9">
        <f t="shared" si="4"/>
        <v>0</v>
      </c>
    </row>
    <row r="66" spans="1:19" ht="13.5">
      <c r="A66" s="23"/>
      <c r="B66" s="9" t="s">
        <v>36</v>
      </c>
      <c r="C66" s="9"/>
      <c r="D66" s="19"/>
      <c r="E66" s="19">
        <f t="shared" si="5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9">
        <f t="shared" si="3"/>
        <v>0</v>
      </c>
      <c r="S66" s="9">
        <f t="shared" si="4"/>
        <v>0</v>
      </c>
    </row>
    <row r="67" spans="1:19" ht="13.5">
      <c r="A67" s="23"/>
      <c r="B67" s="9" t="s">
        <v>37</v>
      </c>
      <c r="C67" s="9"/>
      <c r="D67" s="19"/>
      <c r="E67" s="19">
        <f t="shared" si="5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9">
        <f t="shared" si="3"/>
        <v>0</v>
      </c>
      <c r="S67" s="9">
        <f t="shared" si="4"/>
        <v>0</v>
      </c>
    </row>
    <row r="68" spans="1:19" ht="13.5">
      <c r="A68" s="23"/>
      <c r="B68" s="11" t="s">
        <v>38</v>
      </c>
      <c r="C68" s="9"/>
      <c r="D68" s="19"/>
      <c r="E68" s="19">
        <f t="shared" si="5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9">
        <f aca="true" t="shared" si="6" ref="R68:R99">SUM(F68:Q68)</f>
        <v>0</v>
      </c>
      <c r="S68" s="9">
        <f aca="true" t="shared" si="7" ref="S68:S99">SUM(E68-R68)</f>
        <v>0</v>
      </c>
    </row>
    <row r="69" spans="1:19" ht="13.5">
      <c r="A69" s="23"/>
      <c r="B69" s="11" t="s">
        <v>39</v>
      </c>
      <c r="C69" s="9"/>
      <c r="D69" s="19"/>
      <c r="E69" s="19">
        <f aca="true" t="shared" si="8" ref="E69:E100">D69+C69</f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9">
        <f t="shared" si="6"/>
        <v>0</v>
      </c>
      <c r="S69" s="9">
        <f t="shared" si="7"/>
        <v>0</v>
      </c>
    </row>
    <row r="70" spans="1:19" ht="13.5">
      <c r="A70" s="23"/>
      <c r="B70" s="9" t="s">
        <v>40</v>
      </c>
      <c r="C70" s="9"/>
      <c r="D70" s="19"/>
      <c r="E70" s="19">
        <f t="shared" si="8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9">
        <f t="shared" si="6"/>
        <v>0</v>
      </c>
      <c r="S70" s="9">
        <f t="shared" si="7"/>
        <v>0</v>
      </c>
    </row>
    <row r="71" spans="1:19" ht="13.5">
      <c r="A71" s="23"/>
      <c r="B71" s="9"/>
      <c r="C71" s="9"/>
      <c r="D71" s="19"/>
      <c r="E71" s="19">
        <f t="shared" si="8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9">
        <f t="shared" si="6"/>
        <v>0</v>
      </c>
      <c r="S71" s="9">
        <f t="shared" si="7"/>
        <v>0</v>
      </c>
    </row>
    <row r="72" spans="1:19" ht="13.5">
      <c r="A72" s="23" t="s">
        <v>149</v>
      </c>
      <c r="B72" s="12" t="s">
        <v>41</v>
      </c>
      <c r="C72" s="9"/>
      <c r="D72" s="19"/>
      <c r="E72" s="19">
        <f t="shared" si="8"/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>
        <f t="shared" si="6"/>
        <v>0</v>
      </c>
      <c r="S72" s="9">
        <f t="shared" si="7"/>
        <v>0</v>
      </c>
    </row>
    <row r="73" spans="1:19" ht="13.5">
      <c r="A73" s="23"/>
      <c r="B73" s="9"/>
      <c r="C73" s="9"/>
      <c r="D73" s="19"/>
      <c r="E73" s="19">
        <f t="shared" si="8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9">
        <f t="shared" si="6"/>
        <v>0</v>
      </c>
      <c r="S73" s="9">
        <f t="shared" si="7"/>
        <v>0</v>
      </c>
    </row>
    <row r="74" spans="1:19" ht="13.5">
      <c r="A74" s="23" t="s">
        <v>150</v>
      </c>
      <c r="B74" s="12" t="s">
        <v>42</v>
      </c>
      <c r="C74" s="9"/>
      <c r="D74" s="19"/>
      <c r="E74" s="19">
        <f t="shared" si="8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>
        <f t="shared" si="6"/>
        <v>0</v>
      </c>
      <c r="S74" s="9">
        <f t="shared" si="7"/>
        <v>0</v>
      </c>
    </row>
    <row r="75" spans="1:19" ht="13.5">
      <c r="A75" s="23"/>
      <c r="B75" s="9"/>
      <c r="C75" s="9"/>
      <c r="D75" s="19"/>
      <c r="E75" s="19">
        <f t="shared" si="8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>
        <f t="shared" si="6"/>
        <v>0</v>
      </c>
      <c r="S75" s="9">
        <f t="shared" si="7"/>
        <v>0</v>
      </c>
    </row>
    <row r="76" spans="1:19" ht="13.5">
      <c r="A76" s="23" t="s">
        <v>151</v>
      </c>
      <c r="B76" s="11" t="s">
        <v>110</v>
      </c>
      <c r="C76" s="9"/>
      <c r="D76" s="19"/>
      <c r="E76" s="19">
        <f t="shared" si="8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>
        <f t="shared" si="6"/>
        <v>0</v>
      </c>
      <c r="S76" s="9">
        <f t="shared" si="7"/>
        <v>0</v>
      </c>
    </row>
    <row r="77" spans="1:19" ht="13.5">
      <c r="A77" s="23"/>
      <c r="B77" s="12" t="s">
        <v>43</v>
      </c>
      <c r="C77" s="9"/>
      <c r="D77" s="19"/>
      <c r="E77" s="19">
        <f t="shared" si="8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>
        <f t="shared" si="6"/>
        <v>0</v>
      </c>
      <c r="S77" s="9">
        <f t="shared" si="7"/>
        <v>0</v>
      </c>
    </row>
    <row r="78" spans="1:19" ht="13.5">
      <c r="A78" s="23"/>
      <c r="B78" s="11"/>
      <c r="C78" s="9"/>
      <c r="D78" s="19"/>
      <c r="E78" s="19">
        <f t="shared" si="8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>
        <f t="shared" si="6"/>
        <v>0</v>
      </c>
      <c r="S78" s="9">
        <f t="shared" si="7"/>
        <v>0</v>
      </c>
    </row>
    <row r="79" spans="1:19" ht="13.5">
      <c r="A79" s="23"/>
      <c r="B79" s="11" t="s">
        <v>45</v>
      </c>
      <c r="C79" s="9"/>
      <c r="D79" s="19"/>
      <c r="E79" s="19">
        <f t="shared" si="8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">
        <f t="shared" si="6"/>
        <v>0</v>
      </c>
      <c r="S79" s="9">
        <f t="shared" si="7"/>
        <v>0</v>
      </c>
    </row>
    <row r="80" spans="1:19" ht="13.5">
      <c r="A80" s="23"/>
      <c r="B80" s="12" t="s">
        <v>46</v>
      </c>
      <c r="C80" s="9"/>
      <c r="D80" s="19"/>
      <c r="E80" s="19">
        <f t="shared" si="8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9">
        <f t="shared" si="6"/>
        <v>0</v>
      </c>
      <c r="S80" s="9">
        <f t="shared" si="7"/>
        <v>0</v>
      </c>
    </row>
    <row r="81" spans="1:19" ht="13.5">
      <c r="A81" s="23"/>
      <c r="B81" s="12"/>
      <c r="C81" s="9"/>
      <c r="D81" s="19"/>
      <c r="E81" s="19">
        <f t="shared" si="8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9">
        <f t="shared" si="6"/>
        <v>0</v>
      </c>
      <c r="S81" s="9">
        <f t="shared" si="7"/>
        <v>0</v>
      </c>
    </row>
    <row r="82" spans="1:19" ht="13.5">
      <c r="A82" s="23"/>
      <c r="B82" s="10" t="s">
        <v>53</v>
      </c>
      <c r="C82" s="9"/>
      <c r="D82" s="19"/>
      <c r="E82" s="19">
        <f t="shared" si="8"/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9">
        <f t="shared" si="6"/>
        <v>0</v>
      </c>
      <c r="S82" s="9">
        <f t="shared" si="7"/>
        <v>0</v>
      </c>
    </row>
    <row r="83" spans="1:19" ht="13.5">
      <c r="A83" s="23"/>
      <c r="B83" s="9" t="s">
        <v>54</v>
      </c>
      <c r="C83" s="9"/>
      <c r="D83" s="19"/>
      <c r="E83" s="19">
        <f t="shared" si="8"/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9">
        <f t="shared" si="6"/>
        <v>0</v>
      </c>
      <c r="S83" s="9">
        <f t="shared" si="7"/>
        <v>0</v>
      </c>
    </row>
    <row r="84" spans="1:19" ht="13.5">
      <c r="A84" s="23"/>
      <c r="B84" s="9"/>
      <c r="C84" s="9"/>
      <c r="D84" s="19"/>
      <c r="E84" s="19">
        <f t="shared" si="8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9">
        <f t="shared" si="6"/>
        <v>0</v>
      </c>
      <c r="S84" s="9">
        <f t="shared" si="7"/>
        <v>0</v>
      </c>
    </row>
    <row r="85" spans="1:19" ht="13.5">
      <c r="A85" s="23"/>
      <c r="B85" s="11" t="s">
        <v>47</v>
      </c>
      <c r="C85" s="9"/>
      <c r="D85" s="19"/>
      <c r="E85" s="19">
        <f t="shared" si="8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9">
        <f t="shared" si="6"/>
        <v>0</v>
      </c>
      <c r="S85" s="9">
        <f t="shared" si="7"/>
        <v>0</v>
      </c>
    </row>
    <row r="86" spans="1:19" ht="13.5">
      <c r="A86" s="23"/>
      <c r="B86" s="12" t="s">
        <v>48</v>
      </c>
      <c r="C86" s="9"/>
      <c r="D86" s="19"/>
      <c r="E86" s="19">
        <f t="shared" si="8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9">
        <f t="shared" si="6"/>
        <v>0</v>
      </c>
      <c r="S86" s="9">
        <f t="shared" si="7"/>
        <v>0</v>
      </c>
    </row>
    <row r="87" spans="1:19" ht="13.5">
      <c r="A87" s="23"/>
      <c r="B87" s="9"/>
      <c r="C87" s="9"/>
      <c r="D87" s="19"/>
      <c r="E87" s="19">
        <f t="shared" si="8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9">
        <f t="shared" si="6"/>
        <v>0</v>
      </c>
      <c r="S87" s="9">
        <f t="shared" si="7"/>
        <v>0</v>
      </c>
    </row>
    <row r="88" spans="1:19" ht="13.5">
      <c r="A88" s="23"/>
      <c r="B88" s="11" t="s">
        <v>44</v>
      </c>
      <c r="C88" s="9"/>
      <c r="D88" s="19"/>
      <c r="E88" s="19">
        <f t="shared" si="8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9">
        <f t="shared" si="6"/>
        <v>0</v>
      </c>
      <c r="S88" s="9">
        <f t="shared" si="7"/>
        <v>0</v>
      </c>
    </row>
    <row r="89" spans="1:19" ht="13.5">
      <c r="A89" s="23"/>
      <c r="B89" s="9" t="s">
        <v>49</v>
      </c>
      <c r="C89" s="9"/>
      <c r="D89" s="19"/>
      <c r="E89" s="19">
        <f t="shared" si="8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9">
        <f t="shared" si="6"/>
        <v>0</v>
      </c>
      <c r="S89" s="9">
        <f t="shared" si="7"/>
        <v>0</v>
      </c>
    </row>
    <row r="90" spans="1:19" ht="13.5">
      <c r="A90" s="23"/>
      <c r="B90" s="9" t="s">
        <v>50</v>
      </c>
      <c r="C90" s="9"/>
      <c r="D90" s="19"/>
      <c r="E90" s="19">
        <f t="shared" si="8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9">
        <f t="shared" si="6"/>
        <v>0</v>
      </c>
      <c r="S90" s="9">
        <f t="shared" si="7"/>
        <v>0</v>
      </c>
    </row>
    <row r="91" spans="1:19" ht="13.5">
      <c r="A91" s="23"/>
      <c r="B91" s="9" t="s">
        <v>51</v>
      </c>
      <c r="C91" s="9"/>
      <c r="D91" s="19"/>
      <c r="E91" s="19">
        <f t="shared" si="8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9">
        <f t="shared" si="6"/>
        <v>0</v>
      </c>
      <c r="S91" s="9">
        <f t="shared" si="7"/>
        <v>0</v>
      </c>
    </row>
    <row r="92" spans="1:19" ht="13.5">
      <c r="A92" s="23"/>
      <c r="B92" s="9" t="s">
        <v>52</v>
      </c>
      <c r="C92" s="9"/>
      <c r="D92" s="19"/>
      <c r="E92" s="19">
        <f t="shared" si="8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9">
        <f t="shared" si="6"/>
        <v>0</v>
      </c>
      <c r="S92" s="9">
        <f t="shared" si="7"/>
        <v>0</v>
      </c>
    </row>
    <row r="93" spans="1:19" ht="13.5">
      <c r="A93" s="23"/>
      <c r="B93" s="9"/>
      <c r="C93" s="9"/>
      <c r="D93" s="19"/>
      <c r="E93" s="19">
        <f t="shared" si="8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9">
        <f t="shared" si="6"/>
        <v>0</v>
      </c>
      <c r="S93" s="9">
        <f t="shared" si="7"/>
        <v>0</v>
      </c>
    </row>
    <row r="94" spans="1:19" ht="13.5">
      <c r="A94" s="23" t="s">
        <v>152</v>
      </c>
      <c r="B94" s="11" t="s">
        <v>55</v>
      </c>
      <c r="C94" s="9"/>
      <c r="D94" s="19"/>
      <c r="E94" s="19">
        <f t="shared" si="8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9">
        <f t="shared" si="6"/>
        <v>0</v>
      </c>
      <c r="S94" s="9">
        <f t="shared" si="7"/>
        <v>0</v>
      </c>
    </row>
    <row r="95" spans="1:19" ht="13.5">
      <c r="A95" s="23"/>
      <c r="B95" s="12" t="s">
        <v>56</v>
      </c>
      <c r="C95" s="9"/>
      <c r="D95" s="19"/>
      <c r="E95" s="19">
        <f t="shared" si="8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9">
        <f t="shared" si="6"/>
        <v>0</v>
      </c>
      <c r="S95" s="9">
        <f t="shared" si="7"/>
        <v>0</v>
      </c>
    </row>
    <row r="96" spans="1:19" ht="13.5">
      <c r="A96" s="23"/>
      <c r="B96" s="9"/>
      <c r="C96" s="9"/>
      <c r="D96" s="19"/>
      <c r="E96" s="19">
        <f t="shared" si="8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9">
        <f t="shared" si="6"/>
        <v>0</v>
      </c>
      <c r="S96" s="9">
        <f t="shared" si="7"/>
        <v>0</v>
      </c>
    </row>
    <row r="97" spans="1:19" ht="13.5">
      <c r="A97" s="23"/>
      <c r="B97" s="11" t="s">
        <v>57</v>
      </c>
      <c r="C97" s="9"/>
      <c r="D97" s="19"/>
      <c r="E97" s="19">
        <f t="shared" si="8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9">
        <f t="shared" si="6"/>
        <v>0</v>
      </c>
      <c r="S97" s="9">
        <f t="shared" si="7"/>
        <v>0</v>
      </c>
    </row>
    <row r="98" spans="1:19" ht="13.5">
      <c r="A98" s="23"/>
      <c r="B98" s="9" t="s">
        <v>56</v>
      </c>
      <c r="C98" s="9"/>
      <c r="D98" s="19"/>
      <c r="E98" s="19">
        <f t="shared" si="8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9">
        <f t="shared" si="6"/>
        <v>0</v>
      </c>
      <c r="S98" s="9">
        <f t="shared" si="7"/>
        <v>0</v>
      </c>
    </row>
    <row r="99" spans="1:19" ht="13.5">
      <c r="A99" s="23"/>
      <c r="B99" s="9"/>
      <c r="C99" s="9"/>
      <c r="D99" s="19"/>
      <c r="E99" s="19">
        <f t="shared" si="8"/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9">
        <f t="shared" si="6"/>
        <v>0</v>
      </c>
      <c r="S99" s="9">
        <f t="shared" si="7"/>
        <v>0</v>
      </c>
    </row>
    <row r="100" spans="1:19" ht="13.5">
      <c r="A100" s="23" t="s">
        <v>153</v>
      </c>
      <c r="B100" s="11" t="s">
        <v>58</v>
      </c>
      <c r="C100" s="9"/>
      <c r="D100" s="19"/>
      <c r="E100" s="19">
        <f t="shared" si="8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9">
        <f aca="true" t="shared" si="9" ref="R100:R131">SUM(F100:Q100)</f>
        <v>0</v>
      </c>
      <c r="S100" s="9">
        <f aca="true" t="shared" si="10" ref="S100:S131">SUM(E100-R100)</f>
        <v>0</v>
      </c>
    </row>
    <row r="101" spans="1:19" ht="13.5">
      <c r="A101" s="23"/>
      <c r="B101" s="11" t="s">
        <v>25</v>
      </c>
      <c r="C101" s="9"/>
      <c r="D101" s="19"/>
      <c r="E101" s="19">
        <f aca="true" t="shared" si="11" ref="E101:E132">D101+C101</f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>
        <f t="shared" si="9"/>
        <v>0</v>
      </c>
      <c r="S101" s="9">
        <f t="shared" si="10"/>
        <v>0</v>
      </c>
    </row>
    <row r="102" spans="1:19" ht="13.5">
      <c r="A102" s="23"/>
      <c r="B102" s="9"/>
      <c r="C102" s="9"/>
      <c r="D102" s="19"/>
      <c r="E102" s="19">
        <f t="shared" si="11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9">
        <f t="shared" si="9"/>
        <v>0</v>
      </c>
      <c r="S102" s="9">
        <f t="shared" si="10"/>
        <v>0</v>
      </c>
    </row>
    <row r="103" spans="1:19" ht="13.5">
      <c r="A103" s="23"/>
      <c r="B103" s="11" t="s">
        <v>61</v>
      </c>
      <c r="C103" s="9"/>
      <c r="D103" s="19"/>
      <c r="E103" s="19">
        <f t="shared" si="11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>
        <f t="shared" si="9"/>
        <v>0</v>
      </c>
      <c r="S103" s="9">
        <f t="shared" si="10"/>
        <v>0</v>
      </c>
    </row>
    <row r="104" spans="1:19" ht="13.5">
      <c r="A104" s="23"/>
      <c r="B104" s="9" t="s">
        <v>62</v>
      </c>
      <c r="C104" s="9"/>
      <c r="D104" s="19"/>
      <c r="E104" s="19">
        <f t="shared" si="11"/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9">
        <f t="shared" si="9"/>
        <v>0</v>
      </c>
      <c r="S104" s="9">
        <f t="shared" si="10"/>
        <v>0</v>
      </c>
    </row>
    <row r="105" spans="1:19" ht="13.5">
      <c r="A105" s="23"/>
      <c r="B105" s="13"/>
      <c r="C105" s="13"/>
      <c r="D105" s="20"/>
      <c r="E105" s="20">
        <f t="shared" si="11"/>
        <v>0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3">
        <f t="shared" si="9"/>
        <v>0</v>
      </c>
      <c r="S105" s="13">
        <f t="shared" si="10"/>
        <v>0</v>
      </c>
    </row>
    <row r="106" spans="1:19" ht="13.5">
      <c r="A106" s="23"/>
      <c r="B106" s="11" t="s">
        <v>111</v>
      </c>
      <c r="C106" s="9"/>
      <c r="D106" s="19"/>
      <c r="E106" s="19">
        <f t="shared" si="11"/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9">
        <f t="shared" si="9"/>
        <v>0</v>
      </c>
      <c r="S106" s="9">
        <f t="shared" si="10"/>
        <v>0</v>
      </c>
    </row>
    <row r="107" spans="1:19" ht="13.5">
      <c r="A107" s="23"/>
      <c r="B107" s="12" t="s">
        <v>26</v>
      </c>
      <c r="C107" s="9"/>
      <c r="D107" s="19"/>
      <c r="E107" s="19">
        <f t="shared" si="11"/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9">
        <f t="shared" si="9"/>
        <v>0</v>
      </c>
      <c r="S107" s="9">
        <f t="shared" si="10"/>
        <v>0</v>
      </c>
    </row>
    <row r="108" spans="1:19" ht="13.5">
      <c r="A108" s="23"/>
      <c r="B108" s="12" t="s">
        <v>27</v>
      </c>
      <c r="C108" s="9"/>
      <c r="D108" s="19"/>
      <c r="E108" s="19">
        <f t="shared" si="11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9">
        <f t="shared" si="9"/>
        <v>0</v>
      </c>
      <c r="S108" s="9">
        <f t="shared" si="10"/>
        <v>0</v>
      </c>
    </row>
    <row r="109" spans="1:19" ht="13.5">
      <c r="A109" s="23"/>
      <c r="B109" s="12" t="s">
        <v>59</v>
      </c>
      <c r="C109" s="9"/>
      <c r="D109" s="19"/>
      <c r="E109" s="19">
        <f t="shared" si="11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9">
        <f t="shared" si="9"/>
        <v>0</v>
      </c>
      <c r="S109" s="9">
        <f t="shared" si="10"/>
        <v>0</v>
      </c>
    </row>
    <row r="110" spans="1:19" ht="13.5">
      <c r="A110" s="23"/>
      <c r="B110" s="12" t="s">
        <v>33</v>
      </c>
      <c r="C110" s="9"/>
      <c r="D110" s="19"/>
      <c r="E110" s="19">
        <f t="shared" si="11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9">
        <f t="shared" si="9"/>
        <v>0</v>
      </c>
      <c r="S110" s="9">
        <f t="shared" si="10"/>
        <v>0</v>
      </c>
    </row>
    <row r="111" spans="1:19" ht="13.5">
      <c r="A111" s="23"/>
      <c r="B111" s="12" t="s">
        <v>60</v>
      </c>
      <c r="C111" s="9"/>
      <c r="D111" s="19"/>
      <c r="E111" s="19">
        <f t="shared" si="11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9">
        <f t="shared" si="9"/>
        <v>0</v>
      </c>
      <c r="S111" s="9">
        <f t="shared" si="10"/>
        <v>0</v>
      </c>
    </row>
    <row r="112" spans="1:19" ht="13.5">
      <c r="A112" s="23"/>
      <c r="B112" s="9"/>
      <c r="C112" s="9"/>
      <c r="D112" s="19"/>
      <c r="E112" s="19">
        <f t="shared" si="11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>
        <f t="shared" si="9"/>
        <v>0</v>
      </c>
      <c r="S112" s="9">
        <f t="shared" si="10"/>
        <v>0</v>
      </c>
    </row>
    <row r="113" spans="1:19" ht="13.5">
      <c r="A113" s="23"/>
      <c r="B113" s="11" t="s">
        <v>63</v>
      </c>
      <c r="C113" s="9"/>
      <c r="D113" s="19"/>
      <c r="E113" s="19">
        <f t="shared" si="11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>
        <f t="shared" si="9"/>
        <v>0</v>
      </c>
      <c r="S113" s="9">
        <f t="shared" si="10"/>
        <v>0</v>
      </c>
    </row>
    <row r="114" spans="1:19" ht="13.5">
      <c r="A114" s="23"/>
      <c r="B114" s="9" t="s">
        <v>40</v>
      </c>
      <c r="C114" s="9"/>
      <c r="D114" s="19"/>
      <c r="E114" s="19">
        <f t="shared" si="11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">
        <f t="shared" si="9"/>
        <v>0</v>
      </c>
      <c r="S114" s="9">
        <f t="shared" si="10"/>
        <v>0</v>
      </c>
    </row>
    <row r="115" spans="1:19" ht="13.5">
      <c r="A115" s="23"/>
      <c r="B115" s="9" t="s">
        <v>64</v>
      </c>
      <c r="C115" s="9"/>
      <c r="D115" s="19"/>
      <c r="E115" s="19">
        <f t="shared" si="11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9">
        <f t="shared" si="9"/>
        <v>0</v>
      </c>
      <c r="S115" s="9">
        <f t="shared" si="10"/>
        <v>0</v>
      </c>
    </row>
    <row r="116" spans="1:19" ht="13.5">
      <c r="A116" s="23"/>
      <c r="B116" s="9"/>
      <c r="C116" s="9"/>
      <c r="D116" s="19"/>
      <c r="E116" s="19">
        <f t="shared" si="11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9">
        <f t="shared" si="9"/>
        <v>0</v>
      </c>
      <c r="S116" s="9">
        <f t="shared" si="10"/>
        <v>0</v>
      </c>
    </row>
    <row r="117" spans="1:19" ht="13.5">
      <c r="A117" s="23"/>
      <c r="B117" s="11" t="s">
        <v>65</v>
      </c>
      <c r="C117" s="9"/>
      <c r="D117" s="19"/>
      <c r="E117" s="19">
        <f t="shared" si="11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9">
        <f t="shared" si="9"/>
        <v>0</v>
      </c>
      <c r="S117" s="9">
        <f t="shared" si="10"/>
        <v>0</v>
      </c>
    </row>
    <row r="118" spans="1:19" ht="13.5">
      <c r="A118" s="23"/>
      <c r="B118" s="9" t="s">
        <v>33</v>
      </c>
      <c r="C118" s="9"/>
      <c r="D118" s="19"/>
      <c r="E118" s="19">
        <f t="shared" si="11"/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9">
        <f t="shared" si="9"/>
        <v>0</v>
      </c>
      <c r="S118" s="9">
        <f t="shared" si="10"/>
        <v>0</v>
      </c>
    </row>
    <row r="119" spans="1:19" ht="13.5">
      <c r="A119" s="23"/>
      <c r="B119" s="9"/>
      <c r="C119" s="9"/>
      <c r="D119" s="19"/>
      <c r="E119" s="19">
        <f t="shared" si="11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9">
        <f t="shared" si="9"/>
        <v>0</v>
      </c>
      <c r="S119" s="9">
        <f t="shared" si="10"/>
        <v>0</v>
      </c>
    </row>
    <row r="120" spans="1:19" ht="13.5">
      <c r="A120" s="23" t="s">
        <v>154</v>
      </c>
      <c r="B120" s="12" t="s">
        <v>112</v>
      </c>
      <c r="C120" s="9"/>
      <c r="D120" s="19"/>
      <c r="E120" s="19">
        <f t="shared" si="11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9">
        <f t="shared" si="9"/>
        <v>0</v>
      </c>
      <c r="S120" s="9">
        <f t="shared" si="10"/>
        <v>0</v>
      </c>
    </row>
    <row r="121" spans="1:19" ht="13.5">
      <c r="A121" s="23"/>
      <c r="B121" s="9"/>
      <c r="C121" s="9"/>
      <c r="D121" s="19"/>
      <c r="E121" s="19">
        <f t="shared" si="11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9">
        <f t="shared" si="9"/>
        <v>0</v>
      </c>
      <c r="S121" s="9">
        <f t="shared" si="10"/>
        <v>0</v>
      </c>
    </row>
    <row r="122" spans="1:19" ht="13.5">
      <c r="A122" s="23" t="s">
        <v>155</v>
      </c>
      <c r="B122" s="12" t="s">
        <v>66</v>
      </c>
      <c r="C122" s="9"/>
      <c r="D122" s="19"/>
      <c r="E122" s="19">
        <f t="shared" si="11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>
        <f t="shared" si="9"/>
        <v>0</v>
      </c>
      <c r="S122" s="9">
        <f t="shared" si="10"/>
        <v>0</v>
      </c>
    </row>
    <row r="123" spans="1:19" ht="13.5">
      <c r="A123" s="23"/>
      <c r="B123" s="9"/>
      <c r="C123" s="9"/>
      <c r="D123" s="19"/>
      <c r="E123" s="19">
        <f t="shared" si="11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>
        <f t="shared" si="9"/>
        <v>0</v>
      </c>
      <c r="S123" s="9">
        <f t="shared" si="10"/>
        <v>0</v>
      </c>
    </row>
    <row r="124" spans="1:19" ht="13.5">
      <c r="A124" s="23" t="s">
        <v>156</v>
      </c>
      <c r="B124" s="12" t="s">
        <v>67</v>
      </c>
      <c r="C124" s="9"/>
      <c r="D124" s="19"/>
      <c r="E124" s="19">
        <f t="shared" si="11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>
        <f t="shared" si="9"/>
        <v>0</v>
      </c>
      <c r="S124" s="9">
        <f t="shared" si="10"/>
        <v>0</v>
      </c>
    </row>
    <row r="125" spans="1:19" ht="13.5">
      <c r="A125" s="23"/>
      <c r="B125" s="9"/>
      <c r="C125" s="9"/>
      <c r="D125" s="19"/>
      <c r="E125" s="19">
        <f t="shared" si="11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>
        <f t="shared" si="9"/>
        <v>0</v>
      </c>
      <c r="S125" s="9">
        <f t="shared" si="10"/>
        <v>0</v>
      </c>
    </row>
    <row r="126" spans="1:19" ht="13.5">
      <c r="A126" s="23" t="s">
        <v>157</v>
      </c>
      <c r="B126" s="12" t="s">
        <v>68</v>
      </c>
      <c r="C126" s="9"/>
      <c r="D126" s="19"/>
      <c r="E126" s="19">
        <f t="shared" si="11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>
        <f t="shared" si="9"/>
        <v>0</v>
      </c>
      <c r="S126" s="9">
        <f t="shared" si="10"/>
        <v>0</v>
      </c>
    </row>
    <row r="127" spans="1:19" ht="13.5">
      <c r="A127" s="23"/>
      <c r="B127" s="9"/>
      <c r="C127" s="9"/>
      <c r="D127" s="19"/>
      <c r="E127" s="19">
        <f t="shared" si="11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">
        <f t="shared" si="9"/>
        <v>0</v>
      </c>
      <c r="S127" s="9">
        <f t="shared" si="10"/>
        <v>0</v>
      </c>
    </row>
    <row r="128" spans="1:19" ht="13.5">
      <c r="A128" s="23" t="s">
        <v>69</v>
      </c>
      <c r="B128" s="12" t="s">
        <v>69</v>
      </c>
      <c r="C128" s="9"/>
      <c r="D128" s="19"/>
      <c r="E128" s="19">
        <f t="shared" si="11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">
        <f t="shared" si="9"/>
        <v>0</v>
      </c>
      <c r="S128" s="9">
        <f t="shared" si="10"/>
        <v>0</v>
      </c>
    </row>
    <row r="129" spans="1:19" ht="13.5">
      <c r="A129" s="23"/>
      <c r="B129" s="9"/>
      <c r="C129" s="9"/>
      <c r="D129" s="19"/>
      <c r="E129" s="19">
        <f t="shared" si="11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">
        <f t="shared" si="9"/>
        <v>0</v>
      </c>
      <c r="S129" s="9">
        <f t="shared" si="10"/>
        <v>0</v>
      </c>
    </row>
    <row r="130" spans="1:19" ht="13.5">
      <c r="A130" s="23" t="s">
        <v>70</v>
      </c>
      <c r="B130" s="12" t="s">
        <v>70</v>
      </c>
      <c r="C130" s="9"/>
      <c r="D130" s="19"/>
      <c r="E130" s="19">
        <f t="shared" si="11"/>
        <v>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9">
        <f t="shared" si="9"/>
        <v>0</v>
      </c>
      <c r="S130" s="9">
        <f t="shared" si="10"/>
        <v>0</v>
      </c>
    </row>
    <row r="131" spans="1:19" ht="13.5">
      <c r="A131" s="23"/>
      <c r="B131" s="9"/>
      <c r="C131" s="9"/>
      <c r="D131" s="19"/>
      <c r="E131" s="19">
        <f t="shared" si="11"/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9">
        <f t="shared" si="9"/>
        <v>0</v>
      </c>
      <c r="S131" s="9">
        <f t="shared" si="10"/>
        <v>0</v>
      </c>
    </row>
    <row r="132" spans="1:19" ht="13.5">
      <c r="A132" s="23" t="s">
        <v>158</v>
      </c>
      <c r="B132" s="12" t="s">
        <v>71</v>
      </c>
      <c r="C132" s="9"/>
      <c r="D132" s="19"/>
      <c r="E132" s="19">
        <f t="shared" si="11"/>
        <v>0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9">
        <f aca="true" t="shared" si="12" ref="R132:R163">SUM(F132:Q132)</f>
        <v>0</v>
      </c>
      <c r="S132" s="9">
        <f aca="true" t="shared" si="13" ref="S132:S163">SUM(E132-R132)</f>
        <v>0</v>
      </c>
    </row>
    <row r="133" spans="1:19" ht="13.5">
      <c r="A133" s="23"/>
      <c r="B133" s="9"/>
      <c r="C133" s="9"/>
      <c r="D133" s="19"/>
      <c r="E133" s="19">
        <f aca="true" t="shared" si="14" ref="E133:E164">D133+C133</f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9">
        <f t="shared" si="12"/>
        <v>0</v>
      </c>
      <c r="S133" s="9">
        <f t="shared" si="13"/>
        <v>0</v>
      </c>
    </row>
    <row r="134" spans="1:19" ht="13.5">
      <c r="A134" s="23" t="s">
        <v>159</v>
      </c>
      <c r="B134" s="9" t="s">
        <v>72</v>
      </c>
      <c r="C134" s="9"/>
      <c r="D134" s="19"/>
      <c r="E134" s="19">
        <f t="shared" si="14"/>
        <v>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9">
        <f t="shared" si="12"/>
        <v>0</v>
      </c>
      <c r="S134" s="9">
        <f t="shared" si="13"/>
        <v>0</v>
      </c>
    </row>
    <row r="135" spans="1:19" ht="13.5">
      <c r="A135" s="23"/>
      <c r="B135" s="9"/>
      <c r="C135" s="9"/>
      <c r="D135" s="19"/>
      <c r="E135" s="19">
        <f t="shared" si="14"/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9">
        <f t="shared" si="12"/>
        <v>0</v>
      </c>
      <c r="S135" s="9">
        <f t="shared" si="13"/>
        <v>0</v>
      </c>
    </row>
    <row r="136" spans="1:19" ht="13.5">
      <c r="A136" s="23" t="s">
        <v>166</v>
      </c>
      <c r="B136" s="11" t="s">
        <v>73</v>
      </c>
      <c r="C136" s="9"/>
      <c r="D136" s="19"/>
      <c r="E136" s="19">
        <f t="shared" si="14"/>
        <v>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9">
        <f t="shared" si="12"/>
        <v>0</v>
      </c>
      <c r="S136" s="9">
        <f t="shared" si="13"/>
        <v>0</v>
      </c>
    </row>
    <row r="137" spans="1:19" ht="13.5">
      <c r="A137" s="23"/>
      <c r="B137" s="9" t="s">
        <v>74</v>
      </c>
      <c r="C137" s="9"/>
      <c r="D137" s="19"/>
      <c r="E137" s="19">
        <f t="shared" si="14"/>
        <v>0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9">
        <f t="shared" si="12"/>
        <v>0</v>
      </c>
      <c r="S137" s="9">
        <f t="shared" si="13"/>
        <v>0</v>
      </c>
    </row>
    <row r="138" spans="1:19" ht="13.5">
      <c r="A138" s="23"/>
      <c r="B138" s="9" t="s">
        <v>75</v>
      </c>
      <c r="C138" s="9"/>
      <c r="D138" s="19"/>
      <c r="E138" s="19">
        <f t="shared" si="14"/>
        <v>0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9">
        <f t="shared" si="12"/>
        <v>0</v>
      </c>
      <c r="S138" s="9">
        <f t="shared" si="13"/>
        <v>0</v>
      </c>
    </row>
    <row r="139" spans="1:19" ht="13.5">
      <c r="A139" s="23"/>
      <c r="B139" s="9" t="s">
        <v>76</v>
      </c>
      <c r="C139" s="9"/>
      <c r="D139" s="19"/>
      <c r="E139" s="19">
        <f t="shared" si="14"/>
        <v>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9">
        <f t="shared" si="12"/>
        <v>0</v>
      </c>
      <c r="S139" s="9">
        <f t="shared" si="13"/>
        <v>0</v>
      </c>
    </row>
    <row r="140" spans="1:19" ht="13.5">
      <c r="A140" s="23"/>
      <c r="B140" s="9" t="s">
        <v>77</v>
      </c>
      <c r="C140" s="9"/>
      <c r="D140" s="19"/>
      <c r="E140" s="19">
        <f t="shared" si="14"/>
        <v>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9">
        <f t="shared" si="12"/>
        <v>0</v>
      </c>
      <c r="S140" s="9">
        <f t="shared" si="13"/>
        <v>0</v>
      </c>
    </row>
    <row r="141" spans="1:19" ht="13.5">
      <c r="A141" s="23"/>
      <c r="B141" s="9"/>
      <c r="C141" s="9"/>
      <c r="D141" s="19"/>
      <c r="E141" s="19">
        <f t="shared" si="14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9">
        <f t="shared" si="12"/>
        <v>0</v>
      </c>
      <c r="S141" s="9">
        <f t="shared" si="13"/>
        <v>0</v>
      </c>
    </row>
    <row r="142" spans="1:19" ht="13.5">
      <c r="A142" s="23"/>
      <c r="B142" s="11" t="s">
        <v>78</v>
      </c>
      <c r="C142" s="9"/>
      <c r="D142" s="19"/>
      <c r="E142" s="19">
        <f t="shared" si="14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9">
        <f t="shared" si="12"/>
        <v>0</v>
      </c>
      <c r="S142" s="9">
        <f t="shared" si="13"/>
        <v>0</v>
      </c>
    </row>
    <row r="143" spans="1:19" ht="13.5">
      <c r="A143" s="23"/>
      <c r="B143" s="9" t="s">
        <v>79</v>
      </c>
      <c r="C143" s="9"/>
      <c r="D143" s="19"/>
      <c r="E143" s="19">
        <f t="shared" si="14"/>
        <v>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9">
        <f t="shared" si="12"/>
        <v>0</v>
      </c>
      <c r="S143" s="9">
        <f t="shared" si="13"/>
        <v>0</v>
      </c>
    </row>
    <row r="144" spans="1:19" ht="13.5">
      <c r="A144" s="23"/>
      <c r="B144" s="9" t="s">
        <v>80</v>
      </c>
      <c r="C144" s="9"/>
      <c r="D144" s="19"/>
      <c r="E144" s="19">
        <f t="shared" si="14"/>
        <v>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9">
        <f t="shared" si="12"/>
        <v>0</v>
      </c>
      <c r="S144" s="9">
        <f t="shared" si="13"/>
        <v>0</v>
      </c>
    </row>
    <row r="145" spans="1:19" ht="13.5">
      <c r="A145" s="23"/>
      <c r="B145" s="9" t="s">
        <v>81</v>
      </c>
      <c r="C145" s="9"/>
      <c r="D145" s="19"/>
      <c r="E145" s="19">
        <f t="shared" si="14"/>
        <v>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9">
        <f t="shared" si="12"/>
        <v>0</v>
      </c>
      <c r="S145" s="9">
        <f t="shared" si="13"/>
        <v>0</v>
      </c>
    </row>
    <row r="146" spans="1:19" ht="13.5">
      <c r="A146" s="23"/>
      <c r="B146" s="9"/>
      <c r="C146" s="9"/>
      <c r="D146" s="19"/>
      <c r="E146" s="19">
        <f t="shared" si="14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9">
        <f t="shared" si="12"/>
        <v>0</v>
      </c>
      <c r="S146" s="9">
        <f t="shared" si="13"/>
        <v>0</v>
      </c>
    </row>
    <row r="147" spans="1:19" ht="13.5">
      <c r="A147" s="23"/>
      <c r="B147" s="11" t="s">
        <v>82</v>
      </c>
      <c r="C147" s="9"/>
      <c r="D147" s="19"/>
      <c r="E147" s="19">
        <f t="shared" si="14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9">
        <f t="shared" si="12"/>
        <v>0</v>
      </c>
      <c r="S147" s="9">
        <f t="shared" si="13"/>
        <v>0</v>
      </c>
    </row>
    <row r="148" spans="1:19" ht="13.5">
      <c r="A148" s="23"/>
      <c r="B148" s="11" t="s">
        <v>83</v>
      </c>
      <c r="C148" s="9"/>
      <c r="D148" s="19"/>
      <c r="E148" s="19">
        <f t="shared" si="14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9">
        <f t="shared" si="12"/>
        <v>0</v>
      </c>
      <c r="S148" s="9">
        <f t="shared" si="13"/>
        <v>0</v>
      </c>
    </row>
    <row r="149" spans="1:19" ht="13.5">
      <c r="A149" s="23"/>
      <c r="B149" s="9" t="s">
        <v>84</v>
      </c>
      <c r="C149" s="9">
        <v>1000000</v>
      </c>
      <c r="D149" s="19"/>
      <c r="E149" s="19">
        <f t="shared" si="14"/>
        <v>1000000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9">
        <f t="shared" si="12"/>
        <v>0</v>
      </c>
      <c r="S149" s="9">
        <f t="shared" si="13"/>
        <v>1000000</v>
      </c>
    </row>
    <row r="150" spans="1:19" ht="13.5">
      <c r="A150" s="23"/>
      <c r="B150" s="9" t="s">
        <v>85</v>
      </c>
      <c r="C150" s="9"/>
      <c r="D150" s="19"/>
      <c r="E150" s="19">
        <f t="shared" si="14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9">
        <f t="shared" si="12"/>
        <v>0</v>
      </c>
      <c r="S150" s="9">
        <f t="shared" si="13"/>
        <v>0</v>
      </c>
    </row>
    <row r="151" spans="1:19" ht="13.5">
      <c r="A151" s="23"/>
      <c r="B151" s="9" t="s">
        <v>86</v>
      </c>
      <c r="C151" s="9"/>
      <c r="D151" s="19"/>
      <c r="E151" s="19">
        <f t="shared" si="14"/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9">
        <f t="shared" si="12"/>
        <v>0</v>
      </c>
      <c r="S151" s="9">
        <f t="shared" si="13"/>
        <v>0</v>
      </c>
    </row>
    <row r="152" spans="1:19" ht="13.5">
      <c r="A152" s="23"/>
      <c r="B152" s="13"/>
      <c r="C152" s="13"/>
      <c r="D152" s="20"/>
      <c r="E152" s="20">
        <f t="shared" si="14"/>
        <v>0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3">
        <f t="shared" si="12"/>
        <v>0</v>
      </c>
      <c r="S152" s="13">
        <f t="shared" si="13"/>
        <v>0</v>
      </c>
    </row>
    <row r="153" spans="1:19" ht="13.5">
      <c r="A153" s="23"/>
      <c r="B153" s="10" t="s">
        <v>87</v>
      </c>
      <c r="C153" s="9"/>
      <c r="D153" s="19"/>
      <c r="E153" s="19">
        <f t="shared" si="14"/>
        <v>0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9">
        <f t="shared" si="12"/>
        <v>0</v>
      </c>
      <c r="S153" s="9">
        <f t="shared" si="13"/>
        <v>0</v>
      </c>
    </row>
    <row r="154" spans="1:19" ht="13.5">
      <c r="A154" s="23"/>
      <c r="B154" s="9" t="s">
        <v>88</v>
      </c>
      <c r="C154" s="9"/>
      <c r="D154" s="19"/>
      <c r="E154" s="19">
        <f t="shared" si="14"/>
        <v>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9">
        <f t="shared" si="12"/>
        <v>0</v>
      </c>
      <c r="S154" s="9">
        <f t="shared" si="13"/>
        <v>0</v>
      </c>
    </row>
    <row r="155" spans="1:19" ht="13.5">
      <c r="A155" s="23" t="s">
        <v>167</v>
      </c>
      <c r="B155" s="11" t="s">
        <v>89</v>
      </c>
      <c r="C155" s="9"/>
      <c r="D155" s="19"/>
      <c r="E155" s="19">
        <f t="shared" si="14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9">
        <f t="shared" si="12"/>
        <v>0</v>
      </c>
      <c r="S155" s="9">
        <f t="shared" si="13"/>
        <v>0</v>
      </c>
    </row>
    <row r="156" spans="1:19" ht="13.5">
      <c r="A156" s="23"/>
      <c r="B156" s="9" t="s">
        <v>74</v>
      </c>
      <c r="C156" s="9"/>
      <c r="D156" s="19"/>
      <c r="E156" s="19">
        <f t="shared" si="14"/>
        <v>0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9">
        <f t="shared" si="12"/>
        <v>0</v>
      </c>
      <c r="S156" s="9">
        <f t="shared" si="13"/>
        <v>0</v>
      </c>
    </row>
    <row r="157" spans="1:19" ht="13.5">
      <c r="A157" s="23"/>
      <c r="B157" s="9" t="s">
        <v>75</v>
      </c>
      <c r="C157" s="9"/>
      <c r="D157" s="19"/>
      <c r="E157" s="19">
        <f t="shared" si="14"/>
        <v>0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9">
        <f t="shared" si="12"/>
        <v>0</v>
      </c>
      <c r="S157" s="9">
        <f t="shared" si="13"/>
        <v>0</v>
      </c>
    </row>
    <row r="158" spans="1:19" ht="13.5">
      <c r="A158" s="23"/>
      <c r="B158" s="9" t="s">
        <v>77</v>
      </c>
      <c r="C158" s="9"/>
      <c r="D158" s="19"/>
      <c r="E158" s="19">
        <f t="shared" si="14"/>
        <v>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9">
        <f t="shared" si="12"/>
        <v>0</v>
      </c>
      <c r="S158" s="9">
        <f t="shared" si="13"/>
        <v>0</v>
      </c>
    </row>
    <row r="159" spans="1:19" ht="13.5">
      <c r="A159" s="23"/>
      <c r="B159" s="9" t="s">
        <v>90</v>
      </c>
      <c r="C159" s="9"/>
      <c r="D159" s="19"/>
      <c r="E159" s="19">
        <f t="shared" si="14"/>
        <v>0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9">
        <f t="shared" si="12"/>
        <v>0</v>
      </c>
      <c r="S159" s="9">
        <f t="shared" si="13"/>
        <v>0</v>
      </c>
    </row>
    <row r="160" spans="1:19" ht="13.5">
      <c r="A160" s="23"/>
      <c r="B160" s="11" t="s">
        <v>82</v>
      </c>
      <c r="C160" s="9"/>
      <c r="D160" s="19"/>
      <c r="E160" s="19">
        <f t="shared" si="14"/>
        <v>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9">
        <f t="shared" si="12"/>
        <v>0</v>
      </c>
      <c r="S160" s="9">
        <f t="shared" si="13"/>
        <v>0</v>
      </c>
    </row>
    <row r="161" spans="1:19" ht="13.5">
      <c r="A161" s="23"/>
      <c r="B161" s="9" t="s">
        <v>91</v>
      </c>
      <c r="C161" s="9">
        <v>1000000</v>
      </c>
      <c r="D161" s="19"/>
      <c r="E161" s="19">
        <f t="shared" si="14"/>
        <v>1000000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9">
        <f t="shared" si="12"/>
        <v>0</v>
      </c>
      <c r="S161" s="9">
        <f t="shared" si="13"/>
        <v>1000000</v>
      </c>
    </row>
    <row r="162" spans="1:19" ht="13.5">
      <c r="A162" s="23"/>
      <c r="B162" s="9" t="s">
        <v>85</v>
      </c>
      <c r="C162" s="9"/>
      <c r="D162" s="19"/>
      <c r="E162" s="19">
        <f t="shared" si="14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9">
        <f t="shared" si="12"/>
        <v>0</v>
      </c>
      <c r="S162" s="9">
        <f t="shared" si="13"/>
        <v>0</v>
      </c>
    </row>
    <row r="163" spans="1:19" ht="13.5">
      <c r="A163" s="23"/>
      <c r="B163" s="9" t="s">
        <v>86</v>
      </c>
      <c r="C163" s="9"/>
      <c r="D163" s="19"/>
      <c r="E163" s="19">
        <f t="shared" si="14"/>
        <v>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9">
        <f t="shared" si="12"/>
        <v>0</v>
      </c>
      <c r="S163" s="9">
        <f t="shared" si="13"/>
        <v>0</v>
      </c>
    </row>
    <row r="164" spans="1:19" ht="13.5">
      <c r="A164" s="23"/>
      <c r="B164" s="9" t="s">
        <v>92</v>
      </c>
      <c r="C164" s="9"/>
      <c r="D164" s="19"/>
      <c r="E164" s="19">
        <f t="shared" si="14"/>
        <v>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9">
        <f aca="true" t="shared" si="15" ref="R164:R173">SUM(F164:Q164)</f>
        <v>0</v>
      </c>
      <c r="S164" s="9">
        <f aca="true" t="shared" si="16" ref="S164:S173">SUM(E164-R164)</f>
        <v>0</v>
      </c>
    </row>
    <row r="165" spans="1:19" ht="13.5">
      <c r="A165" s="23" t="s">
        <v>168</v>
      </c>
      <c r="B165" s="12" t="s">
        <v>93</v>
      </c>
      <c r="C165" s="9"/>
      <c r="D165" s="19"/>
      <c r="E165" s="19">
        <f aca="true" t="shared" si="17" ref="E165:E173">D165+C165</f>
        <v>0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9">
        <f t="shared" si="15"/>
        <v>0</v>
      </c>
      <c r="S165" s="9">
        <f t="shared" si="16"/>
        <v>0</v>
      </c>
    </row>
    <row r="166" spans="1:19" ht="13.5">
      <c r="A166" s="23"/>
      <c r="B166" s="12"/>
      <c r="C166" s="9"/>
      <c r="D166" s="19"/>
      <c r="E166" s="19">
        <f t="shared" si="17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9">
        <f t="shared" si="15"/>
        <v>0</v>
      </c>
      <c r="S166" s="9">
        <f t="shared" si="16"/>
        <v>0</v>
      </c>
    </row>
    <row r="167" spans="1:19" ht="13.5">
      <c r="A167" s="23" t="s">
        <v>160</v>
      </c>
      <c r="B167" s="12" t="s">
        <v>113</v>
      </c>
      <c r="C167" s="9"/>
      <c r="D167" s="19"/>
      <c r="E167" s="19">
        <f t="shared" si="17"/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>
        <f t="shared" si="15"/>
        <v>0</v>
      </c>
      <c r="S167" s="9">
        <f t="shared" si="16"/>
        <v>0</v>
      </c>
    </row>
    <row r="168" spans="1:19" ht="13.5">
      <c r="A168" s="23"/>
      <c r="B168" s="12"/>
      <c r="C168" s="9"/>
      <c r="D168" s="19"/>
      <c r="E168" s="19">
        <f t="shared" si="17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>
        <f t="shared" si="15"/>
        <v>0</v>
      </c>
      <c r="S168" s="9">
        <f t="shared" si="16"/>
        <v>0</v>
      </c>
    </row>
    <row r="169" spans="1:19" ht="13.5">
      <c r="A169" s="23" t="s">
        <v>161</v>
      </c>
      <c r="B169" s="12" t="s">
        <v>94</v>
      </c>
      <c r="C169" s="9"/>
      <c r="D169" s="19"/>
      <c r="E169" s="19">
        <f t="shared" si="17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9">
        <f t="shared" si="15"/>
        <v>0</v>
      </c>
      <c r="S169" s="9">
        <f t="shared" si="16"/>
        <v>0</v>
      </c>
    </row>
    <row r="170" spans="1:19" ht="13.5">
      <c r="A170" s="23"/>
      <c r="B170" s="12" t="s">
        <v>94</v>
      </c>
      <c r="C170" s="9"/>
      <c r="D170" s="19"/>
      <c r="E170" s="19">
        <f t="shared" si="17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9">
        <f t="shared" si="15"/>
        <v>0</v>
      </c>
      <c r="S170" s="9">
        <f t="shared" si="16"/>
        <v>0</v>
      </c>
    </row>
    <row r="171" spans="1:19" ht="13.5">
      <c r="A171" s="23"/>
      <c r="B171" s="12"/>
      <c r="C171" s="9"/>
      <c r="D171" s="19"/>
      <c r="E171" s="19">
        <f t="shared" si="17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9">
        <f t="shared" si="15"/>
        <v>0</v>
      </c>
      <c r="S171" s="9">
        <f t="shared" si="16"/>
        <v>0</v>
      </c>
    </row>
    <row r="172" spans="1:19" ht="13.5">
      <c r="A172" s="23" t="s">
        <v>162</v>
      </c>
      <c r="B172" s="12" t="s">
        <v>114</v>
      </c>
      <c r="C172" s="9"/>
      <c r="D172" s="19"/>
      <c r="E172" s="19">
        <f t="shared" si="17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9">
        <f t="shared" si="15"/>
        <v>0</v>
      </c>
      <c r="S172" s="9">
        <f t="shared" si="16"/>
        <v>0</v>
      </c>
    </row>
    <row r="173" spans="1:19" ht="13.5">
      <c r="A173" s="23"/>
      <c r="B173" s="12"/>
      <c r="C173" s="9"/>
      <c r="D173" s="19"/>
      <c r="E173" s="19">
        <f t="shared" si="17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9">
        <f t="shared" si="15"/>
        <v>0</v>
      </c>
      <c r="S173" s="9">
        <f t="shared" si="16"/>
        <v>0</v>
      </c>
    </row>
    <row r="174" spans="1:19" ht="13.5">
      <c r="A174" s="23"/>
      <c r="B174" s="22" t="s">
        <v>138</v>
      </c>
      <c r="C174" s="14">
        <f aca="true" t="shared" si="18" ref="C174:S174">SUM(C9:C172)</f>
        <v>2000000</v>
      </c>
      <c r="D174" s="21">
        <f t="shared" si="18"/>
        <v>0</v>
      </c>
      <c r="E174" s="21">
        <f t="shared" si="18"/>
        <v>2000000</v>
      </c>
      <c r="F174" s="21">
        <f t="shared" si="18"/>
        <v>0</v>
      </c>
      <c r="G174" s="21">
        <f t="shared" si="18"/>
        <v>0</v>
      </c>
      <c r="H174" s="21">
        <f t="shared" si="18"/>
        <v>0</v>
      </c>
      <c r="I174" s="21">
        <f t="shared" si="18"/>
        <v>0</v>
      </c>
      <c r="J174" s="21">
        <f t="shared" si="18"/>
        <v>0</v>
      </c>
      <c r="K174" s="21">
        <f t="shared" si="18"/>
        <v>0</v>
      </c>
      <c r="L174" s="21">
        <f t="shared" si="18"/>
        <v>0</v>
      </c>
      <c r="M174" s="21">
        <f t="shared" si="18"/>
        <v>0</v>
      </c>
      <c r="N174" s="21">
        <f t="shared" si="18"/>
        <v>80000</v>
      </c>
      <c r="O174" s="21">
        <f t="shared" si="18"/>
        <v>0</v>
      </c>
      <c r="P174" s="21">
        <f t="shared" si="18"/>
        <v>0</v>
      </c>
      <c r="Q174" s="21">
        <f t="shared" si="18"/>
        <v>0</v>
      </c>
      <c r="R174" s="14">
        <f t="shared" si="18"/>
        <v>80000</v>
      </c>
      <c r="S174" s="14">
        <f t="shared" si="18"/>
        <v>1920000</v>
      </c>
    </row>
    <row r="175" spans="1:19" ht="13.5">
      <c r="A175" s="23"/>
      <c r="B175" s="12"/>
      <c r="C175" s="9"/>
      <c r="D175" s="19"/>
      <c r="E175" s="19">
        <f aca="true" t="shared" si="19" ref="E175:E183">D175+C175</f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>
        <f aca="true" t="shared" si="20" ref="R175:R183">SUM(F175:Q175)</f>
        <v>0</v>
      </c>
      <c r="S175" s="9">
        <f aca="true" t="shared" si="21" ref="S175:S183">SUM(E175-R175)</f>
        <v>0</v>
      </c>
    </row>
    <row r="176" spans="1:19" ht="13.5">
      <c r="A176" s="23"/>
      <c r="B176" s="15" t="s">
        <v>115</v>
      </c>
      <c r="C176" s="9"/>
      <c r="D176" s="19"/>
      <c r="E176" s="19">
        <f t="shared" si="19"/>
        <v>0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">
        <f t="shared" si="20"/>
        <v>0</v>
      </c>
      <c r="S176" s="9">
        <f t="shared" si="21"/>
        <v>0</v>
      </c>
    </row>
    <row r="177" spans="1:19" ht="13.5">
      <c r="A177" s="23" t="s">
        <v>163</v>
      </c>
      <c r="B177" s="9" t="s">
        <v>95</v>
      </c>
      <c r="C177" s="9"/>
      <c r="D177" s="19"/>
      <c r="E177" s="19">
        <f t="shared" si="19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9">
        <f t="shared" si="20"/>
        <v>0</v>
      </c>
      <c r="S177" s="9">
        <f t="shared" si="21"/>
        <v>0</v>
      </c>
    </row>
    <row r="178" spans="1:19" ht="13.5">
      <c r="A178" s="23"/>
      <c r="B178" s="9"/>
      <c r="C178" s="9"/>
      <c r="D178" s="19"/>
      <c r="E178" s="19">
        <f t="shared" si="19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>
        <f t="shared" si="20"/>
        <v>0</v>
      </c>
      <c r="S178" s="9">
        <f t="shared" si="21"/>
        <v>0</v>
      </c>
    </row>
    <row r="179" spans="1:19" ht="13.5">
      <c r="A179" s="23" t="s">
        <v>164</v>
      </c>
      <c r="B179" s="9" t="s">
        <v>96</v>
      </c>
      <c r="C179" s="9"/>
      <c r="D179" s="19"/>
      <c r="E179" s="19">
        <f t="shared" si="19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>
        <f t="shared" si="20"/>
        <v>0</v>
      </c>
      <c r="S179" s="9">
        <f t="shared" si="21"/>
        <v>0</v>
      </c>
    </row>
    <row r="180" spans="1:19" ht="13.5">
      <c r="A180" s="23"/>
      <c r="B180" s="9" t="s">
        <v>97</v>
      </c>
      <c r="C180" s="9"/>
      <c r="D180" s="19"/>
      <c r="E180" s="19">
        <f t="shared" si="19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9">
        <f t="shared" si="20"/>
        <v>0</v>
      </c>
      <c r="S180" s="9">
        <f t="shared" si="21"/>
        <v>0</v>
      </c>
    </row>
    <row r="181" spans="1:19" ht="13.5">
      <c r="A181" s="23"/>
      <c r="B181" s="9"/>
      <c r="C181" s="9"/>
      <c r="D181" s="19"/>
      <c r="E181" s="19">
        <f t="shared" si="19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9">
        <f t="shared" si="20"/>
        <v>0</v>
      </c>
      <c r="S181" s="9">
        <f t="shared" si="21"/>
        <v>0</v>
      </c>
    </row>
    <row r="182" spans="1:19" ht="13.5">
      <c r="A182" s="23" t="s">
        <v>165</v>
      </c>
      <c r="B182" s="9" t="s">
        <v>98</v>
      </c>
      <c r="C182" s="9"/>
      <c r="D182" s="19"/>
      <c r="E182" s="19">
        <f t="shared" si="19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9">
        <f t="shared" si="20"/>
        <v>0</v>
      </c>
      <c r="S182" s="9">
        <f t="shared" si="21"/>
        <v>0</v>
      </c>
    </row>
    <row r="183" spans="2:19" ht="12.75">
      <c r="B183" s="9"/>
      <c r="C183" s="9"/>
      <c r="D183" s="19"/>
      <c r="E183" s="19">
        <f t="shared" si="19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9">
        <f t="shared" si="20"/>
        <v>0</v>
      </c>
      <c r="S183" s="9">
        <f t="shared" si="21"/>
        <v>0</v>
      </c>
    </row>
    <row r="184" spans="2:19" ht="12.75">
      <c r="B184" s="17" t="s">
        <v>139</v>
      </c>
      <c r="C184" s="14">
        <f aca="true" t="shared" si="22" ref="C184:S184">SUM(C177+C179+C180+C182)</f>
        <v>0</v>
      </c>
      <c r="D184" s="21">
        <f t="shared" si="22"/>
        <v>0</v>
      </c>
      <c r="E184" s="21">
        <f t="shared" si="22"/>
        <v>0</v>
      </c>
      <c r="F184" s="21">
        <f t="shared" si="22"/>
        <v>0</v>
      </c>
      <c r="G184" s="21">
        <f t="shared" si="22"/>
        <v>0</v>
      </c>
      <c r="H184" s="21">
        <f t="shared" si="22"/>
        <v>0</v>
      </c>
      <c r="I184" s="21">
        <f t="shared" si="22"/>
        <v>0</v>
      </c>
      <c r="J184" s="21">
        <f t="shared" si="22"/>
        <v>0</v>
      </c>
      <c r="K184" s="21">
        <f t="shared" si="22"/>
        <v>0</v>
      </c>
      <c r="L184" s="21">
        <f t="shared" si="22"/>
        <v>0</v>
      </c>
      <c r="M184" s="21">
        <f t="shared" si="22"/>
        <v>0</v>
      </c>
      <c r="N184" s="21">
        <f t="shared" si="22"/>
        <v>0</v>
      </c>
      <c r="O184" s="21">
        <f t="shared" si="22"/>
        <v>0</v>
      </c>
      <c r="P184" s="21">
        <f t="shared" si="22"/>
        <v>0</v>
      </c>
      <c r="Q184" s="21">
        <f t="shared" si="22"/>
        <v>0</v>
      </c>
      <c r="R184" s="14">
        <f t="shared" si="22"/>
        <v>0</v>
      </c>
      <c r="S184" s="14">
        <f t="shared" si="22"/>
        <v>0</v>
      </c>
    </row>
    <row r="185" spans="2:19" ht="12.75">
      <c r="B185" s="9"/>
      <c r="C185" s="9"/>
      <c r="D185" s="19"/>
      <c r="E185" s="19">
        <f>D185+C185</f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9"/>
      <c r="S185" s="9"/>
    </row>
    <row r="186" spans="2:19" ht="12.75">
      <c r="B186" s="14" t="s">
        <v>140</v>
      </c>
      <c r="C186" s="14">
        <f aca="true" t="shared" si="23" ref="C186:S186">C184+C174</f>
        <v>2000000</v>
      </c>
      <c r="D186" s="21">
        <f t="shared" si="23"/>
        <v>0</v>
      </c>
      <c r="E186" s="21">
        <f t="shared" si="23"/>
        <v>2000000</v>
      </c>
      <c r="F186" s="21">
        <f t="shared" si="23"/>
        <v>0</v>
      </c>
      <c r="G186" s="21">
        <f t="shared" si="23"/>
        <v>0</v>
      </c>
      <c r="H186" s="21">
        <f t="shared" si="23"/>
        <v>0</v>
      </c>
      <c r="I186" s="21">
        <f t="shared" si="23"/>
        <v>0</v>
      </c>
      <c r="J186" s="21">
        <f t="shared" si="23"/>
        <v>0</v>
      </c>
      <c r="K186" s="21">
        <f t="shared" si="23"/>
        <v>0</v>
      </c>
      <c r="L186" s="21">
        <f t="shared" si="23"/>
        <v>0</v>
      </c>
      <c r="M186" s="21">
        <f t="shared" si="23"/>
        <v>0</v>
      </c>
      <c r="N186" s="21">
        <f t="shared" si="23"/>
        <v>80000</v>
      </c>
      <c r="O186" s="21">
        <f t="shared" si="23"/>
        <v>0</v>
      </c>
      <c r="P186" s="21">
        <f t="shared" si="23"/>
        <v>0</v>
      </c>
      <c r="Q186" s="21">
        <f t="shared" si="23"/>
        <v>0</v>
      </c>
      <c r="R186" s="14">
        <f t="shared" si="23"/>
        <v>80000</v>
      </c>
      <c r="S186" s="14">
        <f t="shared" si="23"/>
        <v>1920000</v>
      </c>
    </row>
  </sheetData>
  <mergeCells count="1">
    <mergeCell ref="F2:R2"/>
  </mergeCells>
  <printOptions/>
  <pageMargins left="0.75" right="0.75" top="1" bottom="1" header="0.5" footer="0.5"/>
  <pageSetup horizontalDpi="600" verticalDpi="600" orientation="landscape" paperSize="9" scale="42" r:id="rId1"/>
  <rowBreaks count="3" manualBreakCount="3">
    <brk id="52" min="1" max="18" man="1"/>
    <brk id="105" min="1" max="18" man="1"/>
    <brk id="152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88"/>
  <sheetViews>
    <sheetView showZeros="0" workbookViewId="0" topLeftCell="B1">
      <pane xSplit="1" ySplit="4" topLeftCell="I128" activePane="bottomRight" state="frozen"/>
      <selection pane="topLeft" activeCell="B1" sqref="B1"/>
      <selection pane="topRight" activeCell="C1" sqref="C1"/>
      <selection pane="bottomLeft" activeCell="B5" sqref="B5"/>
      <selection pane="bottomRight" activeCell="N137" sqref="N137"/>
    </sheetView>
  </sheetViews>
  <sheetFormatPr defaultColWidth="9.140625" defaultRowHeight="12.75"/>
  <cols>
    <col min="1" max="1" width="24.7109375" style="8" customWidth="1"/>
    <col min="2" max="2" width="49.7109375" style="16" bestFit="1" customWidth="1"/>
    <col min="3" max="3" width="10.140625" style="8" customWidth="1"/>
    <col min="4" max="4" width="9.28125" style="8" bestFit="1" customWidth="1"/>
    <col min="5" max="5" width="10.140625" style="8" customWidth="1"/>
    <col min="6" max="6" width="9.28125" style="8" customWidth="1"/>
    <col min="7" max="8" width="9.140625" style="8" customWidth="1"/>
    <col min="9" max="18" width="9.28125" style="8" customWidth="1"/>
    <col min="19" max="19" width="9.7109375" style="8" customWidth="1"/>
    <col min="20" max="16384" width="9.140625" style="8" customWidth="1"/>
  </cols>
  <sheetData>
    <row r="1" ht="12.75">
      <c r="A1" s="9"/>
    </row>
    <row r="2" spans="2:19" ht="12.75">
      <c r="B2" s="14" t="s">
        <v>210</v>
      </c>
      <c r="C2" s="1" t="s">
        <v>116</v>
      </c>
      <c r="D2" s="1" t="s">
        <v>117</v>
      </c>
      <c r="E2" s="1" t="s">
        <v>118</v>
      </c>
      <c r="F2" s="75" t="s">
        <v>209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208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9">
        <f aca="true" t="shared" si="0" ref="R4:R10">SUM(F4:Q4)</f>
        <v>0</v>
      </c>
      <c r="S4" s="9">
        <f aca="true" t="shared" si="1" ref="S4:S10">SUM(E4-R4)</f>
        <v>0</v>
      </c>
    </row>
    <row r="5" spans="2:19" ht="12.75">
      <c r="B5" s="10" t="s">
        <v>100</v>
      </c>
      <c r="C5" s="9">
        <v>5065000</v>
      </c>
      <c r="D5" s="19">
        <v>-273786</v>
      </c>
      <c r="E5" s="19">
        <f>D5+C5</f>
        <v>4791214</v>
      </c>
      <c r="F5" s="9">
        <v>80866</v>
      </c>
      <c r="G5" s="9">
        <v>50210</v>
      </c>
      <c r="H5" s="9">
        <v>50210</v>
      </c>
      <c r="I5" s="9">
        <v>50210</v>
      </c>
      <c r="J5" s="9">
        <v>50210</v>
      </c>
      <c r="K5" s="9">
        <v>50210</v>
      </c>
      <c r="L5" s="9">
        <v>50210</v>
      </c>
      <c r="M5" s="9">
        <v>50210</v>
      </c>
      <c r="N5" s="9">
        <v>46830</v>
      </c>
      <c r="O5" s="9">
        <f>'[1]CD PROGRAMMES'!O5</f>
        <v>0</v>
      </c>
      <c r="P5" s="9">
        <f>'[1]CD PROGRAMMES'!P5</f>
        <v>0</v>
      </c>
      <c r="Q5" s="9">
        <f>'[1]CD PROGRAMMES'!Q5</f>
        <v>0</v>
      </c>
      <c r="R5" s="9">
        <f t="shared" si="0"/>
        <v>479166</v>
      </c>
      <c r="S5" s="9">
        <f t="shared" si="1"/>
        <v>4312048</v>
      </c>
    </row>
    <row r="6" spans="2:19" ht="12.75">
      <c r="B6" s="10"/>
      <c r="C6" s="9"/>
      <c r="D6" s="19"/>
      <c r="E6" s="19">
        <f>D6+C6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>
        <f t="shared" si="0"/>
        <v>0</v>
      </c>
      <c r="S6" s="9">
        <f t="shared" si="1"/>
        <v>0</v>
      </c>
    </row>
    <row r="7" spans="2:19" ht="12.75">
      <c r="B7" s="22" t="s">
        <v>201</v>
      </c>
      <c r="C7" s="14">
        <f aca="true" t="shared" si="2" ref="C7:Q7">SUM(C5:C6)</f>
        <v>5065000</v>
      </c>
      <c r="D7" s="14">
        <f t="shared" si="2"/>
        <v>-273786</v>
      </c>
      <c r="E7" s="14">
        <f t="shared" si="2"/>
        <v>4791214</v>
      </c>
      <c r="F7" s="14">
        <f t="shared" si="2"/>
        <v>80866</v>
      </c>
      <c r="G7" s="14">
        <f t="shared" si="2"/>
        <v>50210</v>
      </c>
      <c r="H7" s="14">
        <f t="shared" si="2"/>
        <v>50210</v>
      </c>
      <c r="I7" s="14">
        <f t="shared" si="2"/>
        <v>50210</v>
      </c>
      <c r="J7" s="14">
        <f t="shared" si="2"/>
        <v>50210</v>
      </c>
      <c r="K7" s="14">
        <f t="shared" si="2"/>
        <v>50210</v>
      </c>
      <c r="L7" s="14">
        <f t="shared" si="2"/>
        <v>50210</v>
      </c>
      <c r="M7" s="14">
        <f t="shared" si="2"/>
        <v>50210</v>
      </c>
      <c r="N7" s="14">
        <f t="shared" si="2"/>
        <v>46830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0"/>
        <v>479166</v>
      </c>
      <c r="S7" s="14">
        <f t="shared" si="1"/>
        <v>4312048</v>
      </c>
    </row>
    <row r="8" spans="2:19" ht="12.75">
      <c r="B8" s="9"/>
      <c r="C8" s="9"/>
      <c r="D8" s="19"/>
      <c r="E8" s="19">
        <f aca="true" t="shared" si="3" ref="E8:E71">D8+C8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>
        <f t="shared" si="0"/>
        <v>0</v>
      </c>
      <c r="S8" s="9">
        <f t="shared" si="1"/>
        <v>0</v>
      </c>
    </row>
    <row r="9" spans="2:19" ht="12.75">
      <c r="B9" s="10" t="s">
        <v>99</v>
      </c>
      <c r="C9" s="9">
        <f>'[1]CD PROGRAMMES'!C9</f>
        <v>0</v>
      </c>
      <c r="D9" s="19"/>
      <c r="E9" s="19">
        <f t="shared" si="3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9">
        <f t="shared" si="0"/>
        <v>0</v>
      </c>
      <c r="S9" s="9">
        <f t="shared" si="1"/>
        <v>0</v>
      </c>
    </row>
    <row r="10" spans="2:19" ht="12.75">
      <c r="B10" s="9"/>
      <c r="C10" s="9">
        <f>'[1]CD PROGRAMMES'!C10</f>
        <v>0</v>
      </c>
      <c r="D10" s="19"/>
      <c r="E10" s="19">
        <f t="shared" si="3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>
        <f t="shared" si="0"/>
        <v>0</v>
      </c>
      <c r="S10" s="9">
        <f t="shared" si="1"/>
        <v>0</v>
      </c>
    </row>
    <row r="11" spans="1:19" ht="13.5">
      <c r="A11" s="23" t="s">
        <v>142</v>
      </c>
      <c r="B11" s="9" t="s">
        <v>0</v>
      </c>
      <c r="C11" s="9">
        <f>'[1]CD PROGRAMMES'!C11</f>
        <v>0</v>
      </c>
      <c r="D11" s="19"/>
      <c r="E11" s="19">
        <f t="shared" si="3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>SUM(F11:Q11)</f>
        <v>0</v>
      </c>
      <c r="S11" s="9">
        <f>SUM(E11-R11)</f>
        <v>0</v>
      </c>
    </row>
    <row r="12" spans="1:19" ht="13.5">
      <c r="A12" s="23"/>
      <c r="B12" s="9" t="s">
        <v>1</v>
      </c>
      <c r="C12" s="9">
        <f>'[1]CD PROGRAMMES'!C12</f>
        <v>0</v>
      </c>
      <c r="D12" s="19"/>
      <c r="E12" s="19">
        <f t="shared" si="3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>
        <f aca="true" t="shared" si="4" ref="R12:R75">SUM(F12:Q12)</f>
        <v>0</v>
      </c>
      <c r="S12" s="9">
        <f aca="true" t="shared" si="5" ref="S12:S75">SUM(E12-R12)</f>
        <v>0</v>
      </c>
    </row>
    <row r="13" spans="1:19" ht="13.5">
      <c r="A13" s="23"/>
      <c r="B13" s="9" t="s">
        <v>2</v>
      </c>
      <c r="C13" s="9">
        <f>'[1]CD PROGRAMMES'!C13</f>
        <v>0</v>
      </c>
      <c r="D13" s="19"/>
      <c r="E13" s="19">
        <f t="shared" si="3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>
        <f t="shared" si="4"/>
        <v>0</v>
      </c>
      <c r="S13" s="9">
        <f t="shared" si="5"/>
        <v>0</v>
      </c>
    </row>
    <row r="14" spans="1:19" ht="13.5">
      <c r="A14" s="23"/>
      <c r="B14" s="9"/>
      <c r="C14" s="9">
        <f>'[1]CD PROGRAMMES'!C14</f>
        <v>0</v>
      </c>
      <c r="D14" s="19"/>
      <c r="E14" s="19">
        <f t="shared" si="3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9">
        <f t="shared" si="4"/>
        <v>0</v>
      </c>
      <c r="S14" s="9">
        <f t="shared" si="5"/>
        <v>0</v>
      </c>
    </row>
    <row r="15" spans="1:19" ht="13.5">
      <c r="A15" s="23" t="s">
        <v>143</v>
      </c>
      <c r="B15" s="9" t="s">
        <v>3</v>
      </c>
      <c r="C15" s="9">
        <f>'[1]CD PROGRAMMES'!C15</f>
        <v>0</v>
      </c>
      <c r="D15" s="19"/>
      <c r="E15" s="19">
        <f t="shared" si="3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9">
        <f t="shared" si="4"/>
        <v>0</v>
      </c>
      <c r="S15" s="9">
        <f t="shared" si="5"/>
        <v>0</v>
      </c>
    </row>
    <row r="16" spans="1:19" ht="13.5">
      <c r="A16" s="23"/>
      <c r="B16" s="9"/>
      <c r="C16" s="9">
        <f>'[1]CD PROGRAMMES'!C16</f>
        <v>0</v>
      </c>
      <c r="D16" s="19"/>
      <c r="E16" s="19">
        <f t="shared" si="3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>
        <f t="shared" si="4"/>
        <v>0</v>
      </c>
      <c r="S16" s="9">
        <f t="shared" si="5"/>
        <v>0</v>
      </c>
    </row>
    <row r="17" spans="1:19" ht="13.5">
      <c r="A17" s="23" t="s">
        <v>4</v>
      </c>
      <c r="B17" s="9" t="s">
        <v>4</v>
      </c>
      <c r="C17" s="9">
        <f>'[1]CD PROGRAMMES'!C17</f>
        <v>5000</v>
      </c>
      <c r="D17" s="19"/>
      <c r="E17" s="19">
        <f t="shared" si="3"/>
        <v>5000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>
        <f t="shared" si="4"/>
        <v>0</v>
      </c>
      <c r="S17" s="9">
        <f t="shared" si="5"/>
        <v>5000</v>
      </c>
    </row>
    <row r="18" spans="1:19" ht="13.5">
      <c r="A18" s="23"/>
      <c r="B18" s="9"/>
      <c r="C18" s="9">
        <f>'[1]CD PROGRAMMES'!C18</f>
        <v>0</v>
      </c>
      <c r="D18" s="19"/>
      <c r="E18" s="19">
        <f t="shared" si="3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>
        <f t="shared" si="4"/>
        <v>0</v>
      </c>
      <c r="S18" s="9">
        <f t="shared" si="5"/>
        <v>0</v>
      </c>
    </row>
    <row r="19" spans="1:19" ht="13.5">
      <c r="A19" s="23" t="s">
        <v>144</v>
      </c>
      <c r="B19" s="9" t="s">
        <v>101</v>
      </c>
      <c r="C19" s="9">
        <f>'[1]CD PROGRAMMES'!C19</f>
        <v>25000</v>
      </c>
      <c r="D19" s="19"/>
      <c r="E19" s="19">
        <f t="shared" si="3"/>
        <v>25000</v>
      </c>
      <c r="F19" s="19">
        <v>3836</v>
      </c>
      <c r="G19" s="19">
        <v>4135</v>
      </c>
      <c r="H19" s="59">
        <v>2729</v>
      </c>
      <c r="I19" s="19">
        <v>8351</v>
      </c>
      <c r="J19" s="19">
        <f>3492-411</f>
        <v>3081</v>
      </c>
      <c r="K19" s="19">
        <f>-2929+11843</f>
        <v>8914</v>
      </c>
      <c r="L19" s="19">
        <v>1775</v>
      </c>
      <c r="M19" s="19">
        <v>1944</v>
      </c>
      <c r="N19" s="19">
        <v>2818</v>
      </c>
      <c r="O19" s="19"/>
      <c r="P19" s="19"/>
      <c r="Q19" s="19"/>
      <c r="R19" s="9">
        <f t="shared" si="4"/>
        <v>37583</v>
      </c>
      <c r="S19" s="9">
        <f t="shared" si="5"/>
        <v>-12583</v>
      </c>
    </row>
    <row r="20" spans="1:19" ht="13.5">
      <c r="A20" s="23"/>
      <c r="B20" s="9" t="s">
        <v>102</v>
      </c>
      <c r="C20" s="9">
        <f>'[1]CD PROGRAMMES'!C20</f>
        <v>0</v>
      </c>
      <c r="D20" s="19"/>
      <c r="E20" s="19">
        <f t="shared" si="3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>
        <f t="shared" si="4"/>
        <v>0</v>
      </c>
      <c r="S20" s="9">
        <f t="shared" si="5"/>
        <v>0</v>
      </c>
    </row>
    <row r="21" spans="1:19" ht="13.5">
      <c r="A21" s="23"/>
      <c r="B21" s="9" t="s">
        <v>5</v>
      </c>
      <c r="C21" s="9">
        <f>'[1]CD PROGRAMMES'!C21</f>
        <v>0</v>
      </c>
      <c r="D21" s="19"/>
      <c r="E21" s="19">
        <f t="shared" si="3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">
        <f t="shared" si="4"/>
        <v>0</v>
      </c>
      <c r="S21" s="9">
        <f t="shared" si="5"/>
        <v>0</v>
      </c>
    </row>
    <row r="22" spans="1:19" ht="13.5">
      <c r="A22" s="23"/>
      <c r="B22" s="9" t="s">
        <v>6</v>
      </c>
      <c r="C22" s="9">
        <f>'[1]CD PROGRAMMES'!C22</f>
        <v>0</v>
      </c>
      <c r="D22" s="19"/>
      <c r="E22" s="19">
        <f t="shared" si="3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9">
        <f t="shared" si="4"/>
        <v>0</v>
      </c>
      <c r="S22" s="9">
        <f t="shared" si="5"/>
        <v>0</v>
      </c>
    </row>
    <row r="23" spans="1:19" ht="13.5">
      <c r="A23" s="23"/>
      <c r="B23" s="9" t="s">
        <v>7</v>
      </c>
      <c r="C23" s="9">
        <f>'[1]CD PROGRAMMES'!C23</f>
        <v>0</v>
      </c>
      <c r="D23" s="19"/>
      <c r="E23" s="19">
        <f t="shared" si="3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4"/>
        <v>0</v>
      </c>
      <c r="S23" s="9">
        <f t="shared" si="5"/>
        <v>0</v>
      </c>
    </row>
    <row r="24" spans="1:19" ht="13.5">
      <c r="A24" s="23"/>
      <c r="B24" s="9" t="s">
        <v>103</v>
      </c>
      <c r="C24" s="9">
        <f>'[1]CD PROGRAMMES'!C24</f>
        <v>0</v>
      </c>
      <c r="D24" s="19"/>
      <c r="E24" s="19">
        <f t="shared" si="3"/>
        <v>0</v>
      </c>
      <c r="F24" s="19"/>
      <c r="G24" s="19"/>
      <c r="H24" s="19"/>
      <c r="I24" s="19"/>
      <c r="J24" s="19">
        <v>-8</v>
      </c>
      <c r="K24" s="19"/>
      <c r="L24" s="19"/>
      <c r="M24" s="19"/>
      <c r="N24" s="19"/>
      <c r="O24" s="19"/>
      <c r="P24" s="19"/>
      <c r="Q24" s="19"/>
      <c r="R24" s="9">
        <f t="shared" si="4"/>
        <v>-8</v>
      </c>
      <c r="S24" s="9">
        <f t="shared" si="5"/>
        <v>8</v>
      </c>
    </row>
    <row r="25" spans="1:19" ht="13.5">
      <c r="A25" s="23"/>
      <c r="B25" s="9"/>
      <c r="C25" s="9">
        <f>'[1]CD PROGRAMMES'!C25</f>
        <v>0</v>
      </c>
      <c r="D25" s="19"/>
      <c r="E25" s="19">
        <f t="shared" si="3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>
        <f t="shared" si="4"/>
        <v>0</v>
      </c>
      <c r="S25" s="9">
        <f t="shared" si="5"/>
        <v>0</v>
      </c>
    </row>
    <row r="26" spans="1:19" ht="13.5">
      <c r="A26" s="23" t="s">
        <v>171</v>
      </c>
      <c r="B26" s="11" t="s">
        <v>8</v>
      </c>
      <c r="C26" s="9">
        <f>'[1]CD PROGRAMMES'!C26</f>
        <v>0</v>
      </c>
      <c r="D26" s="19"/>
      <c r="E26" s="19">
        <f t="shared" si="3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9">
        <f t="shared" si="4"/>
        <v>0</v>
      </c>
      <c r="S26" s="9">
        <f t="shared" si="5"/>
        <v>0</v>
      </c>
    </row>
    <row r="27" spans="1:19" ht="13.5">
      <c r="A27" s="23"/>
      <c r="B27" s="9" t="s">
        <v>9</v>
      </c>
      <c r="C27" s="9">
        <f>'[1]CD PROGRAMMES'!C27</f>
        <v>0</v>
      </c>
      <c r="D27" s="19"/>
      <c r="E27" s="19">
        <f t="shared" si="3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>
        <f t="shared" si="4"/>
        <v>0</v>
      </c>
      <c r="S27" s="9">
        <f t="shared" si="5"/>
        <v>0</v>
      </c>
    </row>
    <row r="28" spans="1:19" ht="13.5">
      <c r="A28" s="23"/>
      <c r="B28" s="9" t="s">
        <v>10</v>
      </c>
      <c r="C28" s="9">
        <f>'[1]CD PROGRAMMES'!C28</f>
        <v>0</v>
      </c>
      <c r="D28" s="19"/>
      <c r="E28" s="19">
        <f t="shared" si="3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>
        <f t="shared" si="4"/>
        <v>0</v>
      </c>
      <c r="S28" s="9">
        <f t="shared" si="5"/>
        <v>0</v>
      </c>
    </row>
    <row r="29" spans="1:19" ht="13.5">
      <c r="A29" s="23"/>
      <c r="B29" s="9" t="s">
        <v>11</v>
      </c>
      <c r="C29" s="9">
        <f>'[1]CD PROGRAMMES'!C29</f>
        <v>0</v>
      </c>
      <c r="D29" s="19"/>
      <c r="E29" s="19">
        <f t="shared" si="3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>
        <f t="shared" si="4"/>
        <v>0</v>
      </c>
      <c r="S29" s="9">
        <f t="shared" si="5"/>
        <v>0</v>
      </c>
    </row>
    <row r="30" spans="1:19" ht="13.5">
      <c r="A30" s="23"/>
      <c r="B30" s="9" t="s">
        <v>12</v>
      </c>
      <c r="C30" s="9">
        <f>'[1]CD PROGRAMMES'!C30</f>
        <v>0</v>
      </c>
      <c r="D30" s="19"/>
      <c r="E30" s="19">
        <f t="shared" si="3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>
        <f t="shared" si="4"/>
        <v>0</v>
      </c>
      <c r="S30" s="9">
        <f t="shared" si="5"/>
        <v>0</v>
      </c>
    </row>
    <row r="31" spans="1:19" ht="13.5">
      <c r="A31" s="23"/>
      <c r="B31" s="9"/>
      <c r="C31" s="9">
        <f>'[1]CD PROGRAMMES'!C31</f>
        <v>0</v>
      </c>
      <c r="D31" s="19"/>
      <c r="E31" s="19">
        <f t="shared" si="3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>
        <f t="shared" si="4"/>
        <v>0</v>
      </c>
      <c r="S31" s="9">
        <f t="shared" si="5"/>
        <v>0</v>
      </c>
    </row>
    <row r="32" spans="1:19" ht="13.5">
      <c r="A32" s="23"/>
      <c r="B32" s="11" t="s">
        <v>13</v>
      </c>
      <c r="C32" s="9">
        <f>'[1]CD PROGRAMMES'!C32</f>
        <v>0</v>
      </c>
      <c r="D32" s="19"/>
      <c r="E32" s="19">
        <f t="shared" si="3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>
        <f t="shared" si="4"/>
        <v>0</v>
      </c>
      <c r="S32" s="9">
        <f t="shared" si="5"/>
        <v>0</v>
      </c>
    </row>
    <row r="33" spans="1:19" ht="13.5">
      <c r="A33" s="23"/>
      <c r="B33" s="9" t="s">
        <v>12</v>
      </c>
      <c r="C33" s="9">
        <f>'[1]CD PROGRAMMES'!C33</f>
        <v>0</v>
      </c>
      <c r="D33" s="19"/>
      <c r="E33" s="19">
        <f t="shared" si="3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>
        <f t="shared" si="4"/>
        <v>0</v>
      </c>
      <c r="S33" s="9">
        <f t="shared" si="5"/>
        <v>0</v>
      </c>
    </row>
    <row r="34" spans="1:19" ht="13.5">
      <c r="A34" s="23"/>
      <c r="B34" s="9" t="s">
        <v>14</v>
      </c>
      <c r="C34" s="9">
        <f>'[1]CD PROGRAMMES'!C34</f>
        <v>0</v>
      </c>
      <c r="D34" s="19"/>
      <c r="E34" s="19">
        <f t="shared" si="3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9">
        <f t="shared" si="4"/>
        <v>0</v>
      </c>
      <c r="S34" s="9">
        <f t="shared" si="5"/>
        <v>0</v>
      </c>
    </row>
    <row r="35" spans="1:19" ht="13.5">
      <c r="A35" s="23"/>
      <c r="B35" s="9" t="s">
        <v>15</v>
      </c>
      <c r="C35" s="9">
        <f>'[1]CD PROGRAMMES'!C35</f>
        <v>0</v>
      </c>
      <c r="D35" s="19"/>
      <c r="E35" s="19">
        <f t="shared" si="3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9">
        <f t="shared" si="4"/>
        <v>0</v>
      </c>
      <c r="S35" s="9">
        <f t="shared" si="5"/>
        <v>0</v>
      </c>
    </row>
    <row r="36" spans="1:19" ht="13.5">
      <c r="A36" s="23"/>
      <c r="B36" s="9"/>
      <c r="C36" s="9">
        <f>'[1]CD PROGRAMMES'!C36</f>
        <v>0</v>
      </c>
      <c r="D36" s="19"/>
      <c r="E36" s="19">
        <f t="shared" si="3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9">
        <f t="shared" si="4"/>
        <v>0</v>
      </c>
      <c r="S36" s="9">
        <f t="shared" si="5"/>
        <v>0</v>
      </c>
    </row>
    <row r="37" spans="1:19" ht="13.5">
      <c r="A37" s="23" t="s">
        <v>145</v>
      </c>
      <c r="B37" s="9" t="s">
        <v>16</v>
      </c>
      <c r="C37" s="9">
        <f>'[1]CD PROGRAMMES'!C37</f>
        <v>0</v>
      </c>
      <c r="D37" s="19"/>
      <c r="E37" s="19">
        <f t="shared" si="3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9">
        <f t="shared" si="4"/>
        <v>0</v>
      </c>
      <c r="S37" s="9">
        <f t="shared" si="5"/>
        <v>0</v>
      </c>
    </row>
    <row r="38" spans="1:19" ht="13.5">
      <c r="A38" s="23"/>
      <c r="B38" s="9" t="s">
        <v>104</v>
      </c>
      <c r="C38" s="9">
        <f>'[1]CD PROGRAMMES'!C38</f>
        <v>25000</v>
      </c>
      <c r="D38" s="19"/>
      <c r="E38" s="19">
        <f t="shared" si="3"/>
        <v>25000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">
        <f t="shared" si="4"/>
        <v>0</v>
      </c>
      <c r="S38" s="9">
        <f t="shared" si="5"/>
        <v>25000</v>
      </c>
    </row>
    <row r="39" spans="1:19" ht="13.5">
      <c r="A39" s="23"/>
      <c r="B39" s="9" t="s">
        <v>105</v>
      </c>
      <c r="C39" s="9">
        <f>'[1]CD PROGRAMMES'!C39</f>
        <v>0</v>
      </c>
      <c r="D39" s="19"/>
      <c r="E39" s="19">
        <f t="shared" si="3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9">
        <f t="shared" si="4"/>
        <v>0</v>
      </c>
      <c r="S39" s="9">
        <f t="shared" si="5"/>
        <v>0</v>
      </c>
    </row>
    <row r="40" spans="1:19" ht="13.5">
      <c r="A40" s="23"/>
      <c r="B40" s="9" t="s">
        <v>17</v>
      </c>
      <c r="C40" s="9">
        <f>'[1]CD PROGRAMMES'!C40</f>
        <v>0</v>
      </c>
      <c r="D40" s="19"/>
      <c r="E40" s="19">
        <f t="shared" si="3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9">
        <f t="shared" si="4"/>
        <v>0</v>
      </c>
      <c r="S40" s="9">
        <f t="shared" si="5"/>
        <v>0</v>
      </c>
    </row>
    <row r="41" spans="1:19" ht="13.5">
      <c r="A41" s="23"/>
      <c r="B41" s="9" t="s">
        <v>18</v>
      </c>
      <c r="C41" s="9">
        <f>'[1]CD PROGRAMMES'!C41</f>
        <v>0</v>
      </c>
      <c r="D41" s="19"/>
      <c r="E41" s="19">
        <f t="shared" si="3"/>
        <v>0</v>
      </c>
      <c r="F41" s="19"/>
      <c r="G41" s="19">
        <v>38760</v>
      </c>
      <c r="H41" s="19"/>
      <c r="I41" s="19"/>
      <c r="J41" s="19">
        <v>885</v>
      </c>
      <c r="K41" s="19">
        <v>372</v>
      </c>
      <c r="L41" s="19"/>
      <c r="M41" s="19"/>
      <c r="N41" s="19"/>
      <c r="O41" s="19"/>
      <c r="P41" s="19"/>
      <c r="Q41" s="19"/>
      <c r="R41" s="9">
        <f t="shared" si="4"/>
        <v>40017</v>
      </c>
      <c r="S41" s="9">
        <f t="shared" si="5"/>
        <v>-40017</v>
      </c>
    </row>
    <row r="42" spans="1:19" ht="13.5">
      <c r="A42" s="23"/>
      <c r="B42" s="9"/>
      <c r="C42" s="9">
        <f>'[1]CD PROGRAMMES'!C42</f>
        <v>0</v>
      </c>
      <c r="D42" s="19"/>
      <c r="E42" s="19">
        <f t="shared" si="3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9">
        <f t="shared" si="4"/>
        <v>0</v>
      </c>
      <c r="S42" s="9">
        <f t="shared" si="5"/>
        <v>0</v>
      </c>
    </row>
    <row r="43" spans="1:19" ht="13.5">
      <c r="A43" s="23" t="s">
        <v>170</v>
      </c>
      <c r="B43" s="9" t="s">
        <v>20</v>
      </c>
      <c r="C43" s="9">
        <f>'[1]CD PROGRAMMES'!C43</f>
        <v>5000</v>
      </c>
      <c r="D43" s="19"/>
      <c r="E43" s="19">
        <f t="shared" si="3"/>
        <v>5000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9">
        <f t="shared" si="4"/>
        <v>0</v>
      </c>
      <c r="S43" s="9">
        <f t="shared" si="5"/>
        <v>5000</v>
      </c>
    </row>
    <row r="44" spans="1:19" ht="13.5">
      <c r="A44" s="23"/>
      <c r="B44" s="9"/>
      <c r="C44" s="9">
        <f>'[1]CD PROGRAMMES'!C44</f>
        <v>0</v>
      </c>
      <c r="D44" s="19"/>
      <c r="E44" s="19">
        <f t="shared" si="3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9">
        <f t="shared" si="4"/>
        <v>0</v>
      </c>
      <c r="S44" s="9">
        <f t="shared" si="5"/>
        <v>0</v>
      </c>
    </row>
    <row r="45" spans="1:19" ht="13.5">
      <c r="A45" s="23" t="s">
        <v>146</v>
      </c>
      <c r="B45" s="12" t="s">
        <v>19</v>
      </c>
      <c r="C45" s="9">
        <f>'[1]CD PROGRAMMES'!C45</f>
        <v>0</v>
      </c>
      <c r="D45" s="19"/>
      <c r="E45" s="19">
        <f t="shared" si="3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9">
        <f t="shared" si="4"/>
        <v>0</v>
      </c>
      <c r="S45" s="9">
        <f t="shared" si="5"/>
        <v>0</v>
      </c>
    </row>
    <row r="46" spans="1:19" ht="13.5">
      <c r="A46" s="23"/>
      <c r="B46" s="9"/>
      <c r="C46" s="9">
        <f>'[1]CD PROGRAMMES'!C46</f>
        <v>0</v>
      </c>
      <c r="D46" s="19"/>
      <c r="E46" s="19">
        <f t="shared" si="3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9">
        <f t="shared" si="4"/>
        <v>0</v>
      </c>
      <c r="S46" s="9">
        <f t="shared" si="5"/>
        <v>0</v>
      </c>
    </row>
    <row r="47" spans="1:19" ht="13.5">
      <c r="A47" s="23" t="s">
        <v>169</v>
      </c>
      <c r="B47" s="9" t="s">
        <v>21</v>
      </c>
      <c r="C47" s="9">
        <f>'[1]CD PROGRAMMES'!C47</f>
        <v>10000</v>
      </c>
      <c r="D47" s="19"/>
      <c r="E47" s="19">
        <f t="shared" si="3"/>
        <v>10000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">
        <f t="shared" si="4"/>
        <v>0</v>
      </c>
      <c r="S47" s="9">
        <f t="shared" si="5"/>
        <v>10000</v>
      </c>
    </row>
    <row r="48" spans="1:19" ht="13.5">
      <c r="A48" s="23"/>
      <c r="B48" s="9" t="s">
        <v>211</v>
      </c>
      <c r="C48" s="9">
        <f>'[1]CD PROGRAMMES'!C48</f>
        <v>0</v>
      </c>
      <c r="D48" s="19"/>
      <c r="E48" s="19">
        <f t="shared" si="3"/>
        <v>0</v>
      </c>
      <c r="F48" s="19">
        <v>465</v>
      </c>
      <c r="G48" s="19">
        <f>111+834</f>
        <v>945</v>
      </c>
      <c r="H48" s="19"/>
      <c r="I48" s="19">
        <v>285</v>
      </c>
      <c r="J48" s="19"/>
      <c r="K48" s="19">
        <v>-111</v>
      </c>
      <c r="L48" s="19"/>
      <c r="M48" s="19">
        <v>293</v>
      </c>
      <c r="N48" s="19">
        <v>293</v>
      </c>
      <c r="O48" s="19"/>
      <c r="P48" s="19"/>
      <c r="Q48" s="19"/>
      <c r="R48" s="9">
        <f t="shared" si="4"/>
        <v>2170</v>
      </c>
      <c r="S48" s="9">
        <f t="shared" si="5"/>
        <v>-2170</v>
      </c>
    </row>
    <row r="49" spans="1:19" ht="13.5">
      <c r="A49" s="23"/>
      <c r="B49" s="9" t="s">
        <v>23</v>
      </c>
      <c r="C49" s="9">
        <f>'[1]CD PROGRAMMES'!C49</f>
        <v>0</v>
      </c>
      <c r="D49" s="19"/>
      <c r="E49" s="19">
        <f t="shared" si="3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4"/>
        <v>0</v>
      </c>
      <c r="S49" s="9">
        <f t="shared" si="5"/>
        <v>0</v>
      </c>
    </row>
    <row r="50" spans="1:19" ht="13.5">
      <c r="A50" s="23"/>
      <c r="B50" s="9"/>
      <c r="C50" s="9">
        <f>'[1]CD PROGRAMMES'!C50</f>
        <v>0</v>
      </c>
      <c r="D50" s="19"/>
      <c r="E50" s="19">
        <f t="shared" si="3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9">
        <f t="shared" si="4"/>
        <v>0</v>
      </c>
      <c r="S50" s="9">
        <f t="shared" si="5"/>
        <v>0</v>
      </c>
    </row>
    <row r="51" spans="1:19" ht="13.5">
      <c r="A51" s="23" t="s">
        <v>147</v>
      </c>
      <c r="B51" s="9" t="s">
        <v>106</v>
      </c>
      <c r="C51" s="9">
        <f>'[1]CD PROGRAMMES'!C51</f>
        <v>0</v>
      </c>
      <c r="D51" s="19"/>
      <c r="E51" s="19">
        <f t="shared" si="3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9">
        <f t="shared" si="4"/>
        <v>0</v>
      </c>
      <c r="S51" s="9">
        <f t="shared" si="5"/>
        <v>0</v>
      </c>
    </row>
    <row r="52" spans="1:19" ht="13.5">
      <c r="A52" s="23"/>
      <c r="B52" s="9" t="s">
        <v>107</v>
      </c>
      <c r="C52" s="9">
        <f>'[1]CD PROGRAMMES'!C52</f>
        <v>0</v>
      </c>
      <c r="D52" s="19"/>
      <c r="E52" s="19">
        <f t="shared" si="3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9">
        <f t="shared" si="4"/>
        <v>0</v>
      </c>
      <c r="S52" s="9">
        <f t="shared" si="5"/>
        <v>0</v>
      </c>
    </row>
    <row r="53" spans="1:19" ht="13.5">
      <c r="A53" s="23"/>
      <c r="B53" s="9" t="s">
        <v>108</v>
      </c>
      <c r="C53" s="9">
        <f>'[1]CD PROGRAMMES'!C53</f>
        <v>0</v>
      </c>
      <c r="D53" s="19"/>
      <c r="E53" s="19">
        <f t="shared" si="3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9">
        <f t="shared" si="4"/>
        <v>0</v>
      </c>
      <c r="S53" s="9">
        <f t="shared" si="5"/>
        <v>0</v>
      </c>
    </row>
    <row r="54" spans="1:19" ht="13.5">
      <c r="A54" s="23"/>
      <c r="B54" s="13" t="s">
        <v>109</v>
      </c>
      <c r="C54" s="13">
        <f>'[1]CD PROGRAMMES'!C54</f>
        <v>0</v>
      </c>
      <c r="D54" s="20"/>
      <c r="E54" s="20">
        <f t="shared" si="3"/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3">
        <f t="shared" si="4"/>
        <v>0</v>
      </c>
      <c r="S54" s="13">
        <f t="shared" si="5"/>
        <v>0</v>
      </c>
    </row>
    <row r="55" spans="1:19" ht="13.5">
      <c r="A55" s="23"/>
      <c r="B55" s="9"/>
      <c r="C55" s="9">
        <f>'[1]CD PROGRAMMES'!C55</f>
        <v>0</v>
      </c>
      <c r="D55" s="19"/>
      <c r="E55" s="19">
        <f t="shared" si="3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>
        <f t="shared" si="4"/>
        <v>0</v>
      </c>
      <c r="S55" s="9">
        <f t="shared" si="5"/>
        <v>0</v>
      </c>
    </row>
    <row r="56" spans="1:19" ht="13.5">
      <c r="A56" s="23" t="s">
        <v>148</v>
      </c>
      <c r="B56" s="11" t="s">
        <v>24</v>
      </c>
      <c r="C56" s="9">
        <f>'[1]CD PROGRAMMES'!C56</f>
        <v>0</v>
      </c>
      <c r="D56" s="19"/>
      <c r="E56" s="19">
        <f t="shared" si="3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9">
        <f t="shared" si="4"/>
        <v>0</v>
      </c>
      <c r="S56" s="9">
        <f t="shared" si="5"/>
        <v>0</v>
      </c>
    </row>
    <row r="57" spans="1:19" ht="13.5">
      <c r="A57" s="23"/>
      <c r="B57" s="11" t="s">
        <v>25</v>
      </c>
      <c r="C57" s="9">
        <f>'[1]CD PROGRAMMES'!C57</f>
        <v>0</v>
      </c>
      <c r="D57" s="19"/>
      <c r="E57" s="19">
        <f t="shared" si="3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>
        <f t="shared" si="4"/>
        <v>0</v>
      </c>
      <c r="S57" s="9">
        <f t="shared" si="5"/>
        <v>0</v>
      </c>
    </row>
    <row r="58" spans="1:19" ht="13.5">
      <c r="A58" s="23"/>
      <c r="B58" s="9" t="s">
        <v>26</v>
      </c>
      <c r="C58" s="9">
        <f>'[1]CD PROGRAMMES'!C58</f>
        <v>0</v>
      </c>
      <c r="D58" s="19"/>
      <c r="E58" s="19">
        <f t="shared" si="3"/>
        <v>0</v>
      </c>
      <c r="F58" s="19"/>
      <c r="G58" s="19"/>
      <c r="H58" s="19"/>
      <c r="I58" s="19"/>
      <c r="J58" s="19"/>
      <c r="K58" s="19">
        <v>2499</v>
      </c>
      <c r="L58" s="19"/>
      <c r="M58" s="19"/>
      <c r="N58" s="19"/>
      <c r="O58" s="19"/>
      <c r="P58" s="19"/>
      <c r="Q58" s="19"/>
      <c r="R58" s="9">
        <f t="shared" si="4"/>
        <v>2499</v>
      </c>
      <c r="S58" s="9">
        <f t="shared" si="5"/>
        <v>-2499</v>
      </c>
    </row>
    <row r="59" spans="1:19" ht="13.5">
      <c r="A59" s="23"/>
      <c r="B59" s="9" t="s">
        <v>27</v>
      </c>
      <c r="C59" s="9">
        <f>'[1]CD PROGRAMMES'!C59</f>
        <v>0</v>
      </c>
      <c r="D59" s="19"/>
      <c r="E59" s="19">
        <f t="shared" si="3"/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">
        <f t="shared" si="4"/>
        <v>0</v>
      </c>
      <c r="S59" s="9">
        <f t="shared" si="5"/>
        <v>0</v>
      </c>
    </row>
    <row r="60" spans="1:19" ht="13.5">
      <c r="A60" s="23"/>
      <c r="B60" s="9" t="s">
        <v>28</v>
      </c>
      <c r="C60" s="9">
        <f>'[1]CD PROGRAMMES'!C60</f>
        <v>0</v>
      </c>
      <c r="D60" s="19"/>
      <c r="E60" s="19">
        <f t="shared" si="3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9">
        <f t="shared" si="4"/>
        <v>0</v>
      </c>
      <c r="S60" s="9">
        <f t="shared" si="5"/>
        <v>0</v>
      </c>
    </row>
    <row r="61" spans="1:19" ht="13.5">
      <c r="A61" s="23"/>
      <c r="B61" s="9" t="s">
        <v>29</v>
      </c>
      <c r="C61" s="9">
        <f>'[1]CD PROGRAMMES'!C61</f>
        <v>5000</v>
      </c>
      <c r="D61" s="19"/>
      <c r="E61" s="19">
        <f t="shared" si="3"/>
        <v>5000</v>
      </c>
      <c r="F61" s="19"/>
      <c r="G61" s="19"/>
      <c r="H61" s="19"/>
      <c r="I61" s="19"/>
      <c r="J61" s="19"/>
      <c r="K61" s="19"/>
      <c r="L61" s="19"/>
      <c r="M61" s="19">
        <v>4150</v>
      </c>
      <c r="N61" s="19"/>
      <c r="O61" s="19"/>
      <c r="P61" s="19"/>
      <c r="Q61" s="19"/>
      <c r="R61" s="9">
        <f t="shared" si="4"/>
        <v>4150</v>
      </c>
      <c r="S61" s="9">
        <f t="shared" si="5"/>
        <v>850</v>
      </c>
    </row>
    <row r="62" spans="1:19" ht="13.5">
      <c r="A62" s="23"/>
      <c r="B62" s="9" t="s">
        <v>30</v>
      </c>
      <c r="C62" s="9">
        <f>'[1]CD PROGRAMMES'!C62</f>
        <v>0</v>
      </c>
      <c r="D62" s="19"/>
      <c r="E62" s="19">
        <f t="shared" si="3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9">
        <f t="shared" si="4"/>
        <v>0</v>
      </c>
      <c r="S62" s="9">
        <f t="shared" si="5"/>
        <v>0</v>
      </c>
    </row>
    <row r="63" spans="1:19" ht="13.5">
      <c r="A63" s="23"/>
      <c r="B63" s="9" t="s">
        <v>31</v>
      </c>
      <c r="C63" s="9">
        <f>'[1]CD PROGRAMMES'!C63</f>
        <v>0</v>
      </c>
      <c r="D63" s="19"/>
      <c r="E63" s="19">
        <f t="shared" si="3"/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9">
        <f t="shared" si="4"/>
        <v>0</v>
      </c>
      <c r="S63" s="9">
        <f t="shared" si="5"/>
        <v>0</v>
      </c>
    </row>
    <row r="64" spans="1:19" ht="13.5">
      <c r="A64" s="23"/>
      <c r="B64" s="9" t="s">
        <v>32</v>
      </c>
      <c r="C64" s="9">
        <f>'[1]CD PROGRAMMES'!C64</f>
        <v>0</v>
      </c>
      <c r="D64" s="19"/>
      <c r="E64" s="19">
        <f t="shared" si="3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9">
        <f t="shared" si="4"/>
        <v>0</v>
      </c>
      <c r="S64" s="9">
        <f t="shared" si="5"/>
        <v>0</v>
      </c>
    </row>
    <row r="65" spans="1:19" ht="13.5">
      <c r="A65" s="23"/>
      <c r="B65" s="9" t="s">
        <v>33</v>
      </c>
      <c r="C65" s="9">
        <f>'[1]CD PROGRAMMES'!C65</f>
        <v>0</v>
      </c>
      <c r="D65" s="19"/>
      <c r="E65" s="19">
        <f t="shared" si="3"/>
        <v>0</v>
      </c>
      <c r="F65" s="19"/>
      <c r="G65" s="19"/>
      <c r="H65" s="19">
        <v>3075</v>
      </c>
      <c r="I65" s="19">
        <v>892</v>
      </c>
      <c r="J65" s="19"/>
      <c r="K65" s="19"/>
      <c r="L65" s="19"/>
      <c r="M65" s="19"/>
      <c r="N65" s="19"/>
      <c r="O65" s="19"/>
      <c r="P65" s="19"/>
      <c r="Q65" s="19"/>
      <c r="R65" s="9">
        <f t="shared" si="4"/>
        <v>3967</v>
      </c>
      <c r="S65" s="9">
        <f t="shared" si="5"/>
        <v>-3967</v>
      </c>
    </row>
    <row r="66" spans="1:19" ht="13.5">
      <c r="A66" s="23"/>
      <c r="B66" s="9" t="s">
        <v>34</v>
      </c>
      <c r="C66" s="9">
        <f>'[1]CD PROGRAMMES'!C66</f>
        <v>0</v>
      </c>
      <c r="D66" s="19"/>
      <c r="E66" s="19">
        <f t="shared" si="3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9">
        <f t="shared" si="4"/>
        <v>0</v>
      </c>
      <c r="S66" s="9">
        <f t="shared" si="5"/>
        <v>0</v>
      </c>
    </row>
    <row r="67" spans="1:19" ht="13.5">
      <c r="A67" s="23"/>
      <c r="B67" s="9" t="s">
        <v>35</v>
      </c>
      <c r="C67" s="9">
        <f>'[1]CD PROGRAMMES'!C67</f>
        <v>0</v>
      </c>
      <c r="D67" s="19"/>
      <c r="E67" s="19">
        <f t="shared" si="3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9">
        <f t="shared" si="4"/>
        <v>0</v>
      </c>
      <c r="S67" s="9">
        <f t="shared" si="5"/>
        <v>0</v>
      </c>
    </row>
    <row r="68" spans="1:19" ht="13.5">
      <c r="A68" s="23"/>
      <c r="B68" s="9" t="s">
        <v>36</v>
      </c>
      <c r="C68" s="9">
        <f>'[1]CD PROGRAMMES'!C68</f>
        <v>0</v>
      </c>
      <c r="D68" s="19"/>
      <c r="E68" s="19">
        <f t="shared" si="3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9">
        <f t="shared" si="4"/>
        <v>0</v>
      </c>
      <c r="S68" s="9">
        <f t="shared" si="5"/>
        <v>0</v>
      </c>
    </row>
    <row r="69" spans="1:19" ht="13.5">
      <c r="A69" s="23"/>
      <c r="B69" s="9"/>
      <c r="C69" s="9">
        <f>'[1]CD PROGRAMMES'!C69</f>
        <v>0</v>
      </c>
      <c r="D69" s="19"/>
      <c r="E69" s="19">
        <f t="shared" si="3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9">
        <f t="shared" si="4"/>
        <v>0</v>
      </c>
      <c r="S69" s="9">
        <f t="shared" si="5"/>
        <v>0</v>
      </c>
    </row>
    <row r="70" spans="1:19" ht="13.5">
      <c r="A70" s="23"/>
      <c r="B70" s="11" t="s">
        <v>38</v>
      </c>
      <c r="C70" s="9">
        <f>'[1]CD PROGRAMMES'!C70</f>
        <v>0</v>
      </c>
      <c r="D70" s="19"/>
      <c r="E70" s="19">
        <f t="shared" si="3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9">
        <f t="shared" si="4"/>
        <v>0</v>
      </c>
      <c r="S70" s="9">
        <f t="shared" si="5"/>
        <v>0</v>
      </c>
    </row>
    <row r="71" spans="1:19" ht="13.5">
      <c r="A71" s="23"/>
      <c r="B71" s="11" t="s">
        <v>39</v>
      </c>
      <c r="C71" s="9">
        <f>'[1]CD PROGRAMMES'!C71</f>
        <v>0</v>
      </c>
      <c r="D71" s="19"/>
      <c r="E71" s="19">
        <f t="shared" si="3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9">
        <f t="shared" si="4"/>
        <v>0</v>
      </c>
      <c r="S71" s="9">
        <f t="shared" si="5"/>
        <v>0</v>
      </c>
    </row>
    <row r="72" spans="1:19" ht="13.5">
      <c r="A72" s="23"/>
      <c r="B72" s="9" t="s">
        <v>40</v>
      </c>
      <c r="C72" s="9">
        <f>'[1]CD PROGRAMMES'!C72</f>
        <v>0</v>
      </c>
      <c r="D72" s="19"/>
      <c r="E72" s="19">
        <f aca="true" t="shared" si="6" ref="E72:E136">D72+C72</f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>
        <f t="shared" si="4"/>
        <v>0</v>
      </c>
      <c r="S72" s="9">
        <f t="shared" si="5"/>
        <v>0</v>
      </c>
    </row>
    <row r="73" spans="1:19" ht="13.5">
      <c r="A73" s="23"/>
      <c r="B73" s="9"/>
      <c r="C73" s="9">
        <f>'[1]CD PROGRAMMES'!C73</f>
        <v>0</v>
      </c>
      <c r="D73" s="19"/>
      <c r="E73" s="19">
        <f t="shared" si="6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9">
        <f t="shared" si="4"/>
        <v>0</v>
      </c>
      <c r="S73" s="9">
        <f t="shared" si="5"/>
        <v>0</v>
      </c>
    </row>
    <row r="74" spans="1:19" ht="13.5">
      <c r="A74" s="23" t="s">
        <v>149</v>
      </c>
      <c r="B74" s="12" t="s">
        <v>41</v>
      </c>
      <c r="C74" s="9">
        <f>'[1]CD PROGRAMMES'!C74</f>
        <v>0</v>
      </c>
      <c r="D74" s="19"/>
      <c r="E74" s="19">
        <f t="shared" si="6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>
        <f t="shared" si="4"/>
        <v>0</v>
      </c>
      <c r="S74" s="9">
        <f t="shared" si="5"/>
        <v>0</v>
      </c>
    </row>
    <row r="75" spans="1:19" ht="13.5">
      <c r="A75" s="23"/>
      <c r="B75" s="9"/>
      <c r="C75" s="9">
        <f>'[1]CD PROGRAMMES'!C75</f>
        <v>0</v>
      </c>
      <c r="D75" s="19"/>
      <c r="E75" s="19">
        <f t="shared" si="6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>
        <f t="shared" si="4"/>
        <v>0</v>
      </c>
      <c r="S75" s="9">
        <f t="shared" si="5"/>
        <v>0</v>
      </c>
    </row>
    <row r="76" spans="1:19" ht="13.5">
      <c r="A76" s="23" t="s">
        <v>150</v>
      </c>
      <c r="B76" s="12" t="s">
        <v>42</v>
      </c>
      <c r="C76" s="9">
        <f>'[1]CD PROGRAMMES'!C76</f>
        <v>0</v>
      </c>
      <c r="D76" s="19"/>
      <c r="E76" s="19">
        <f t="shared" si="6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>
        <f aca="true" t="shared" si="7" ref="R76:R140">SUM(F76:Q76)</f>
        <v>0</v>
      </c>
      <c r="S76" s="9">
        <f aca="true" t="shared" si="8" ref="S76:S140">SUM(E76-R76)</f>
        <v>0</v>
      </c>
    </row>
    <row r="77" spans="1:19" ht="13.5">
      <c r="A77" s="23"/>
      <c r="B77" s="9"/>
      <c r="C77" s="9">
        <f>'[1]CD PROGRAMMES'!C77</f>
        <v>0</v>
      </c>
      <c r="D77" s="19"/>
      <c r="E77" s="19">
        <f t="shared" si="6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>
        <f t="shared" si="7"/>
        <v>0</v>
      </c>
      <c r="S77" s="9">
        <f t="shared" si="8"/>
        <v>0</v>
      </c>
    </row>
    <row r="78" spans="1:19" ht="13.5">
      <c r="A78" s="23" t="s">
        <v>151</v>
      </c>
      <c r="B78" s="11" t="s">
        <v>110</v>
      </c>
      <c r="C78" s="9">
        <f>'[1]CD PROGRAMMES'!C78</f>
        <v>0</v>
      </c>
      <c r="D78" s="19"/>
      <c r="E78" s="19">
        <f t="shared" si="6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>
        <f t="shared" si="7"/>
        <v>0</v>
      </c>
      <c r="S78" s="9">
        <f t="shared" si="8"/>
        <v>0</v>
      </c>
    </row>
    <row r="79" spans="1:19" ht="13.5">
      <c r="A79" s="23"/>
      <c r="B79" s="12" t="s">
        <v>43</v>
      </c>
      <c r="C79" s="9">
        <f>'[1]CD PROGRAMMES'!C79</f>
        <v>0</v>
      </c>
      <c r="D79" s="19"/>
      <c r="E79" s="19">
        <f t="shared" si="6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">
        <f t="shared" si="7"/>
        <v>0</v>
      </c>
      <c r="S79" s="9">
        <f t="shared" si="8"/>
        <v>0</v>
      </c>
    </row>
    <row r="80" spans="1:19" ht="13.5">
      <c r="A80" s="23"/>
      <c r="B80" s="11"/>
      <c r="C80" s="9">
        <f>'[1]CD PROGRAMMES'!C80</f>
        <v>0</v>
      </c>
      <c r="D80" s="19"/>
      <c r="E80" s="19">
        <f t="shared" si="6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9">
        <f t="shared" si="7"/>
        <v>0</v>
      </c>
      <c r="S80" s="9">
        <f t="shared" si="8"/>
        <v>0</v>
      </c>
    </row>
    <row r="81" spans="1:19" ht="13.5">
      <c r="A81" s="23"/>
      <c r="B81" s="11" t="s">
        <v>45</v>
      </c>
      <c r="C81" s="9">
        <f>'[1]CD PROGRAMMES'!C81</f>
        <v>0</v>
      </c>
      <c r="D81" s="19"/>
      <c r="E81" s="19">
        <f t="shared" si="6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9">
        <f t="shared" si="7"/>
        <v>0</v>
      </c>
      <c r="S81" s="9">
        <f t="shared" si="8"/>
        <v>0</v>
      </c>
    </row>
    <row r="82" spans="1:19" ht="13.5">
      <c r="A82" s="23"/>
      <c r="B82" s="12" t="s">
        <v>46</v>
      </c>
      <c r="C82" s="9">
        <f>'[1]CD PROGRAMMES'!C82</f>
        <v>0</v>
      </c>
      <c r="D82" s="19"/>
      <c r="E82" s="19">
        <f t="shared" si="6"/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9">
        <f t="shared" si="7"/>
        <v>0</v>
      </c>
      <c r="S82" s="9">
        <f t="shared" si="8"/>
        <v>0</v>
      </c>
    </row>
    <row r="83" spans="1:19" ht="13.5">
      <c r="A83" s="23"/>
      <c r="B83" s="9"/>
      <c r="C83" s="9">
        <f>'[1]CD PROGRAMMES'!C83</f>
        <v>0</v>
      </c>
      <c r="D83" s="19"/>
      <c r="E83" s="19">
        <f t="shared" si="6"/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9">
        <f t="shared" si="7"/>
        <v>0</v>
      </c>
      <c r="S83" s="9">
        <f t="shared" si="8"/>
        <v>0</v>
      </c>
    </row>
    <row r="84" spans="1:19" ht="13.5">
      <c r="A84" s="23"/>
      <c r="B84" s="11" t="s">
        <v>47</v>
      </c>
      <c r="C84" s="9">
        <f>'[1]CD PROGRAMMES'!C84</f>
        <v>0</v>
      </c>
      <c r="D84" s="19"/>
      <c r="E84" s="19">
        <f t="shared" si="6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9">
        <f t="shared" si="7"/>
        <v>0</v>
      </c>
      <c r="S84" s="9">
        <f t="shared" si="8"/>
        <v>0</v>
      </c>
    </row>
    <row r="85" spans="1:19" ht="13.5">
      <c r="A85" s="23"/>
      <c r="B85" s="12" t="s">
        <v>48</v>
      </c>
      <c r="C85" s="9">
        <f>'[1]CD PROGRAMMES'!C85</f>
        <v>0</v>
      </c>
      <c r="D85" s="19"/>
      <c r="E85" s="19">
        <f t="shared" si="6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9">
        <f t="shared" si="7"/>
        <v>0</v>
      </c>
      <c r="S85" s="9">
        <f t="shared" si="8"/>
        <v>0</v>
      </c>
    </row>
    <row r="86" spans="1:19" ht="13.5">
      <c r="A86" s="23"/>
      <c r="B86" s="9"/>
      <c r="C86" s="9">
        <f>'[1]CD PROGRAMMES'!C86</f>
        <v>0</v>
      </c>
      <c r="D86" s="19"/>
      <c r="E86" s="19">
        <f t="shared" si="6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9">
        <f t="shared" si="7"/>
        <v>0</v>
      </c>
      <c r="S86" s="9">
        <f t="shared" si="8"/>
        <v>0</v>
      </c>
    </row>
    <row r="87" spans="1:19" ht="13.5">
      <c r="A87" s="23"/>
      <c r="B87" s="11" t="s">
        <v>44</v>
      </c>
      <c r="C87" s="9">
        <f>'[1]CD PROGRAMMES'!C87</f>
        <v>0</v>
      </c>
      <c r="D87" s="19"/>
      <c r="E87" s="19">
        <f t="shared" si="6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9">
        <f t="shared" si="7"/>
        <v>0</v>
      </c>
      <c r="S87" s="9">
        <f t="shared" si="8"/>
        <v>0</v>
      </c>
    </row>
    <row r="88" spans="1:19" ht="13.5">
      <c r="A88" s="23"/>
      <c r="B88" s="9" t="s">
        <v>49</v>
      </c>
      <c r="C88" s="9">
        <f>'[1]CD PROGRAMMES'!C88</f>
        <v>0</v>
      </c>
      <c r="D88" s="19"/>
      <c r="E88" s="19">
        <f t="shared" si="6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9">
        <f t="shared" si="7"/>
        <v>0</v>
      </c>
      <c r="S88" s="9">
        <f t="shared" si="8"/>
        <v>0</v>
      </c>
    </row>
    <row r="89" spans="1:19" ht="13.5">
      <c r="A89" s="23"/>
      <c r="B89" s="9" t="s">
        <v>50</v>
      </c>
      <c r="C89" s="9">
        <f>'[1]CD PROGRAMMES'!C89</f>
        <v>4000</v>
      </c>
      <c r="D89" s="19"/>
      <c r="E89" s="19">
        <f t="shared" si="6"/>
        <v>4000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9">
        <f t="shared" si="7"/>
        <v>0</v>
      </c>
      <c r="S89" s="9">
        <f t="shared" si="8"/>
        <v>4000</v>
      </c>
    </row>
    <row r="90" spans="1:19" ht="13.5">
      <c r="A90" s="23"/>
      <c r="B90" s="9" t="s">
        <v>51</v>
      </c>
      <c r="C90" s="9">
        <f>'[1]CD PROGRAMMES'!C90</f>
        <v>5000</v>
      </c>
      <c r="D90" s="19"/>
      <c r="E90" s="19">
        <f t="shared" si="6"/>
        <v>5000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9">
        <f t="shared" si="7"/>
        <v>0</v>
      </c>
      <c r="S90" s="9">
        <f t="shared" si="8"/>
        <v>5000</v>
      </c>
    </row>
    <row r="91" spans="1:19" ht="13.5">
      <c r="A91" s="23"/>
      <c r="B91" s="9" t="s">
        <v>52</v>
      </c>
      <c r="C91" s="9">
        <f>'[1]CD PROGRAMMES'!C91</f>
        <v>0</v>
      </c>
      <c r="D91" s="19"/>
      <c r="E91" s="19">
        <f t="shared" si="6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9">
        <f t="shared" si="7"/>
        <v>0</v>
      </c>
      <c r="S91" s="9">
        <f t="shared" si="8"/>
        <v>0</v>
      </c>
    </row>
    <row r="92" spans="1:19" ht="13.5">
      <c r="A92" s="23"/>
      <c r="B92" s="9"/>
      <c r="C92" s="9">
        <f>'[1]CD PROGRAMMES'!C92</f>
        <v>0</v>
      </c>
      <c r="D92" s="19"/>
      <c r="E92" s="19">
        <f t="shared" si="6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9">
        <f t="shared" si="7"/>
        <v>0</v>
      </c>
      <c r="S92" s="9">
        <f t="shared" si="8"/>
        <v>0</v>
      </c>
    </row>
    <row r="93" spans="1:19" ht="13.5">
      <c r="A93" s="23" t="s">
        <v>152</v>
      </c>
      <c r="B93" s="11" t="s">
        <v>55</v>
      </c>
      <c r="C93" s="9">
        <f>'[1]CD PROGRAMMES'!C93</f>
        <v>0</v>
      </c>
      <c r="D93" s="19"/>
      <c r="E93" s="19">
        <f t="shared" si="6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9">
        <f t="shared" si="7"/>
        <v>0</v>
      </c>
      <c r="S93" s="9">
        <f t="shared" si="8"/>
        <v>0</v>
      </c>
    </row>
    <row r="94" spans="1:19" ht="13.5">
      <c r="A94" s="23"/>
      <c r="B94" s="12" t="s">
        <v>56</v>
      </c>
      <c r="C94" s="9">
        <f>'[1]CD PROGRAMMES'!C94</f>
        <v>0</v>
      </c>
      <c r="D94" s="19"/>
      <c r="E94" s="19">
        <f t="shared" si="6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9">
        <f t="shared" si="7"/>
        <v>0</v>
      </c>
      <c r="S94" s="9">
        <f t="shared" si="8"/>
        <v>0</v>
      </c>
    </row>
    <row r="95" spans="1:19" ht="13.5">
      <c r="A95" s="23"/>
      <c r="B95" s="9"/>
      <c r="C95" s="9">
        <f>'[1]CD PROGRAMMES'!C95</f>
        <v>0</v>
      </c>
      <c r="D95" s="19"/>
      <c r="E95" s="19">
        <f t="shared" si="6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9">
        <f t="shared" si="7"/>
        <v>0</v>
      </c>
      <c r="S95" s="9">
        <f t="shared" si="8"/>
        <v>0</v>
      </c>
    </row>
    <row r="96" spans="1:19" ht="13.5">
      <c r="A96" s="23"/>
      <c r="B96" s="11" t="s">
        <v>57</v>
      </c>
      <c r="C96" s="9">
        <f>'[1]CD PROGRAMMES'!C96</f>
        <v>0</v>
      </c>
      <c r="D96" s="19"/>
      <c r="E96" s="19">
        <f t="shared" si="6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9">
        <f t="shared" si="7"/>
        <v>0</v>
      </c>
      <c r="S96" s="9">
        <f t="shared" si="8"/>
        <v>0</v>
      </c>
    </row>
    <row r="97" spans="1:19" ht="13.5">
      <c r="A97" s="23"/>
      <c r="B97" s="9" t="s">
        <v>56</v>
      </c>
      <c r="C97" s="9">
        <f>'[1]CD PROGRAMMES'!C97</f>
        <v>0</v>
      </c>
      <c r="D97" s="19"/>
      <c r="E97" s="19">
        <f t="shared" si="6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9">
        <f t="shared" si="7"/>
        <v>0</v>
      </c>
      <c r="S97" s="9">
        <f t="shared" si="8"/>
        <v>0</v>
      </c>
    </row>
    <row r="98" spans="1:19" ht="13.5">
      <c r="A98" s="23"/>
      <c r="B98" s="9"/>
      <c r="C98" s="9">
        <f>'[1]CD PROGRAMMES'!C98</f>
        <v>0</v>
      </c>
      <c r="D98" s="19"/>
      <c r="E98" s="19">
        <f t="shared" si="6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9">
        <f t="shared" si="7"/>
        <v>0</v>
      </c>
      <c r="S98" s="9">
        <f t="shared" si="8"/>
        <v>0</v>
      </c>
    </row>
    <row r="99" spans="1:19" ht="13.5">
      <c r="A99" s="23" t="s">
        <v>153</v>
      </c>
      <c r="B99" s="11" t="s">
        <v>58</v>
      </c>
      <c r="C99" s="9">
        <f>'[1]CD PROGRAMMES'!C99</f>
        <v>0</v>
      </c>
      <c r="D99" s="19"/>
      <c r="E99" s="19">
        <f t="shared" si="6"/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9">
        <f t="shared" si="7"/>
        <v>0</v>
      </c>
      <c r="S99" s="9">
        <f t="shared" si="8"/>
        <v>0</v>
      </c>
    </row>
    <row r="100" spans="1:19" ht="13.5">
      <c r="A100" s="23"/>
      <c r="B100" s="11" t="s">
        <v>25</v>
      </c>
      <c r="C100" s="9">
        <f>'[1]CD PROGRAMMES'!C100</f>
        <v>0</v>
      </c>
      <c r="D100" s="19"/>
      <c r="E100" s="19">
        <f t="shared" si="6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9">
        <f t="shared" si="7"/>
        <v>0</v>
      </c>
      <c r="S100" s="9">
        <f t="shared" si="8"/>
        <v>0</v>
      </c>
    </row>
    <row r="101" spans="1:19" ht="13.5">
      <c r="A101" s="23"/>
      <c r="B101" s="9"/>
      <c r="C101" s="9">
        <f>'[1]CD PROGRAMMES'!C101</f>
        <v>0</v>
      </c>
      <c r="D101" s="19"/>
      <c r="E101" s="19">
        <f t="shared" si="6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>
        <f t="shared" si="7"/>
        <v>0</v>
      </c>
      <c r="S101" s="9">
        <f t="shared" si="8"/>
        <v>0</v>
      </c>
    </row>
    <row r="102" spans="1:19" ht="13.5">
      <c r="A102" s="23"/>
      <c r="B102" s="11" t="s">
        <v>61</v>
      </c>
      <c r="C102" s="9">
        <f>'[1]CD PROGRAMMES'!C102</f>
        <v>0</v>
      </c>
      <c r="D102" s="19"/>
      <c r="E102" s="19">
        <f t="shared" si="6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9">
        <f t="shared" si="7"/>
        <v>0</v>
      </c>
      <c r="S102" s="9">
        <f t="shared" si="8"/>
        <v>0</v>
      </c>
    </row>
    <row r="103" spans="1:19" ht="13.5">
      <c r="A103" s="23"/>
      <c r="B103" s="9" t="s">
        <v>62</v>
      </c>
      <c r="C103" s="9">
        <f>'[1]CD PROGRAMMES'!C103</f>
        <v>0</v>
      </c>
      <c r="D103" s="19"/>
      <c r="E103" s="19">
        <f t="shared" si="6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>
        <f t="shared" si="7"/>
        <v>0</v>
      </c>
      <c r="S103" s="9">
        <f t="shared" si="8"/>
        <v>0</v>
      </c>
    </row>
    <row r="104" spans="1:19" ht="13.5">
      <c r="A104" s="23"/>
      <c r="B104" s="13"/>
      <c r="C104" s="13">
        <f>'[1]CD PROGRAMMES'!C104</f>
        <v>0</v>
      </c>
      <c r="D104" s="20"/>
      <c r="E104" s="20">
        <f t="shared" si="6"/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3">
        <f t="shared" si="7"/>
        <v>0</v>
      </c>
      <c r="S104" s="13">
        <f t="shared" si="8"/>
        <v>0</v>
      </c>
    </row>
    <row r="105" spans="1:19" ht="13.5">
      <c r="A105" s="23"/>
      <c r="B105" s="11" t="s">
        <v>111</v>
      </c>
      <c r="C105" s="9">
        <f>'[1]CD PROGRAMMES'!C105</f>
        <v>0</v>
      </c>
      <c r="D105" s="19"/>
      <c r="E105" s="19">
        <f t="shared" si="6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9">
        <f t="shared" si="7"/>
        <v>0</v>
      </c>
      <c r="S105" s="9">
        <f t="shared" si="8"/>
        <v>0</v>
      </c>
    </row>
    <row r="106" spans="1:19" ht="13.5">
      <c r="A106" s="23"/>
      <c r="B106" s="12" t="s">
        <v>26</v>
      </c>
      <c r="C106" s="9">
        <f>'[1]CD PROGRAMMES'!C106</f>
        <v>0</v>
      </c>
      <c r="D106" s="19"/>
      <c r="E106" s="19">
        <f t="shared" si="6"/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9">
        <f t="shared" si="7"/>
        <v>0</v>
      </c>
      <c r="S106" s="9">
        <f t="shared" si="8"/>
        <v>0</v>
      </c>
    </row>
    <row r="107" spans="1:19" ht="13.5">
      <c r="A107" s="23"/>
      <c r="B107" s="12" t="s">
        <v>27</v>
      </c>
      <c r="C107" s="9">
        <f>'[1]CD PROGRAMMES'!C107</f>
        <v>0</v>
      </c>
      <c r="D107" s="19"/>
      <c r="E107" s="19">
        <f t="shared" si="6"/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9">
        <f t="shared" si="7"/>
        <v>0</v>
      </c>
      <c r="S107" s="9">
        <f t="shared" si="8"/>
        <v>0</v>
      </c>
    </row>
    <row r="108" spans="1:19" ht="13.5">
      <c r="A108" s="23"/>
      <c r="B108" s="12" t="s">
        <v>59</v>
      </c>
      <c r="C108" s="9">
        <f>'[1]CD PROGRAMMES'!C108</f>
        <v>0</v>
      </c>
      <c r="D108" s="19"/>
      <c r="E108" s="19">
        <f t="shared" si="6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9">
        <f t="shared" si="7"/>
        <v>0</v>
      </c>
      <c r="S108" s="9">
        <f t="shared" si="8"/>
        <v>0</v>
      </c>
    </row>
    <row r="109" spans="1:19" ht="13.5">
      <c r="A109" s="23"/>
      <c r="B109" s="12" t="s">
        <v>33</v>
      </c>
      <c r="C109" s="9">
        <f>'[1]CD PROGRAMMES'!C109</f>
        <v>0</v>
      </c>
      <c r="D109" s="19"/>
      <c r="E109" s="19">
        <f t="shared" si="6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9">
        <f t="shared" si="7"/>
        <v>0</v>
      </c>
      <c r="S109" s="9">
        <f t="shared" si="8"/>
        <v>0</v>
      </c>
    </row>
    <row r="110" spans="1:19" ht="13.5">
      <c r="A110" s="23"/>
      <c r="B110" s="12" t="s">
        <v>60</v>
      </c>
      <c r="C110" s="9">
        <f>'[1]CD PROGRAMMES'!C110</f>
        <v>0</v>
      </c>
      <c r="D110" s="19"/>
      <c r="E110" s="19">
        <f t="shared" si="6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9">
        <f t="shared" si="7"/>
        <v>0</v>
      </c>
      <c r="S110" s="9">
        <f t="shared" si="8"/>
        <v>0</v>
      </c>
    </row>
    <row r="111" spans="1:19" ht="13.5">
      <c r="A111" s="23"/>
      <c r="B111" s="9"/>
      <c r="C111" s="9">
        <f>'[1]CD PROGRAMMES'!C111</f>
        <v>0</v>
      </c>
      <c r="D111" s="19"/>
      <c r="E111" s="19">
        <f t="shared" si="6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9">
        <f t="shared" si="7"/>
        <v>0</v>
      </c>
      <c r="S111" s="9">
        <f t="shared" si="8"/>
        <v>0</v>
      </c>
    </row>
    <row r="112" spans="1:19" ht="13.5">
      <c r="A112" s="23"/>
      <c r="B112" s="11" t="s">
        <v>63</v>
      </c>
      <c r="C112" s="9">
        <f>'[1]CD PROGRAMMES'!C112</f>
        <v>0</v>
      </c>
      <c r="D112" s="19"/>
      <c r="E112" s="19">
        <f t="shared" si="6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>
        <f t="shared" si="7"/>
        <v>0</v>
      </c>
      <c r="S112" s="9">
        <f t="shared" si="8"/>
        <v>0</v>
      </c>
    </row>
    <row r="113" spans="1:19" ht="13.5">
      <c r="A113" s="23"/>
      <c r="B113" s="9" t="s">
        <v>40</v>
      </c>
      <c r="C113" s="9">
        <f>'[1]CD PROGRAMMES'!C113</f>
        <v>0</v>
      </c>
      <c r="D113" s="19"/>
      <c r="E113" s="19">
        <f t="shared" si="6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>
        <f t="shared" si="7"/>
        <v>0</v>
      </c>
      <c r="S113" s="9">
        <f t="shared" si="8"/>
        <v>0</v>
      </c>
    </row>
    <row r="114" spans="1:19" ht="13.5">
      <c r="A114" s="23"/>
      <c r="B114" s="9" t="s">
        <v>64</v>
      </c>
      <c r="C114" s="9">
        <f>'[1]CD PROGRAMMES'!C114</f>
        <v>0</v>
      </c>
      <c r="D114" s="19"/>
      <c r="E114" s="19">
        <f t="shared" si="6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">
        <f t="shared" si="7"/>
        <v>0</v>
      </c>
      <c r="S114" s="9">
        <f t="shared" si="8"/>
        <v>0</v>
      </c>
    </row>
    <row r="115" spans="1:19" ht="13.5">
      <c r="A115" s="23"/>
      <c r="B115" s="9"/>
      <c r="C115" s="9">
        <f>'[1]CD PROGRAMMES'!C115</f>
        <v>0</v>
      </c>
      <c r="D115" s="19"/>
      <c r="E115" s="19">
        <f t="shared" si="6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9">
        <f t="shared" si="7"/>
        <v>0</v>
      </c>
      <c r="S115" s="9">
        <f t="shared" si="8"/>
        <v>0</v>
      </c>
    </row>
    <row r="116" spans="1:19" ht="13.5">
      <c r="A116" s="23"/>
      <c r="B116" s="11" t="s">
        <v>65</v>
      </c>
      <c r="C116" s="9">
        <f>'[1]CD PROGRAMMES'!C116</f>
        <v>0</v>
      </c>
      <c r="D116" s="19"/>
      <c r="E116" s="19">
        <f t="shared" si="6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9">
        <f t="shared" si="7"/>
        <v>0</v>
      </c>
      <c r="S116" s="9">
        <f t="shared" si="8"/>
        <v>0</v>
      </c>
    </row>
    <row r="117" spans="1:19" ht="13.5">
      <c r="A117" s="23"/>
      <c r="B117" s="9" t="s">
        <v>33</v>
      </c>
      <c r="C117" s="9">
        <f>'[1]CD PROGRAMMES'!C117</f>
        <v>0</v>
      </c>
      <c r="D117" s="19"/>
      <c r="E117" s="19">
        <f t="shared" si="6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9">
        <f t="shared" si="7"/>
        <v>0</v>
      </c>
      <c r="S117" s="9">
        <f t="shared" si="8"/>
        <v>0</v>
      </c>
    </row>
    <row r="118" spans="1:19" ht="13.5">
      <c r="A118" s="23"/>
      <c r="B118" s="9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9"/>
      <c r="S118" s="9"/>
    </row>
    <row r="119" spans="1:19" ht="13.5">
      <c r="A119" s="23"/>
      <c r="B119" s="9"/>
      <c r="C119" s="9">
        <f>'[1]CD PROGRAMMES'!C118</f>
        <v>0</v>
      </c>
      <c r="D119" s="19"/>
      <c r="E119" s="19">
        <f t="shared" si="6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9">
        <f t="shared" si="7"/>
        <v>0</v>
      </c>
      <c r="S119" s="9">
        <f t="shared" si="8"/>
        <v>0</v>
      </c>
    </row>
    <row r="120" spans="1:19" ht="13.5">
      <c r="A120" s="23" t="s">
        <v>154</v>
      </c>
      <c r="B120" s="12" t="s">
        <v>112</v>
      </c>
      <c r="C120" s="9">
        <f>'[1]CD PROGRAMMES'!C119</f>
        <v>0</v>
      </c>
      <c r="D120" s="19"/>
      <c r="E120" s="19">
        <f t="shared" si="6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9">
        <f t="shared" si="7"/>
        <v>0</v>
      </c>
      <c r="S120" s="9">
        <f t="shared" si="8"/>
        <v>0</v>
      </c>
    </row>
    <row r="121" spans="1:19" ht="13.5">
      <c r="A121" s="23"/>
      <c r="B121" s="9"/>
      <c r="C121" s="9">
        <f>'[1]CD PROGRAMMES'!C120</f>
        <v>0</v>
      </c>
      <c r="D121" s="19"/>
      <c r="E121" s="19">
        <f t="shared" si="6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9">
        <f t="shared" si="7"/>
        <v>0</v>
      </c>
      <c r="S121" s="9">
        <f t="shared" si="8"/>
        <v>0</v>
      </c>
    </row>
    <row r="122" spans="1:19" ht="13.5">
      <c r="A122" s="23" t="s">
        <v>155</v>
      </c>
      <c r="B122" s="12" t="s">
        <v>66</v>
      </c>
      <c r="C122" s="9">
        <f>'[1]CD PROGRAMMES'!C121</f>
        <v>0</v>
      </c>
      <c r="D122" s="19"/>
      <c r="E122" s="19">
        <f t="shared" si="6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>
        <f t="shared" si="7"/>
        <v>0</v>
      </c>
      <c r="S122" s="9">
        <f t="shared" si="8"/>
        <v>0</v>
      </c>
    </row>
    <row r="123" spans="1:19" ht="13.5">
      <c r="A123" s="23"/>
      <c r="B123" s="9"/>
      <c r="C123" s="9">
        <f>'[1]CD PROGRAMMES'!C122</f>
        <v>0</v>
      </c>
      <c r="D123" s="19"/>
      <c r="E123" s="19">
        <f t="shared" si="6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>
        <f t="shared" si="7"/>
        <v>0</v>
      </c>
      <c r="S123" s="9">
        <f t="shared" si="8"/>
        <v>0</v>
      </c>
    </row>
    <row r="124" spans="1:19" ht="13.5">
      <c r="A124" s="23" t="s">
        <v>156</v>
      </c>
      <c r="B124" s="12" t="s">
        <v>67</v>
      </c>
      <c r="C124" s="9">
        <f>'[1]CD PROGRAMMES'!C123</f>
        <v>0</v>
      </c>
      <c r="D124" s="19"/>
      <c r="E124" s="19">
        <f t="shared" si="6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>
        <f t="shared" si="7"/>
        <v>0</v>
      </c>
      <c r="S124" s="9">
        <f t="shared" si="8"/>
        <v>0</v>
      </c>
    </row>
    <row r="125" spans="1:19" ht="13.5">
      <c r="A125" s="23"/>
      <c r="B125" s="9"/>
      <c r="C125" s="9">
        <f>'[1]CD PROGRAMMES'!C124</f>
        <v>0</v>
      </c>
      <c r="D125" s="19"/>
      <c r="E125" s="19">
        <f t="shared" si="6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>
        <f t="shared" si="7"/>
        <v>0</v>
      </c>
      <c r="S125" s="9">
        <f t="shared" si="8"/>
        <v>0</v>
      </c>
    </row>
    <row r="126" spans="1:19" ht="13.5">
      <c r="A126" s="23" t="s">
        <v>157</v>
      </c>
      <c r="B126" s="12" t="s">
        <v>68</v>
      </c>
      <c r="C126" s="9">
        <f>'[1]CD PROGRAMMES'!C125</f>
        <v>0</v>
      </c>
      <c r="D126" s="19"/>
      <c r="E126" s="19">
        <f t="shared" si="6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>
        <f t="shared" si="7"/>
        <v>0</v>
      </c>
      <c r="S126" s="9">
        <f t="shared" si="8"/>
        <v>0</v>
      </c>
    </row>
    <row r="127" spans="1:19" ht="13.5">
      <c r="A127" s="23"/>
      <c r="B127" s="9"/>
      <c r="C127" s="9">
        <f>'[1]CD PROGRAMMES'!C126</f>
        <v>0</v>
      </c>
      <c r="D127" s="19"/>
      <c r="E127" s="19">
        <f t="shared" si="6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">
        <f t="shared" si="7"/>
        <v>0</v>
      </c>
      <c r="S127" s="9">
        <f t="shared" si="8"/>
        <v>0</v>
      </c>
    </row>
    <row r="128" spans="1:19" ht="13.5">
      <c r="A128" s="23" t="s">
        <v>69</v>
      </c>
      <c r="B128" s="12" t="s">
        <v>69</v>
      </c>
      <c r="C128" s="9">
        <f>'[1]CD PROGRAMMES'!C127</f>
        <v>0</v>
      </c>
      <c r="D128" s="19"/>
      <c r="E128" s="19">
        <f t="shared" si="6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">
        <f t="shared" si="7"/>
        <v>0</v>
      </c>
      <c r="S128" s="9">
        <f t="shared" si="8"/>
        <v>0</v>
      </c>
    </row>
    <row r="129" spans="1:19" ht="13.5">
      <c r="A129" s="23"/>
      <c r="B129" s="9"/>
      <c r="C129" s="9">
        <f>'[1]CD PROGRAMMES'!C128</f>
        <v>0</v>
      </c>
      <c r="D129" s="19"/>
      <c r="E129" s="19">
        <f t="shared" si="6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">
        <f t="shared" si="7"/>
        <v>0</v>
      </c>
      <c r="S129" s="9">
        <f t="shared" si="8"/>
        <v>0</v>
      </c>
    </row>
    <row r="130" spans="1:19" ht="13.5">
      <c r="A130" s="23" t="s">
        <v>70</v>
      </c>
      <c r="B130" s="12" t="s">
        <v>70</v>
      </c>
      <c r="C130" s="9">
        <f>'[1]CD PROGRAMMES'!C129</f>
        <v>5000</v>
      </c>
      <c r="D130" s="19"/>
      <c r="E130" s="19">
        <f t="shared" si="6"/>
        <v>5000</v>
      </c>
      <c r="F130" s="19"/>
      <c r="G130" s="19"/>
      <c r="H130" s="19"/>
      <c r="I130" s="19"/>
      <c r="J130" s="19"/>
      <c r="K130" s="19"/>
      <c r="L130" s="19"/>
      <c r="M130" s="19">
        <v>3747</v>
      </c>
      <c r="N130" s="19"/>
      <c r="O130" s="19"/>
      <c r="P130" s="19"/>
      <c r="Q130" s="19"/>
      <c r="R130" s="9">
        <f t="shared" si="7"/>
        <v>3747</v>
      </c>
      <c r="S130" s="9">
        <f t="shared" si="8"/>
        <v>1253</v>
      </c>
    </row>
    <row r="131" spans="1:19" ht="13.5">
      <c r="A131" s="23"/>
      <c r="B131" s="9"/>
      <c r="C131" s="9">
        <f>'[1]CD PROGRAMMES'!C130</f>
        <v>0</v>
      </c>
      <c r="D131" s="19"/>
      <c r="E131" s="19">
        <f t="shared" si="6"/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9">
        <f t="shared" si="7"/>
        <v>0</v>
      </c>
      <c r="S131" s="9">
        <f t="shared" si="8"/>
        <v>0</v>
      </c>
    </row>
    <row r="132" spans="1:19" ht="13.5">
      <c r="A132" s="23" t="s">
        <v>158</v>
      </c>
      <c r="B132" s="12" t="s">
        <v>71</v>
      </c>
      <c r="C132" s="9">
        <f>'[1]CD PROGRAMMES'!C131</f>
        <v>0</v>
      </c>
      <c r="D132" s="19"/>
      <c r="E132" s="19">
        <f t="shared" si="6"/>
        <v>0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9">
        <f t="shared" si="7"/>
        <v>0</v>
      </c>
      <c r="S132" s="9">
        <f t="shared" si="8"/>
        <v>0</v>
      </c>
    </row>
    <row r="133" spans="1:19" ht="13.5">
      <c r="A133" s="23"/>
      <c r="B133" s="9"/>
      <c r="C133" s="9">
        <f>'[1]CD PROGRAMMES'!C132</f>
        <v>0</v>
      </c>
      <c r="D133" s="19"/>
      <c r="E133" s="19">
        <f t="shared" si="6"/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9">
        <f t="shared" si="7"/>
        <v>0</v>
      </c>
      <c r="S133" s="9">
        <f t="shared" si="8"/>
        <v>0</v>
      </c>
    </row>
    <row r="134" spans="1:19" ht="13.5">
      <c r="A134" s="23" t="s">
        <v>159</v>
      </c>
      <c r="B134" s="9" t="s">
        <v>72</v>
      </c>
      <c r="C134" s="9">
        <f>'[1]CD PROGRAMMES'!C133</f>
        <v>0</v>
      </c>
      <c r="D134" s="19"/>
      <c r="E134" s="19">
        <f t="shared" si="6"/>
        <v>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9">
        <f t="shared" si="7"/>
        <v>0</v>
      </c>
      <c r="S134" s="9">
        <f t="shared" si="8"/>
        <v>0</v>
      </c>
    </row>
    <row r="135" spans="1:19" ht="13.5">
      <c r="A135" s="23"/>
      <c r="B135" s="9"/>
      <c r="C135" s="9">
        <f>'[1]CD PROGRAMMES'!C134</f>
        <v>0</v>
      </c>
      <c r="D135" s="19"/>
      <c r="E135" s="19">
        <f t="shared" si="6"/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9">
        <f t="shared" si="7"/>
        <v>0</v>
      </c>
      <c r="S135" s="9">
        <f t="shared" si="8"/>
        <v>0</v>
      </c>
    </row>
    <row r="136" spans="1:19" ht="13.5">
      <c r="A136" s="23" t="s">
        <v>166</v>
      </c>
      <c r="B136" s="11" t="s">
        <v>73</v>
      </c>
      <c r="C136" s="9">
        <f>'[1]CD PROGRAMMES'!C135</f>
        <v>0</v>
      </c>
      <c r="D136" s="19"/>
      <c r="E136" s="19">
        <f t="shared" si="6"/>
        <v>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9">
        <f t="shared" si="7"/>
        <v>0</v>
      </c>
      <c r="S136" s="9">
        <f t="shared" si="8"/>
        <v>0</v>
      </c>
    </row>
    <row r="137" spans="1:19" ht="13.5">
      <c r="A137" s="23"/>
      <c r="B137" s="9" t="s">
        <v>74</v>
      </c>
      <c r="C137" s="9">
        <f>'[1]CD PROGRAMMES'!C136</f>
        <v>30000</v>
      </c>
      <c r="D137" s="19"/>
      <c r="E137" s="19">
        <f aca="true" t="shared" si="9" ref="E137:E185">D137+C137</f>
        <v>30000</v>
      </c>
      <c r="F137" s="19"/>
      <c r="G137" s="19"/>
      <c r="H137" s="19">
        <v>1100</v>
      </c>
      <c r="I137" s="19">
        <v>1361</v>
      </c>
      <c r="J137" s="19">
        <v>1190</v>
      </c>
      <c r="K137" s="19">
        <v>7207</v>
      </c>
      <c r="L137" s="19"/>
      <c r="M137" s="19">
        <v>211</v>
      </c>
      <c r="N137" s="19">
        <v>3941</v>
      </c>
      <c r="O137" s="19"/>
      <c r="P137" s="19"/>
      <c r="Q137" s="19"/>
      <c r="R137" s="9">
        <f t="shared" si="7"/>
        <v>15010</v>
      </c>
      <c r="S137" s="9">
        <f t="shared" si="8"/>
        <v>14990</v>
      </c>
    </row>
    <row r="138" spans="1:19" ht="13.5">
      <c r="A138" s="23"/>
      <c r="B138" s="9" t="s">
        <v>75</v>
      </c>
      <c r="C138" s="9">
        <f>'[1]CD PROGRAMMES'!C137</f>
        <v>6000</v>
      </c>
      <c r="D138" s="19"/>
      <c r="E138" s="19">
        <f t="shared" si="9"/>
        <v>6000</v>
      </c>
      <c r="F138" s="19"/>
      <c r="G138" s="19"/>
      <c r="H138" s="19"/>
      <c r="I138" s="19"/>
      <c r="J138" s="19">
        <v>1831</v>
      </c>
      <c r="K138" s="19"/>
      <c r="L138" s="19"/>
      <c r="M138" s="19"/>
      <c r="N138" s="19"/>
      <c r="O138" s="19"/>
      <c r="P138" s="19"/>
      <c r="Q138" s="19"/>
      <c r="R138" s="9">
        <f t="shared" si="7"/>
        <v>1831</v>
      </c>
      <c r="S138" s="9">
        <f t="shared" si="8"/>
        <v>4169</v>
      </c>
    </row>
    <row r="139" spans="1:19" ht="13.5">
      <c r="A139" s="23"/>
      <c r="B139" s="9" t="s">
        <v>76</v>
      </c>
      <c r="C139" s="9">
        <f>'[1]CD PROGRAMMES'!C138</f>
        <v>0</v>
      </c>
      <c r="D139" s="19"/>
      <c r="E139" s="19">
        <f t="shared" si="9"/>
        <v>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9">
        <f t="shared" si="7"/>
        <v>0</v>
      </c>
      <c r="S139" s="9">
        <f t="shared" si="8"/>
        <v>0</v>
      </c>
    </row>
    <row r="140" spans="1:19" ht="13.5">
      <c r="A140" s="23"/>
      <c r="B140" s="9" t="s">
        <v>77</v>
      </c>
      <c r="C140" s="9">
        <f>'[1]CD PROGRAMMES'!C139</f>
        <v>0</v>
      </c>
      <c r="D140" s="19"/>
      <c r="E140" s="19">
        <f t="shared" si="9"/>
        <v>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9">
        <f t="shared" si="7"/>
        <v>0</v>
      </c>
      <c r="S140" s="9">
        <f t="shared" si="8"/>
        <v>0</v>
      </c>
    </row>
    <row r="141" spans="1:19" ht="13.5">
      <c r="A141" s="23"/>
      <c r="B141" s="9"/>
      <c r="C141" s="9">
        <f>'[1]CD PROGRAMMES'!C140</f>
        <v>0</v>
      </c>
      <c r="D141" s="19"/>
      <c r="E141" s="19">
        <f t="shared" si="9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9">
        <f aca="true" t="shared" si="10" ref="R141:R187">SUM(F141:Q141)</f>
        <v>0</v>
      </c>
      <c r="S141" s="9">
        <f aca="true" t="shared" si="11" ref="S141:S187">SUM(E141-R141)</f>
        <v>0</v>
      </c>
    </row>
    <row r="142" spans="1:19" ht="13.5">
      <c r="A142" s="23"/>
      <c r="B142" s="11" t="s">
        <v>78</v>
      </c>
      <c r="C142" s="9">
        <f>'[1]CD PROGRAMMES'!C141</f>
        <v>0</v>
      </c>
      <c r="D142" s="19"/>
      <c r="E142" s="19">
        <f t="shared" si="9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9">
        <f t="shared" si="10"/>
        <v>0</v>
      </c>
      <c r="S142" s="9">
        <f t="shared" si="11"/>
        <v>0</v>
      </c>
    </row>
    <row r="143" spans="1:25" ht="13.5">
      <c r="A143" s="23"/>
      <c r="B143" s="9" t="s">
        <v>79</v>
      </c>
      <c r="C143" s="9">
        <f>'[1]CD PROGRAMMES'!C142</f>
        <v>5000</v>
      </c>
      <c r="D143" s="19"/>
      <c r="E143" s="19">
        <f t="shared" si="9"/>
        <v>5000</v>
      </c>
      <c r="F143" s="19"/>
      <c r="G143" s="19"/>
      <c r="H143" s="19"/>
      <c r="I143" s="19">
        <v>953.52</v>
      </c>
      <c r="J143" s="19">
        <v>1542</v>
      </c>
      <c r="K143" s="19">
        <f>-1542+2584</f>
        <v>1042</v>
      </c>
      <c r="L143" s="19">
        <v>911</v>
      </c>
      <c r="M143" s="19"/>
      <c r="N143" s="19"/>
      <c r="O143" s="19"/>
      <c r="P143" s="19"/>
      <c r="Q143" s="19"/>
      <c r="R143" s="9">
        <f t="shared" si="10"/>
        <v>4448.52</v>
      </c>
      <c r="S143" s="9">
        <f t="shared" si="11"/>
        <v>551.4799999999996</v>
      </c>
      <c r="Y143" s="62"/>
    </row>
    <row r="144" spans="1:19" ht="13.5">
      <c r="A144" s="23"/>
      <c r="B144" s="9" t="s">
        <v>80</v>
      </c>
      <c r="C144" s="9">
        <f>'[1]CD PROGRAMMES'!C143</f>
        <v>0</v>
      </c>
      <c r="D144" s="19"/>
      <c r="E144" s="19">
        <f t="shared" si="9"/>
        <v>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9">
        <f t="shared" si="10"/>
        <v>0</v>
      </c>
      <c r="S144" s="9">
        <f t="shared" si="11"/>
        <v>0</v>
      </c>
    </row>
    <row r="145" spans="1:19" ht="13.5">
      <c r="A145" s="23"/>
      <c r="B145" s="9" t="s">
        <v>81</v>
      </c>
      <c r="C145" s="9">
        <f>'[1]CD PROGRAMMES'!C144</f>
        <v>0</v>
      </c>
      <c r="D145" s="19"/>
      <c r="E145" s="19">
        <f t="shared" si="9"/>
        <v>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9">
        <f t="shared" si="10"/>
        <v>0</v>
      </c>
      <c r="S145" s="9">
        <f t="shared" si="11"/>
        <v>0</v>
      </c>
    </row>
    <row r="146" spans="1:19" ht="13.5">
      <c r="A146" s="23"/>
      <c r="B146" s="9"/>
      <c r="C146" s="9">
        <f>'[1]CD PROGRAMMES'!C145</f>
        <v>0</v>
      </c>
      <c r="D146" s="19"/>
      <c r="E146" s="19">
        <f t="shared" si="9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9">
        <f t="shared" si="10"/>
        <v>0</v>
      </c>
      <c r="S146" s="9">
        <f t="shared" si="11"/>
        <v>0</v>
      </c>
    </row>
    <row r="147" spans="1:19" ht="13.5">
      <c r="A147" s="23"/>
      <c r="B147" s="11" t="s">
        <v>82</v>
      </c>
      <c r="C147" s="9">
        <f>'[1]CD PROGRAMMES'!C146</f>
        <v>0</v>
      </c>
      <c r="D147" s="19"/>
      <c r="E147" s="19">
        <f t="shared" si="9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9">
        <f t="shared" si="10"/>
        <v>0</v>
      </c>
      <c r="S147" s="9">
        <f t="shared" si="11"/>
        <v>0</v>
      </c>
    </row>
    <row r="148" spans="1:19" ht="13.5">
      <c r="A148" s="23"/>
      <c r="B148" s="11" t="s">
        <v>83</v>
      </c>
      <c r="C148" s="9">
        <f>'[1]CD PROGRAMMES'!C147</f>
        <v>0</v>
      </c>
      <c r="D148" s="19"/>
      <c r="E148" s="19">
        <f t="shared" si="9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9">
        <f t="shared" si="10"/>
        <v>0</v>
      </c>
      <c r="S148" s="9">
        <f t="shared" si="11"/>
        <v>0</v>
      </c>
    </row>
    <row r="149" spans="1:19" ht="13.5">
      <c r="A149" s="23"/>
      <c r="B149" s="9" t="s">
        <v>84</v>
      </c>
      <c r="C149" s="9">
        <f>'[1]CD PROGRAMMES'!C148</f>
        <v>30000</v>
      </c>
      <c r="D149" s="19"/>
      <c r="E149" s="19">
        <f t="shared" si="9"/>
        <v>30000</v>
      </c>
      <c r="F149" s="19"/>
      <c r="G149" s="19">
        <v>4262</v>
      </c>
      <c r="H149" s="19"/>
      <c r="I149" s="19">
        <v>3611</v>
      </c>
      <c r="J149" s="19"/>
      <c r="K149" s="19"/>
      <c r="L149" s="19">
        <v>2361</v>
      </c>
      <c r="M149" s="19"/>
      <c r="N149" s="19"/>
      <c r="O149" s="19"/>
      <c r="P149" s="19"/>
      <c r="Q149" s="19"/>
      <c r="R149" s="9">
        <f t="shared" si="10"/>
        <v>10234</v>
      </c>
      <c r="S149" s="9">
        <f t="shared" si="11"/>
        <v>19766</v>
      </c>
    </row>
    <row r="150" spans="1:19" ht="13.5">
      <c r="A150" s="23"/>
      <c r="B150" s="9" t="s">
        <v>85</v>
      </c>
      <c r="C150" s="9">
        <f>'[1]CD PROGRAMMES'!C149</f>
        <v>0</v>
      </c>
      <c r="D150" s="19"/>
      <c r="E150" s="19">
        <f t="shared" si="9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9">
        <f t="shared" si="10"/>
        <v>0</v>
      </c>
      <c r="S150" s="9">
        <f t="shared" si="11"/>
        <v>0</v>
      </c>
    </row>
    <row r="151" spans="1:19" ht="13.5">
      <c r="A151" s="23"/>
      <c r="B151" s="9" t="s">
        <v>86</v>
      </c>
      <c r="C151" s="9">
        <f>'[1]CD PROGRAMMES'!C150</f>
        <v>0</v>
      </c>
      <c r="D151" s="19"/>
      <c r="E151" s="19">
        <f t="shared" si="9"/>
        <v>0</v>
      </c>
      <c r="F151" s="19"/>
      <c r="G151" s="19"/>
      <c r="H151" s="19"/>
      <c r="I151" s="19"/>
      <c r="J151" s="19"/>
      <c r="K151" s="19">
        <v>580</v>
      </c>
      <c r="L151" s="19">
        <v>5800</v>
      </c>
      <c r="M151" s="19"/>
      <c r="N151" s="19"/>
      <c r="O151" s="19"/>
      <c r="P151" s="19"/>
      <c r="Q151" s="19"/>
      <c r="R151" s="9">
        <f t="shared" si="10"/>
        <v>6380</v>
      </c>
      <c r="S151" s="9">
        <f t="shared" si="11"/>
        <v>-6380</v>
      </c>
    </row>
    <row r="152" spans="1:19" ht="13.5">
      <c r="A152" s="23"/>
      <c r="B152" s="13"/>
      <c r="C152" s="13">
        <f>'[1]CD PROGRAMMES'!C151</f>
        <v>0</v>
      </c>
      <c r="D152" s="20"/>
      <c r="E152" s="20">
        <f t="shared" si="9"/>
        <v>0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3">
        <f t="shared" si="10"/>
        <v>0</v>
      </c>
      <c r="S152" s="13">
        <f t="shared" si="11"/>
        <v>0</v>
      </c>
    </row>
    <row r="153" spans="1:19" ht="13.5">
      <c r="A153" s="23"/>
      <c r="B153" s="10" t="s">
        <v>87</v>
      </c>
      <c r="C153" s="9">
        <f>'[1]CD PROGRAMMES'!C152</f>
        <v>0</v>
      </c>
      <c r="D153" s="19"/>
      <c r="E153" s="19">
        <f t="shared" si="9"/>
        <v>0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9">
        <f t="shared" si="10"/>
        <v>0</v>
      </c>
      <c r="S153" s="9">
        <f t="shared" si="11"/>
        <v>0</v>
      </c>
    </row>
    <row r="154" spans="1:19" ht="13.5">
      <c r="A154" s="23"/>
      <c r="B154" s="9" t="s">
        <v>88</v>
      </c>
      <c r="C154" s="9">
        <f>'[1]CD PROGRAMMES'!C153</f>
        <v>5000</v>
      </c>
      <c r="D154" s="19"/>
      <c r="E154" s="19">
        <f t="shared" si="9"/>
        <v>5000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9">
        <f t="shared" si="10"/>
        <v>0</v>
      </c>
      <c r="S154" s="9">
        <f t="shared" si="11"/>
        <v>5000</v>
      </c>
    </row>
    <row r="155" spans="1:19" ht="13.5">
      <c r="A155" s="23" t="s">
        <v>167</v>
      </c>
      <c r="B155" s="11" t="s">
        <v>89</v>
      </c>
      <c r="C155" s="9">
        <f>'[1]CD PROGRAMMES'!C154</f>
        <v>0</v>
      </c>
      <c r="D155" s="19"/>
      <c r="E155" s="19">
        <f t="shared" si="9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9">
        <f t="shared" si="10"/>
        <v>0</v>
      </c>
      <c r="S155" s="9">
        <f t="shared" si="11"/>
        <v>0</v>
      </c>
    </row>
    <row r="156" spans="1:19" ht="13.5">
      <c r="A156" s="23"/>
      <c r="B156" s="9" t="s">
        <v>74</v>
      </c>
      <c r="C156" s="9">
        <f>'[1]CD PROGRAMMES'!C155</f>
        <v>30000</v>
      </c>
      <c r="D156" s="19"/>
      <c r="E156" s="19">
        <f t="shared" si="9"/>
        <v>30000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9">
        <f t="shared" si="10"/>
        <v>0</v>
      </c>
      <c r="S156" s="9">
        <f t="shared" si="11"/>
        <v>30000</v>
      </c>
    </row>
    <row r="157" spans="1:19" ht="13.5">
      <c r="A157" s="23"/>
      <c r="B157" s="9" t="s">
        <v>75</v>
      </c>
      <c r="C157" s="9">
        <f>'[1]CD PROGRAMMES'!C156</f>
        <v>10000</v>
      </c>
      <c r="D157" s="19"/>
      <c r="E157" s="19">
        <f t="shared" si="9"/>
        <v>10000</v>
      </c>
      <c r="F157" s="19"/>
      <c r="G157" s="19"/>
      <c r="H157" s="19"/>
      <c r="I157" s="19"/>
      <c r="J157" s="19"/>
      <c r="K157" s="19"/>
      <c r="L157" s="19">
        <v>2642</v>
      </c>
      <c r="M157" s="19"/>
      <c r="N157" s="19"/>
      <c r="O157" s="19"/>
      <c r="P157" s="19"/>
      <c r="Q157" s="19"/>
      <c r="R157" s="9">
        <f t="shared" si="10"/>
        <v>2642</v>
      </c>
      <c r="S157" s="9">
        <f t="shared" si="11"/>
        <v>7358</v>
      </c>
    </row>
    <row r="158" spans="1:19" ht="13.5">
      <c r="A158" s="23"/>
      <c r="B158" s="9" t="s">
        <v>77</v>
      </c>
      <c r="C158" s="9">
        <f>'[1]CD PROGRAMMES'!C157</f>
        <v>0</v>
      </c>
      <c r="D158" s="19"/>
      <c r="E158" s="19">
        <f t="shared" si="9"/>
        <v>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9">
        <f t="shared" si="10"/>
        <v>0</v>
      </c>
      <c r="S158" s="9">
        <f t="shared" si="11"/>
        <v>0</v>
      </c>
    </row>
    <row r="159" spans="1:19" ht="13.5">
      <c r="A159" s="23"/>
      <c r="B159" s="9"/>
      <c r="C159" s="9">
        <f>'[1]CD PROGRAMMES'!C158</f>
        <v>0</v>
      </c>
      <c r="D159" s="19"/>
      <c r="E159" s="19">
        <f t="shared" si="9"/>
        <v>0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9">
        <f t="shared" si="10"/>
        <v>0</v>
      </c>
      <c r="S159" s="9">
        <f t="shared" si="11"/>
        <v>0</v>
      </c>
    </row>
    <row r="160" spans="1:19" ht="13.5">
      <c r="A160" s="23"/>
      <c r="B160" s="11" t="s">
        <v>82</v>
      </c>
      <c r="C160" s="9">
        <f>'[1]CD PROGRAMMES'!C159</f>
        <v>0</v>
      </c>
      <c r="D160" s="19"/>
      <c r="E160" s="19">
        <f t="shared" si="9"/>
        <v>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9">
        <f t="shared" si="10"/>
        <v>0</v>
      </c>
      <c r="S160" s="9">
        <f t="shared" si="11"/>
        <v>0</v>
      </c>
    </row>
    <row r="161" spans="1:19" ht="13.5">
      <c r="A161" s="23"/>
      <c r="B161" s="9" t="s">
        <v>91</v>
      </c>
      <c r="C161" s="9">
        <f>'[1]CD PROGRAMMES'!C160</f>
        <v>40000</v>
      </c>
      <c r="D161" s="19"/>
      <c r="E161" s="19">
        <f t="shared" si="9"/>
        <v>40000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9">
        <f t="shared" si="10"/>
        <v>0</v>
      </c>
      <c r="S161" s="9">
        <f t="shared" si="11"/>
        <v>40000</v>
      </c>
    </row>
    <row r="162" spans="1:19" ht="13.5">
      <c r="A162" s="23"/>
      <c r="B162" s="9" t="s">
        <v>85</v>
      </c>
      <c r="C162" s="9">
        <f>'[1]CD PROGRAMMES'!C161</f>
        <v>0</v>
      </c>
      <c r="D162" s="19"/>
      <c r="E162" s="19">
        <f t="shared" si="9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9">
        <f t="shared" si="10"/>
        <v>0</v>
      </c>
      <c r="S162" s="9">
        <f t="shared" si="11"/>
        <v>0</v>
      </c>
    </row>
    <row r="163" spans="1:19" ht="13.5">
      <c r="A163" s="23"/>
      <c r="B163" s="9" t="s">
        <v>86</v>
      </c>
      <c r="C163" s="9">
        <f>'[1]CD PROGRAMMES'!C162</f>
        <v>0</v>
      </c>
      <c r="D163" s="19"/>
      <c r="E163" s="19">
        <f t="shared" si="9"/>
        <v>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9">
        <f t="shared" si="10"/>
        <v>0</v>
      </c>
      <c r="S163" s="9">
        <f t="shared" si="11"/>
        <v>0</v>
      </c>
    </row>
    <row r="164" spans="1:19" ht="13.5">
      <c r="A164" s="23"/>
      <c r="B164" s="9"/>
      <c r="C164" s="9">
        <f>'[1]CD PROGRAMMES'!C163</f>
        <v>0</v>
      </c>
      <c r="D164" s="19"/>
      <c r="E164" s="19">
        <f t="shared" si="9"/>
        <v>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9">
        <f t="shared" si="10"/>
        <v>0</v>
      </c>
      <c r="S164" s="9">
        <f t="shared" si="11"/>
        <v>0</v>
      </c>
    </row>
    <row r="165" spans="1:19" ht="13.5">
      <c r="A165" s="23" t="s">
        <v>168</v>
      </c>
      <c r="B165" s="12" t="s">
        <v>93</v>
      </c>
      <c r="C165" s="9">
        <f>'[1]CD PROGRAMMES'!C164</f>
        <v>5000</v>
      </c>
      <c r="D165" s="19"/>
      <c r="E165" s="19">
        <f t="shared" si="9"/>
        <v>5000</v>
      </c>
      <c r="F165" s="19"/>
      <c r="G165" s="19"/>
      <c r="H165" s="19"/>
      <c r="I165" s="19">
        <v>3200</v>
      </c>
      <c r="J165" s="19"/>
      <c r="K165" s="19"/>
      <c r="L165" s="19"/>
      <c r="M165" s="19"/>
      <c r="N165" s="19"/>
      <c r="O165" s="19"/>
      <c r="P165" s="19"/>
      <c r="Q165" s="19"/>
      <c r="R165" s="9">
        <f t="shared" si="10"/>
        <v>3200</v>
      </c>
      <c r="S165" s="9">
        <f t="shared" si="11"/>
        <v>1800</v>
      </c>
    </row>
    <row r="166" spans="1:19" ht="13.5">
      <c r="A166" s="23"/>
      <c r="B166" s="12"/>
      <c r="C166" s="9">
        <f>'[1]CD PROGRAMMES'!C165</f>
        <v>0</v>
      </c>
      <c r="D166" s="19"/>
      <c r="E166" s="19">
        <f t="shared" si="9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9">
        <f t="shared" si="10"/>
        <v>0</v>
      </c>
      <c r="S166" s="9">
        <f t="shared" si="11"/>
        <v>0</v>
      </c>
    </row>
    <row r="167" spans="1:19" ht="13.5">
      <c r="A167" s="23" t="s">
        <v>160</v>
      </c>
      <c r="B167" s="12" t="s">
        <v>113</v>
      </c>
      <c r="C167" s="9">
        <f>'[1]CD PROGRAMMES'!C166</f>
        <v>0</v>
      </c>
      <c r="D167" s="19"/>
      <c r="E167" s="19">
        <f t="shared" si="9"/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>
        <f t="shared" si="10"/>
        <v>0</v>
      </c>
      <c r="S167" s="9">
        <f t="shared" si="11"/>
        <v>0</v>
      </c>
    </row>
    <row r="168" spans="1:19" ht="13.5">
      <c r="A168" s="23"/>
      <c r="B168" s="12"/>
      <c r="C168" s="9">
        <f>'[1]CD PROGRAMMES'!C167</f>
        <v>0</v>
      </c>
      <c r="D168" s="19"/>
      <c r="E168" s="19">
        <f t="shared" si="9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>
        <f t="shared" si="10"/>
        <v>0</v>
      </c>
      <c r="S168" s="9">
        <f t="shared" si="11"/>
        <v>0</v>
      </c>
    </row>
    <row r="169" spans="1:19" ht="13.5">
      <c r="A169" s="23" t="s">
        <v>161</v>
      </c>
      <c r="B169" s="12" t="s">
        <v>94</v>
      </c>
      <c r="C169" s="9">
        <f>'[1]CD PROGRAMMES'!C168</f>
        <v>0</v>
      </c>
      <c r="D169" s="19"/>
      <c r="E169" s="19">
        <f t="shared" si="9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9">
        <f t="shared" si="10"/>
        <v>0</v>
      </c>
      <c r="S169" s="9">
        <f t="shared" si="11"/>
        <v>0</v>
      </c>
    </row>
    <row r="170" spans="1:19" ht="13.5">
      <c r="A170" s="23"/>
      <c r="B170" s="12" t="s">
        <v>94</v>
      </c>
      <c r="C170" s="9">
        <f>'[1]CD PROGRAMMES'!C169</f>
        <v>0</v>
      </c>
      <c r="D170" s="19"/>
      <c r="E170" s="19">
        <f t="shared" si="9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9">
        <f t="shared" si="10"/>
        <v>0</v>
      </c>
      <c r="S170" s="9">
        <f t="shared" si="11"/>
        <v>0</v>
      </c>
    </row>
    <row r="171" spans="1:19" ht="13.5">
      <c r="A171" s="61" t="s">
        <v>141</v>
      </c>
      <c r="B171" s="23" t="s">
        <v>141</v>
      </c>
      <c r="C171" s="9">
        <f>'[1]CD PROGRAMMES'!C170</f>
        <v>0</v>
      </c>
      <c r="D171" s="19"/>
      <c r="E171" s="19">
        <f t="shared" si="9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9">
        <f t="shared" si="10"/>
        <v>0</v>
      </c>
      <c r="S171" s="9">
        <f t="shared" si="11"/>
        <v>0</v>
      </c>
    </row>
    <row r="172" spans="1:19" ht="13.5">
      <c r="A172" s="61" t="s">
        <v>204</v>
      </c>
      <c r="B172" s="23" t="s">
        <v>204</v>
      </c>
      <c r="C172" s="9">
        <f>'[1]CD PROGRAMMES'!C171</f>
        <v>0</v>
      </c>
      <c r="D172" s="19"/>
      <c r="E172" s="19">
        <f t="shared" si="9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9">
        <f t="shared" si="10"/>
        <v>0</v>
      </c>
      <c r="S172" s="9">
        <f t="shared" si="11"/>
        <v>0</v>
      </c>
    </row>
    <row r="173" spans="1:19" ht="13.5">
      <c r="A173" s="61" t="s">
        <v>205</v>
      </c>
      <c r="B173" s="23" t="s">
        <v>205</v>
      </c>
      <c r="C173" s="9">
        <f>'[1]CD PROGRAMMES'!C172</f>
        <v>0</v>
      </c>
      <c r="D173" s="19"/>
      <c r="E173" s="19">
        <f t="shared" si="9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9">
        <f t="shared" si="10"/>
        <v>0</v>
      </c>
      <c r="S173" s="9">
        <f t="shared" si="11"/>
        <v>0</v>
      </c>
    </row>
    <row r="174" spans="1:19" ht="13.5">
      <c r="A174" s="61" t="s">
        <v>206</v>
      </c>
      <c r="B174" s="23" t="s">
        <v>206</v>
      </c>
      <c r="C174" s="9">
        <f>'[1]CD PROGRAMMES'!C173</f>
        <v>0</v>
      </c>
      <c r="D174" s="19"/>
      <c r="E174" s="19">
        <f t="shared" si="9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>
        <f t="shared" si="10"/>
        <v>0</v>
      </c>
      <c r="S174" s="9">
        <f t="shared" si="11"/>
        <v>0</v>
      </c>
    </row>
    <row r="175" spans="1:19" ht="13.5">
      <c r="A175" s="23"/>
      <c r="B175" s="12"/>
      <c r="C175" s="9"/>
      <c r="D175" s="19"/>
      <c r="E175" s="19">
        <f t="shared" si="9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>
        <f t="shared" si="10"/>
        <v>0</v>
      </c>
      <c r="S175" s="9">
        <f t="shared" si="11"/>
        <v>0</v>
      </c>
    </row>
    <row r="176" spans="1:19" ht="13.5">
      <c r="A176" s="23"/>
      <c r="B176" s="22" t="s">
        <v>138</v>
      </c>
      <c r="C176" s="14">
        <f>SUM(C11:C175)</f>
        <v>250000</v>
      </c>
      <c r="D176" s="14">
        <f aca="true" t="shared" si="12" ref="D176:S176">SUM(D11:D175)</f>
        <v>0</v>
      </c>
      <c r="E176" s="14">
        <f t="shared" si="12"/>
        <v>250000</v>
      </c>
      <c r="F176" s="14">
        <f t="shared" si="12"/>
        <v>4301</v>
      </c>
      <c r="G176" s="14">
        <f t="shared" si="12"/>
        <v>48102</v>
      </c>
      <c r="H176" s="14">
        <f t="shared" si="12"/>
        <v>6904</v>
      </c>
      <c r="I176" s="14">
        <f t="shared" si="12"/>
        <v>18653.52</v>
      </c>
      <c r="J176" s="14">
        <f t="shared" si="12"/>
        <v>8521</v>
      </c>
      <c r="K176" s="14">
        <f t="shared" si="12"/>
        <v>20503</v>
      </c>
      <c r="L176" s="14">
        <f t="shared" si="12"/>
        <v>13489</v>
      </c>
      <c r="M176" s="14">
        <f t="shared" si="12"/>
        <v>10345</v>
      </c>
      <c r="N176" s="14">
        <f t="shared" si="12"/>
        <v>7052</v>
      </c>
      <c r="O176" s="14">
        <f t="shared" si="12"/>
        <v>0</v>
      </c>
      <c r="P176" s="14">
        <f t="shared" si="12"/>
        <v>0</v>
      </c>
      <c r="Q176" s="14">
        <f t="shared" si="12"/>
        <v>0</v>
      </c>
      <c r="R176" s="14">
        <f t="shared" si="12"/>
        <v>137870.52000000002</v>
      </c>
      <c r="S176" s="14">
        <f t="shared" si="12"/>
        <v>112129.48</v>
      </c>
    </row>
    <row r="177" spans="1:19" ht="13.5">
      <c r="A177" s="23"/>
      <c r="B177" s="12"/>
      <c r="C177" s="9"/>
      <c r="D177" s="19"/>
      <c r="E177" s="19">
        <f t="shared" si="9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9">
        <f t="shared" si="10"/>
        <v>0</v>
      </c>
      <c r="S177" s="9">
        <f t="shared" si="11"/>
        <v>0</v>
      </c>
    </row>
    <row r="178" spans="1:19" ht="13.5">
      <c r="A178" s="23"/>
      <c r="B178" s="15" t="s">
        <v>115</v>
      </c>
      <c r="C178" s="9">
        <f>'[1]CD PROGRAMMES'!C177</f>
        <v>0</v>
      </c>
      <c r="D178" s="19"/>
      <c r="E178" s="19">
        <f t="shared" si="9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>
        <f t="shared" si="10"/>
        <v>0</v>
      </c>
      <c r="S178" s="9">
        <f t="shared" si="11"/>
        <v>0</v>
      </c>
    </row>
    <row r="179" spans="1:19" ht="13.5">
      <c r="A179" s="23" t="s">
        <v>163</v>
      </c>
      <c r="B179" s="9" t="s">
        <v>95</v>
      </c>
      <c r="C179" s="9">
        <f>'[1]CD PROGRAMMES'!C178</f>
        <v>0</v>
      </c>
      <c r="D179" s="19"/>
      <c r="E179" s="19">
        <f t="shared" si="9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>
        <f t="shared" si="10"/>
        <v>0</v>
      </c>
      <c r="S179" s="9">
        <f t="shared" si="11"/>
        <v>0</v>
      </c>
    </row>
    <row r="180" spans="1:19" ht="13.5">
      <c r="A180" s="23"/>
      <c r="B180" s="9"/>
      <c r="C180" s="9">
        <f>'[1]CD PROGRAMMES'!C179</f>
        <v>0</v>
      </c>
      <c r="D180" s="19"/>
      <c r="E180" s="19">
        <f t="shared" si="9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9">
        <f t="shared" si="10"/>
        <v>0</v>
      </c>
      <c r="S180" s="9">
        <f t="shared" si="11"/>
        <v>0</v>
      </c>
    </row>
    <row r="181" spans="1:19" ht="13.5">
      <c r="A181" s="23" t="s">
        <v>164</v>
      </c>
      <c r="B181" s="9" t="s">
        <v>96</v>
      </c>
      <c r="C181" s="9">
        <f>'[1]CD PROGRAMMES'!C180</f>
        <v>0</v>
      </c>
      <c r="D181" s="19"/>
      <c r="E181" s="19">
        <f t="shared" si="9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9">
        <f t="shared" si="10"/>
        <v>0</v>
      </c>
      <c r="S181" s="9">
        <f t="shared" si="11"/>
        <v>0</v>
      </c>
    </row>
    <row r="182" spans="1:19" ht="13.5">
      <c r="A182" s="23"/>
      <c r="B182" s="9" t="s">
        <v>97</v>
      </c>
      <c r="C182" s="9">
        <f>'[1]CD PROGRAMMES'!C181</f>
        <v>0</v>
      </c>
      <c r="D182" s="19"/>
      <c r="E182" s="19">
        <f t="shared" si="9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9">
        <f t="shared" si="10"/>
        <v>0</v>
      </c>
      <c r="S182" s="9">
        <f t="shared" si="11"/>
        <v>0</v>
      </c>
    </row>
    <row r="183" spans="1:19" ht="13.5">
      <c r="A183" s="23"/>
      <c r="B183" s="9"/>
      <c r="C183" s="9">
        <f>'[1]CD PROGRAMMES'!C182</f>
        <v>0</v>
      </c>
      <c r="D183" s="19"/>
      <c r="E183" s="19">
        <f t="shared" si="9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9">
        <f t="shared" si="10"/>
        <v>0</v>
      </c>
      <c r="S183" s="9">
        <f t="shared" si="11"/>
        <v>0</v>
      </c>
    </row>
    <row r="184" spans="1:19" ht="13.5">
      <c r="A184" s="23" t="s">
        <v>165</v>
      </c>
      <c r="B184" s="9" t="s">
        <v>98</v>
      </c>
      <c r="C184" s="9">
        <f>'[1]CD PROGRAMMES'!C183</f>
        <v>0</v>
      </c>
      <c r="D184" s="19"/>
      <c r="E184" s="19">
        <f t="shared" si="9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9">
        <f t="shared" si="10"/>
        <v>0</v>
      </c>
      <c r="S184" s="9">
        <f t="shared" si="11"/>
        <v>0</v>
      </c>
    </row>
    <row r="185" spans="2:19" ht="12.75">
      <c r="B185" s="9"/>
      <c r="C185" s="9"/>
      <c r="D185" s="19"/>
      <c r="E185" s="19">
        <f t="shared" si="9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9">
        <f t="shared" si="10"/>
        <v>0</v>
      </c>
      <c r="S185" s="9">
        <f t="shared" si="11"/>
        <v>0</v>
      </c>
    </row>
    <row r="186" spans="2:19" ht="12.75">
      <c r="B186" s="17" t="s">
        <v>139</v>
      </c>
      <c r="C186" s="14">
        <f>SUM(C179+C181+C182+C184)</f>
        <v>0</v>
      </c>
      <c r="D186" s="21">
        <f>SUM(D179+D181+D182+D184)</f>
        <v>0</v>
      </c>
      <c r="E186" s="21">
        <f>SUM(E179+E181+E182+E184)</f>
        <v>0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14">
        <f t="shared" si="10"/>
        <v>0</v>
      </c>
      <c r="S186" s="14">
        <f t="shared" si="11"/>
        <v>0</v>
      </c>
    </row>
    <row r="187" spans="2:19" ht="12.75">
      <c r="B187" s="9"/>
      <c r="C187" s="9"/>
      <c r="D187" s="19"/>
      <c r="E187" s="19">
        <f>D187+C187</f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>
        <f t="shared" si="10"/>
        <v>0</v>
      </c>
      <c r="S187" s="9">
        <f t="shared" si="11"/>
        <v>0</v>
      </c>
    </row>
    <row r="188" spans="2:19" ht="12.75">
      <c r="B188" s="14" t="s">
        <v>140</v>
      </c>
      <c r="C188" s="14">
        <f>C186+C176</f>
        <v>250000</v>
      </c>
      <c r="D188" s="14">
        <f>D186+D176</f>
        <v>0</v>
      </c>
      <c r="E188" s="14">
        <f>E186+E176</f>
        <v>250000</v>
      </c>
      <c r="F188" s="14">
        <f aca="true" t="shared" si="13" ref="F188:S188">F186+F176</f>
        <v>4301</v>
      </c>
      <c r="G188" s="14">
        <f t="shared" si="13"/>
        <v>48102</v>
      </c>
      <c r="H188" s="14">
        <f t="shared" si="13"/>
        <v>6904</v>
      </c>
      <c r="I188" s="14">
        <f t="shared" si="13"/>
        <v>18653.52</v>
      </c>
      <c r="J188" s="14">
        <f t="shared" si="13"/>
        <v>8521</v>
      </c>
      <c r="K188" s="14">
        <f t="shared" si="13"/>
        <v>20503</v>
      </c>
      <c r="L188" s="14">
        <f t="shared" si="13"/>
        <v>13489</v>
      </c>
      <c r="M188" s="14">
        <f t="shared" si="13"/>
        <v>10345</v>
      </c>
      <c r="N188" s="14">
        <f t="shared" si="13"/>
        <v>7052</v>
      </c>
      <c r="O188" s="14">
        <f t="shared" si="13"/>
        <v>0</v>
      </c>
      <c r="P188" s="14">
        <f t="shared" si="13"/>
        <v>0</v>
      </c>
      <c r="Q188" s="14">
        <f t="shared" si="13"/>
        <v>0</v>
      </c>
      <c r="R188" s="14">
        <f t="shared" si="13"/>
        <v>137870.52000000002</v>
      </c>
      <c r="S188" s="14">
        <f t="shared" si="13"/>
        <v>112129.48</v>
      </c>
    </row>
  </sheetData>
  <mergeCells count="1">
    <mergeCell ref="F2:R2"/>
  </mergeCells>
  <printOptions/>
  <pageMargins left="0.75" right="0.75" top="1" bottom="1" header="0.5" footer="0.5"/>
  <pageSetup orientation="landscape" scale="52" r:id="rId1"/>
  <rowBreaks count="3" manualBreakCount="3">
    <brk id="54" max="255" man="1"/>
    <brk id="104" max="255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97"/>
  <sheetViews>
    <sheetView showZeros="0" tabSelected="1" workbookViewId="0" topLeftCell="H45">
      <selection activeCell="Q197" sqref="Q197"/>
    </sheetView>
  </sheetViews>
  <sheetFormatPr defaultColWidth="9.140625" defaultRowHeight="12.75"/>
  <cols>
    <col min="1" max="1" width="29.421875" style="8" customWidth="1"/>
    <col min="2" max="2" width="49.7109375" style="16" bestFit="1" customWidth="1"/>
    <col min="3" max="3" width="10.8515625" style="8" customWidth="1"/>
    <col min="4" max="4" width="10.7109375" style="8" customWidth="1"/>
    <col min="5" max="5" width="10.8515625" style="8" customWidth="1"/>
    <col min="6" max="9" width="9.57421875" style="8" customWidth="1"/>
    <col min="10" max="10" width="9.421875" style="8" customWidth="1"/>
    <col min="11" max="13" width="9.28125" style="8" customWidth="1"/>
    <col min="14" max="17" width="9.421875" style="8" customWidth="1"/>
    <col min="18" max="18" width="9.7109375" style="8" customWidth="1"/>
    <col min="19" max="19" width="11.00390625" style="8" customWidth="1"/>
    <col min="20" max="16384" width="9.140625" style="8" customWidth="1"/>
  </cols>
  <sheetData>
    <row r="1" ht="12.75">
      <c r="A1" s="9"/>
    </row>
    <row r="2" spans="2:19" ht="12.75">
      <c r="B2" s="14" t="s">
        <v>172</v>
      </c>
      <c r="C2" s="1" t="s">
        <v>116</v>
      </c>
      <c r="D2" s="1" t="s">
        <v>117</v>
      </c>
      <c r="E2" s="1" t="s">
        <v>118</v>
      </c>
      <c r="F2" s="75" t="s">
        <v>213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214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7"/>
      <c r="S4" s="7"/>
    </row>
    <row r="5" spans="2:19" ht="12.75">
      <c r="B5" s="10" t="s">
        <v>100</v>
      </c>
      <c r="C5" s="9"/>
      <c r="D5" s="19"/>
      <c r="E5" s="19">
        <f>D5+C5</f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>
        <f>SUM(F5:Q5)</f>
        <v>0</v>
      </c>
      <c r="S5" s="9">
        <f>SUM(E5-R5)</f>
        <v>0</v>
      </c>
    </row>
    <row r="6" spans="2:19" ht="12.75">
      <c r="B6" s="10"/>
      <c r="C6" s="9"/>
      <c r="D6" s="19"/>
      <c r="E6" s="19">
        <f>D6+C6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>
        <f>SUM(F6:Q6)</f>
        <v>0</v>
      </c>
      <c r="S6" s="9">
        <f>SUM(E6-R6)</f>
        <v>0</v>
      </c>
    </row>
    <row r="7" spans="2:19" ht="12.75">
      <c r="B7" s="22" t="s">
        <v>201</v>
      </c>
      <c r="C7" s="14"/>
      <c r="D7" s="14">
        <f>SUM(D5:D6)</f>
        <v>0</v>
      </c>
      <c r="E7" s="14">
        <f>SUM(E5:E6)</f>
        <v>0</v>
      </c>
      <c r="F7" s="14">
        <f>SUM(F5:F6)</f>
        <v>0</v>
      </c>
      <c r="G7" s="14">
        <f aca="true" t="shared" si="0" ref="G7:S7">SUM(G5:G6)</f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</row>
    <row r="8" spans="2:19" ht="12.75">
      <c r="B8" s="9"/>
      <c r="C8" s="9"/>
      <c r="D8" s="19"/>
      <c r="E8" s="19">
        <f aca="true" t="shared" si="1" ref="E8:E91">D8+C8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>
        <f>SUM(F8:Q8)</f>
        <v>0</v>
      </c>
      <c r="S8" s="9">
        <f>SUM(E8-R8)</f>
        <v>0</v>
      </c>
    </row>
    <row r="9" spans="2:19" ht="12.75">
      <c r="B9" s="10" t="s">
        <v>99</v>
      </c>
      <c r="C9" s="9"/>
      <c r="D9" s="19"/>
      <c r="E9" s="19">
        <f t="shared" si="1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9">
        <f>SUM(F9:Q9)</f>
        <v>0</v>
      </c>
      <c r="S9" s="9">
        <f>SUM(E9-R9)</f>
        <v>0</v>
      </c>
    </row>
    <row r="10" spans="2:19" ht="12.75">
      <c r="B10" s="10"/>
      <c r="C10" s="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/>
      <c r="S10" s="9"/>
    </row>
    <row r="11" spans="2:19" ht="12.75">
      <c r="B11" s="9" t="s">
        <v>215</v>
      </c>
      <c r="C11" s="9"/>
      <c r="D11" s="19"/>
      <c r="E11" s="19">
        <f t="shared" si="1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>SUM(F11:Q11)</f>
        <v>0</v>
      </c>
      <c r="S11" s="9">
        <f>SUM(E11-R11)</f>
        <v>0</v>
      </c>
    </row>
    <row r="12" spans="2:19" ht="12.75">
      <c r="B12" s="9" t="s">
        <v>216</v>
      </c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/>
      <c r="S12" s="9"/>
    </row>
    <row r="13" spans="2:19" ht="12.75">
      <c r="B13" s="9" t="s">
        <v>217</v>
      </c>
      <c r="C13" s="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/>
      <c r="S13" s="9"/>
    </row>
    <row r="14" spans="2:19" ht="12.75">
      <c r="B14" s="9" t="s">
        <v>218</v>
      </c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9"/>
      <c r="S14" s="9"/>
    </row>
    <row r="15" spans="2:19" ht="12.75">
      <c r="B15" s="9"/>
      <c r="C15" s="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9"/>
      <c r="S15" s="9"/>
    </row>
    <row r="16" spans="1:19" ht="13.5">
      <c r="A16" s="23" t="s">
        <v>142</v>
      </c>
      <c r="B16" s="9" t="s">
        <v>0</v>
      </c>
      <c r="C16" s="9">
        <f>40000*70%+40000</f>
        <v>68000</v>
      </c>
      <c r="D16" s="19"/>
      <c r="E16" s="19">
        <f t="shared" si="1"/>
        <v>68000</v>
      </c>
      <c r="F16" s="19">
        <v>5666</v>
      </c>
      <c r="G16" s="19">
        <v>5666</v>
      </c>
      <c r="H16" s="19">
        <v>5666</v>
      </c>
      <c r="I16" s="19">
        <v>5666</v>
      </c>
      <c r="J16" s="19">
        <v>5666</v>
      </c>
      <c r="K16" s="19">
        <v>5666</v>
      </c>
      <c r="L16" s="19">
        <v>5666</v>
      </c>
      <c r="M16" s="19">
        <v>5666</v>
      </c>
      <c r="N16" s="19">
        <v>5666</v>
      </c>
      <c r="O16" s="19">
        <v>5666</v>
      </c>
      <c r="P16" s="19">
        <v>5666</v>
      </c>
      <c r="Q16" s="19">
        <f>5666+8</f>
        <v>5674</v>
      </c>
      <c r="R16" s="9">
        <f>SUM(F16:Q16)</f>
        <v>68000</v>
      </c>
      <c r="S16" s="9">
        <f>SUM(E16-R16)</f>
        <v>0</v>
      </c>
    </row>
    <row r="17" spans="1:19" ht="13.5">
      <c r="A17" s="23"/>
      <c r="B17" s="9" t="s">
        <v>1</v>
      </c>
      <c r="C17" s="9"/>
      <c r="D17" s="19"/>
      <c r="E17" s="19">
        <f t="shared" si="1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>
        <f aca="true" t="shared" si="2" ref="R17:R95">SUM(F17:Q17)</f>
        <v>0</v>
      </c>
      <c r="S17" s="9">
        <f aca="true" t="shared" si="3" ref="S17:S95">SUM(E17-R17)</f>
        <v>0</v>
      </c>
    </row>
    <row r="18" spans="1:19" ht="13.5">
      <c r="A18" s="23"/>
      <c r="B18" s="9" t="s">
        <v>2</v>
      </c>
      <c r="C18" s="9"/>
      <c r="D18" s="19"/>
      <c r="E18" s="19">
        <f t="shared" si="1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>
        <f t="shared" si="2"/>
        <v>0</v>
      </c>
      <c r="S18" s="9">
        <f t="shared" si="3"/>
        <v>0</v>
      </c>
    </row>
    <row r="19" spans="1:19" ht="13.5">
      <c r="A19" s="23"/>
      <c r="B19" s="9"/>
      <c r="C19" s="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9"/>
      <c r="S19" s="9"/>
    </row>
    <row r="20" spans="1:19" ht="13.5">
      <c r="A20" s="23"/>
      <c r="B20" s="9" t="s">
        <v>219</v>
      </c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/>
      <c r="S20" s="9"/>
    </row>
    <row r="21" spans="1:19" ht="13.5">
      <c r="A21" s="23"/>
      <c r="B21" s="9" t="s">
        <v>18</v>
      </c>
      <c r="C21" s="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"/>
      <c r="S21" s="9"/>
    </row>
    <row r="22" spans="1:19" ht="13.5">
      <c r="A22" s="23"/>
      <c r="B22" s="9"/>
      <c r="C22" s="9"/>
      <c r="D22" s="19"/>
      <c r="E22" s="19">
        <f t="shared" si="1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9">
        <f t="shared" si="2"/>
        <v>0</v>
      </c>
      <c r="S22" s="9">
        <f t="shared" si="3"/>
        <v>0</v>
      </c>
    </row>
    <row r="23" spans="1:19" ht="13.5">
      <c r="A23" s="23"/>
      <c r="B23" s="9"/>
      <c r="C23" s="9"/>
      <c r="D23" s="19"/>
      <c r="E23" s="19">
        <f t="shared" si="1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2"/>
        <v>0</v>
      </c>
      <c r="S23" s="9">
        <f t="shared" si="3"/>
        <v>0</v>
      </c>
    </row>
    <row r="24" spans="1:19" ht="13.5">
      <c r="A24" s="23" t="s">
        <v>4</v>
      </c>
      <c r="B24" s="9" t="s">
        <v>4</v>
      </c>
      <c r="C24" s="9">
        <v>42000</v>
      </c>
      <c r="D24" s="19"/>
      <c r="E24" s="19">
        <f t="shared" si="1"/>
        <v>42000</v>
      </c>
      <c r="F24" s="19">
        <v>3500</v>
      </c>
      <c r="G24" s="19">
        <v>3500</v>
      </c>
      <c r="H24" s="19">
        <v>3500</v>
      </c>
      <c r="I24" s="19">
        <v>3500</v>
      </c>
      <c r="J24" s="19">
        <v>3500</v>
      </c>
      <c r="K24" s="19">
        <v>3500</v>
      </c>
      <c r="L24" s="19">
        <v>3500</v>
      </c>
      <c r="M24" s="19">
        <v>3500</v>
      </c>
      <c r="N24" s="19">
        <v>3500</v>
      </c>
      <c r="O24" s="19">
        <v>3500</v>
      </c>
      <c r="P24" s="19">
        <v>3500</v>
      </c>
      <c r="Q24" s="19">
        <v>3500</v>
      </c>
      <c r="R24" s="9">
        <f t="shared" si="2"/>
        <v>42000</v>
      </c>
      <c r="S24" s="9">
        <f t="shared" si="3"/>
        <v>0</v>
      </c>
    </row>
    <row r="25" spans="1:19" ht="13.5">
      <c r="A25" s="23"/>
      <c r="B25" s="9"/>
      <c r="C25" s="9"/>
      <c r="D25" s="19"/>
      <c r="E25" s="19">
        <f t="shared" si="1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>
        <f t="shared" si="2"/>
        <v>0</v>
      </c>
      <c r="S25" s="9">
        <f t="shared" si="3"/>
        <v>0</v>
      </c>
    </row>
    <row r="26" spans="1:19" ht="13.5">
      <c r="A26" s="23" t="s">
        <v>144</v>
      </c>
      <c r="B26" s="9" t="s">
        <v>101</v>
      </c>
      <c r="C26" s="9">
        <v>12500</v>
      </c>
      <c r="D26" s="19"/>
      <c r="E26" s="19">
        <f t="shared" si="1"/>
        <v>12500</v>
      </c>
      <c r="F26" s="19">
        <v>1041.66</v>
      </c>
      <c r="G26" s="19">
        <v>1041.66</v>
      </c>
      <c r="H26" s="19">
        <v>1041.66</v>
      </c>
      <c r="I26" s="19">
        <v>1041.66</v>
      </c>
      <c r="J26" s="19">
        <v>1041.66</v>
      </c>
      <c r="K26" s="19">
        <v>1041.66</v>
      </c>
      <c r="L26" s="19">
        <v>1041.66</v>
      </c>
      <c r="M26" s="19">
        <v>1041.66</v>
      </c>
      <c r="N26" s="19">
        <v>1041.66</v>
      </c>
      <c r="O26" s="19">
        <v>1041.66</v>
      </c>
      <c r="P26" s="19">
        <v>1041.66</v>
      </c>
      <c r="Q26" s="19">
        <v>1041.66</v>
      </c>
      <c r="R26" s="9">
        <f t="shared" si="2"/>
        <v>12499.92</v>
      </c>
      <c r="S26" s="9">
        <f t="shared" si="3"/>
        <v>0.07999999999992724</v>
      </c>
    </row>
    <row r="27" spans="1:19" ht="13.5">
      <c r="A27" s="23"/>
      <c r="B27" s="9" t="s">
        <v>102</v>
      </c>
      <c r="C27" s="9"/>
      <c r="D27" s="19"/>
      <c r="E27" s="19">
        <f t="shared" si="1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>
        <f t="shared" si="2"/>
        <v>0</v>
      </c>
      <c r="S27" s="9">
        <f t="shared" si="3"/>
        <v>0</v>
      </c>
    </row>
    <row r="28" spans="1:19" ht="13.5">
      <c r="A28" s="23"/>
      <c r="B28" s="9" t="s">
        <v>5</v>
      </c>
      <c r="C28" s="9">
        <v>1000</v>
      </c>
      <c r="D28" s="19"/>
      <c r="E28" s="19">
        <f t="shared" si="1"/>
        <v>1000</v>
      </c>
      <c r="F28" s="19">
        <v>83.3</v>
      </c>
      <c r="G28" s="19">
        <v>83.3</v>
      </c>
      <c r="H28" s="19">
        <v>83.3</v>
      </c>
      <c r="I28" s="19">
        <v>83.3</v>
      </c>
      <c r="J28" s="19">
        <v>83.3</v>
      </c>
      <c r="K28" s="19">
        <v>83.3</v>
      </c>
      <c r="L28" s="19">
        <v>83.3</v>
      </c>
      <c r="M28" s="19">
        <v>83.3</v>
      </c>
      <c r="N28" s="19">
        <v>83.3</v>
      </c>
      <c r="O28" s="19">
        <v>83.3</v>
      </c>
      <c r="P28" s="19">
        <v>83.3</v>
      </c>
      <c r="Q28" s="19">
        <v>83.3</v>
      </c>
      <c r="R28" s="9">
        <f t="shared" si="2"/>
        <v>999.5999999999998</v>
      </c>
      <c r="S28" s="9">
        <f t="shared" si="3"/>
        <v>0.40000000000020464</v>
      </c>
    </row>
    <row r="29" spans="1:19" ht="13.5">
      <c r="A29" s="23"/>
      <c r="B29" s="9" t="s">
        <v>6</v>
      </c>
      <c r="C29" s="9"/>
      <c r="D29" s="19"/>
      <c r="E29" s="19">
        <f t="shared" si="1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>
        <f t="shared" si="2"/>
        <v>0</v>
      </c>
      <c r="S29" s="9">
        <f t="shared" si="3"/>
        <v>0</v>
      </c>
    </row>
    <row r="30" spans="1:19" ht="13.5">
      <c r="A30" s="23"/>
      <c r="B30" s="9" t="s">
        <v>7</v>
      </c>
      <c r="C30" s="9"/>
      <c r="D30" s="19"/>
      <c r="E30" s="19">
        <f t="shared" si="1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>
        <f t="shared" si="2"/>
        <v>0</v>
      </c>
      <c r="S30" s="9">
        <f t="shared" si="3"/>
        <v>0</v>
      </c>
    </row>
    <row r="31" spans="1:19" ht="13.5">
      <c r="A31" s="23"/>
      <c r="B31" s="9" t="s">
        <v>103</v>
      </c>
      <c r="C31" s="9">
        <v>22000</v>
      </c>
      <c r="D31" s="19"/>
      <c r="E31" s="19">
        <f t="shared" si="1"/>
        <v>22000</v>
      </c>
      <c r="F31" s="19">
        <v>1833.33</v>
      </c>
      <c r="G31" s="19">
        <v>1833.33</v>
      </c>
      <c r="H31" s="19">
        <v>1833.33</v>
      </c>
      <c r="I31" s="19">
        <v>1833.33</v>
      </c>
      <c r="J31" s="19">
        <v>1833.33</v>
      </c>
      <c r="K31" s="19">
        <v>1833.33</v>
      </c>
      <c r="L31" s="19">
        <v>1833.33</v>
      </c>
      <c r="M31" s="19">
        <v>1833.33</v>
      </c>
      <c r="N31" s="19">
        <v>1833.33</v>
      </c>
      <c r="O31" s="19">
        <v>1833.33</v>
      </c>
      <c r="P31" s="19">
        <v>1833.33</v>
      </c>
      <c r="Q31" s="19">
        <v>1833.33</v>
      </c>
      <c r="R31" s="9">
        <f t="shared" si="2"/>
        <v>21999.960000000006</v>
      </c>
      <c r="S31" s="9">
        <f t="shared" si="3"/>
        <v>0.03999999999359716</v>
      </c>
    </row>
    <row r="32" spans="1:19" ht="13.5">
      <c r="A32" s="23"/>
      <c r="B32" s="9"/>
      <c r="C32" s="9"/>
      <c r="D32" s="19"/>
      <c r="E32" s="19">
        <f t="shared" si="1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>
        <f t="shared" si="2"/>
        <v>0</v>
      </c>
      <c r="S32" s="9">
        <f t="shared" si="3"/>
        <v>0</v>
      </c>
    </row>
    <row r="33" spans="1:19" ht="13.5">
      <c r="A33" s="23" t="s">
        <v>171</v>
      </c>
      <c r="B33" s="11" t="s">
        <v>8</v>
      </c>
      <c r="C33" s="9"/>
      <c r="D33" s="19"/>
      <c r="E33" s="19">
        <f t="shared" si="1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>
        <f t="shared" si="2"/>
        <v>0</v>
      </c>
      <c r="S33" s="9">
        <f t="shared" si="3"/>
        <v>0</v>
      </c>
    </row>
    <row r="34" spans="1:19" ht="13.5">
      <c r="A34" s="23"/>
      <c r="B34" s="9" t="s">
        <v>9</v>
      </c>
      <c r="C34" s="9"/>
      <c r="D34" s="19"/>
      <c r="E34" s="19">
        <f t="shared" si="1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9">
        <f t="shared" si="2"/>
        <v>0</v>
      </c>
      <c r="S34" s="9">
        <f t="shared" si="3"/>
        <v>0</v>
      </c>
    </row>
    <row r="35" spans="1:19" ht="13.5">
      <c r="A35" s="23"/>
      <c r="B35" s="9" t="s">
        <v>10</v>
      </c>
      <c r="C35" s="9">
        <v>9000</v>
      </c>
      <c r="D35" s="19"/>
      <c r="E35" s="19">
        <f t="shared" si="1"/>
        <v>9000</v>
      </c>
      <c r="F35" s="19">
        <v>750</v>
      </c>
      <c r="G35" s="19">
        <v>750</v>
      </c>
      <c r="H35" s="19">
        <v>750</v>
      </c>
      <c r="I35" s="19">
        <v>750</v>
      </c>
      <c r="J35" s="19">
        <v>750</v>
      </c>
      <c r="K35" s="19">
        <v>750</v>
      </c>
      <c r="L35" s="19">
        <v>750</v>
      </c>
      <c r="M35" s="19">
        <v>750</v>
      </c>
      <c r="N35" s="19">
        <v>750</v>
      </c>
      <c r="O35" s="19">
        <v>750</v>
      </c>
      <c r="P35" s="19">
        <v>750</v>
      </c>
      <c r="Q35" s="19">
        <v>750</v>
      </c>
      <c r="R35" s="9">
        <f t="shared" si="2"/>
        <v>9000</v>
      </c>
      <c r="S35" s="9">
        <f t="shared" si="3"/>
        <v>0</v>
      </c>
    </row>
    <row r="36" spans="1:19" ht="13.5">
      <c r="A36" s="23"/>
      <c r="B36" s="9" t="s">
        <v>11</v>
      </c>
      <c r="C36" s="9"/>
      <c r="D36" s="19"/>
      <c r="E36" s="19">
        <f t="shared" si="1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9">
        <f t="shared" si="2"/>
        <v>0</v>
      </c>
      <c r="S36" s="9">
        <f t="shared" si="3"/>
        <v>0</v>
      </c>
    </row>
    <row r="37" spans="1:19" ht="13.5">
      <c r="A37" s="23"/>
      <c r="B37" s="9" t="s">
        <v>12</v>
      </c>
      <c r="C37" s="9">
        <v>18000</v>
      </c>
      <c r="D37" s="19"/>
      <c r="E37" s="19">
        <f t="shared" si="1"/>
        <v>18000</v>
      </c>
      <c r="F37" s="19">
        <v>1500</v>
      </c>
      <c r="G37" s="19">
        <v>1500</v>
      </c>
      <c r="H37" s="19">
        <v>1500</v>
      </c>
      <c r="I37" s="19">
        <v>1500</v>
      </c>
      <c r="J37" s="19">
        <v>1500</v>
      </c>
      <c r="K37" s="19">
        <v>1500</v>
      </c>
      <c r="L37" s="19">
        <v>1500</v>
      </c>
      <c r="M37" s="19">
        <v>1500</v>
      </c>
      <c r="N37" s="19">
        <v>1500</v>
      </c>
      <c r="O37" s="19">
        <v>1500</v>
      </c>
      <c r="P37" s="19">
        <v>1500</v>
      </c>
      <c r="Q37" s="19">
        <v>1500</v>
      </c>
      <c r="R37" s="9">
        <f t="shared" si="2"/>
        <v>18000</v>
      </c>
      <c r="S37" s="9">
        <f t="shared" si="3"/>
        <v>0</v>
      </c>
    </row>
    <row r="38" spans="1:19" ht="13.5">
      <c r="A38" s="23"/>
      <c r="B38" s="9"/>
      <c r="C38" s="9"/>
      <c r="D38" s="19"/>
      <c r="E38" s="19">
        <f t="shared" si="1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">
        <f t="shared" si="2"/>
        <v>0</v>
      </c>
      <c r="S38" s="9">
        <f t="shared" si="3"/>
        <v>0</v>
      </c>
    </row>
    <row r="39" spans="1:19" ht="13.5">
      <c r="A39" s="23"/>
      <c r="B39" s="11" t="s">
        <v>13</v>
      </c>
      <c r="C39" s="9"/>
      <c r="D39" s="19"/>
      <c r="E39" s="19">
        <f t="shared" si="1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9">
        <f t="shared" si="2"/>
        <v>0</v>
      </c>
      <c r="S39" s="9">
        <f t="shared" si="3"/>
        <v>0</v>
      </c>
    </row>
    <row r="40" spans="1:19" ht="13.5">
      <c r="A40" s="23"/>
      <c r="B40" s="9" t="s">
        <v>12</v>
      </c>
      <c r="C40" s="9"/>
      <c r="D40" s="19"/>
      <c r="E40" s="19">
        <f t="shared" si="1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9">
        <f t="shared" si="2"/>
        <v>0</v>
      </c>
      <c r="S40" s="9">
        <f t="shared" si="3"/>
        <v>0</v>
      </c>
    </row>
    <row r="41" spans="1:19" ht="13.5">
      <c r="A41" s="23"/>
      <c r="B41" s="9" t="s">
        <v>14</v>
      </c>
      <c r="C41" s="9"/>
      <c r="D41" s="19"/>
      <c r="E41" s="19">
        <f t="shared" si="1"/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9">
        <f t="shared" si="2"/>
        <v>0</v>
      </c>
      <c r="S41" s="9">
        <f t="shared" si="3"/>
        <v>0</v>
      </c>
    </row>
    <row r="42" spans="1:19" ht="13.5">
      <c r="A42" s="23"/>
      <c r="B42" s="9" t="s">
        <v>15</v>
      </c>
      <c r="C42" s="9"/>
      <c r="D42" s="19"/>
      <c r="E42" s="19">
        <f t="shared" si="1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9">
        <f t="shared" si="2"/>
        <v>0</v>
      </c>
      <c r="S42" s="9">
        <f t="shared" si="3"/>
        <v>0</v>
      </c>
    </row>
    <row r="43" spans="1:19" ht="13.5">
      <c r="A43" s="23"/>
      <c r="B43" s="9"/>
      <c r="C43" s="9"/>
      <c r="D43" s="19"/>
      <c r="E43" s="19">
        <f t="shared" si="1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9">
        <f t="shared" si="2"/>
        <v>0</v>
      </c>
      <c r="S43" s="9">
        <f t="shared" si="3"/>
        <v>0</v>
      </c>
    </row>
    <row r="44" spans="1:19" ht="13.5">
      <c r="A44" s="23"/>
      <c r="B44" s="11" t="s">
        <v>220</v>
      </c>
      <c r="C44" s="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9"/>
      <c r="S44" s="9"/>
    </row>
    <row r="45" spans="1:19" ht="13.5">
      <c r="A45" s="23" t="s">
        <v>145</v>
      </c>
      <c r="B45" s="9" t="s">
        <v>16</v>
      </c>
      <c r="C45" s="9">
        <v>25016</v>
      </c>
      <c r="D45" s="19"/>
      <c r="E45" s="19">
        <f t="shared" si="1"/>
        <v>25016</v>
      </c>
      <c r="F45" s="19">
        <v>2085</v>
      </c>
      <c r="G45" s="19">
        <v>2085</v>
      </c>
      <c r="H45" s="19">
        <v>2085</v>
      </c>
      <c r="I45" s="19">
        <v>2085</v>
      </c>
      <c r="J45" s="19">
        <v>2085</v>
      </c>
      <c r="K45" s="19">
        <v>2085</v>
      </c>
      <c r="L45" s="19">
        <v>2085</v>
      </c>
      <c r="M45" s="19">
        <v>2085</v>
      </c>
      <c r="N45" s="19">
        <v>2085</v>
      </c>
      <c r="O45" s="19">
        <v>2085</v>
      </c>
      <c r="P45" s="19">
        <v>2085</v>
      </c>
      <c r="Q45" s="19">
        <f>2085-4</f>
        <v>2081</v>
      </c>
      <c r="R45" s="9">
        <f t="shared" si="2"/>
        <v>25016</v>
      </c>
      <c r="S45" s="9">
        <f t="shared" si="3"/>
        <v>0</v>
      </c>
    </row>
    <row r="46" spans="1:19" ht="13.5">
      <c r="A46" s="23"/>
      <c r="B46" s="9" t="s">
        <v>105</v>
      </c>
      <c r="C46" s="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9"/>
      <c r="S46" s="9"/>
    </row>
    <row r="47" spans="1:19" ht="13.5">
      <c r="A47" s="23"/>
      <c r="B47" s="9" t="s">
        <v>221</v>
      </c>
      <c r="C47" s="9">
        <v>100000</v>
      </c>
      <c r="D47" s="19"/>
      <c r="E47" s="19">
        <f t="shared" si="1"/>
        <v>100000</v>
      </c>
      <c r="F47" s="19">
        <v>8333</v>
      </c>
      <c r="G47" s="19">
        <v>8333</v>
      </c>
      <c r="H47" s="19">
        <v>8333</v>
      </c>
      <c r="I47" s="19">
        <v>8333</v>
      </c>
      <c r="J47" s="19">
        <v>8333</v>
      </c>
      <c r="K47" s="19">
        <v>8333</v>
      </c>
      <c r="L47" s="19">
        <v>8333</v>
      </c>
      <c r="M47" s="19">
        <v>8333</v>
      </c>
      <c r="N47" s="19">
        <v>8333</v>
      </c>
      <c r="O47" s="19">
        <v>8333</v>
      </c>
      <c r="P47" s="19">
        <v>8333</v>
      </c>
      <c r="Q47" s="19">
        <f>8333+4</f>
        <v>8337</v>
      </c>
      <c r="R47" s="9">
        <f t="shared" si="2"/>
        <v>100000</v>
      </c>
      <c r="S47" s="9">
        <f t="shared" si="3"/>
        <v>0</v>
      </c>
    </row>
    <row r="48" spans="1:19" ht="13.5">
      <c r="A48" s="23"/>
      <c r="B48" s="8"/>
      <c r="C48" s="9"/>
      <c r="D48" s="19"/>
      <c r="E48" s="19">
        <f t="shared" si="1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9">
        <f t="shared" si="2"/>
        <v>0</v>
      </c>
      <c r="S48" s="9">
        <f t="shared" si="3"/>
        <v>0</v>
      </c>
    </row>
    <row r="49" spans="1:19" ht="13.5">
      <c r="A49" s="23"/>
      <c r="B49" s="9"/>
      <c r="C49" s="9"/>
      <c r="D49" s="19"/>
      <c r="E49" s="19">
        <f t="shared" si="1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2"/>
        <v>0</v>
      </c>
      <c r="S49" s="9">
        <f t="shared" si="3"/>
        <v>0</v>
      </c>
    </row>
    <row r="50" spans="1:19" ht="13.5">
      <c r="A50" s="23"/>
      <c r="B50" s="9"/>
      <c r="C50" s="9"/>
      <c r="D50" s="19"/>
      <c r="E50" s="19">
        <f t="shared" si="1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9">
        <f t="shared" si="2"/>
        <v>0</v>
      </c>
      <c r="S50" s="9">
        <f t="shared" si="3"/>
        <v>0</v>
      </c>
    </row>
    <row r="51" spans="1:19" ht="13.5">
      <c r="A51" s="23" t="s">
        <v>146</v>
      </c>
      <c r="B51" s="11" t="s">
        <v>222</v>
      </c>
      <c r="C51" s="9"/>
      <c r="D51" s="19"/>
      <c r="E51" s="19">
        <f t="shared" si="1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9">
        <f t="shared" si="2"/>
        <v>0</v>
      </c>
      <c r="S51" s="9">
        <f t="shared" si="3"/>
        <v>0</v>
      </c>
    </row>
    <row r="52" spans="1:19" ht="13.5">
      <c r="A52" s="23"/>
      <c r="B52" s="10" t="s">
        <v>55</v>
      </c>
      <c r="C52" s="9"/>
      <c r="D52" s="19"/>
      <c r="E52" s="19">
        <f t="shared" si="1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9">
        <f t="shared" si="2"/>
        <v>0</v>
      </c>
      <c r="S52" s="9">
        <f t="shared" si="3"/>
        <v>0</v>
      </c>
    </row>
    <row r="53" spans="1:19" ht="13.5">
      <c r="A53" s="23"/>
      <c r="B53" s="9" t="s">
        <v>223</v>
      </c>
      <c r="C53" s="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9"/>
      <c r="S53" s="9"/>
    </row>
    <row r="54" spans="1:19" ht="13.5">
      <c r="A54" s="23"/>
      <c r="B54" s="9"/>
      <c r="C54" s="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9"/>
      <c r="S54" s="9"/>
    </row>
    <row r="55" spans="1:19" ht="13.5">
      <c r="A55" s="23"/>
      <c r="B55" s="10" t="s">
        <v>57</v>
      </c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/>
      <c r="S55" s="9"/>
    </row>
    <row r="56" spans="1:19" ht="13.5">
      <c r="A56" s="23"/>
      <c r="B56" s="12" t="s">
        <v>224</v>
      </c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9"/>
      <c r="S56" s="9"/>
    </row>
    <row r="57" spans="1:19" ht="13.5">
      <c r="A57" s="23"/>
      <c r="B57" s="12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/>
      <c r="S57" s="9"/>
    </row>
    <row r="58" spans="1:19" ht="13.5">
      <c r="A58" s="23"/>
      <c r="B58" s="12" t="s">
        <v>225</v>
      </c>
      <c r="C58" s="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9"/>
      <c r="S58" s="9"/>
    </row>
    <row r="59" spans="1:19" ht="13.5">
      <c r="A59" s="23"/>
      <c r="B59" s="12" t="s">
        <v>226</v>
      </c>
      <c r="C59" s="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"/>
      <c r="S59" s="9"/>
    </row>
    <row r="60" spans="1:19" ht="13.5">
      <c r="A60" s="23"/>
      <c r="B60" s="12" t="s">
        <v>227</v>
      </c>
      <c r="C60" s="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9"/>
      <c r="S60" s="9"/>
    </row>
    <row r="61" spans="1:19" ht="13.5">
      <c r="A61" s="23"/>
      <c r="B61" s="12" t="s">
        <v>228</v>
      </c>
      <c r="C61" s="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9"/>
      <c r="S61" s="9"/>
    </row>
    <row r="62" spans="1:19" ht="13.5">
      <c r="A62" s="23"/>
      <c r="B62" s="12" t="s">
        <v>229</v>
      </c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9"/>
      <c r="S62" s="9"/>
    </row>
    <row r="63" spans="1:19" ht="13.5">
      <c r="A63" s="23">
        <v>0</v>
      </c>
      <c r="B63" s="12" t="s">
        <v>230</v>
      </c>
      <c r="C63" s="9">
        <v>33373</v>
      </c>
      <c r="D63" s="19"/>
      <c r="E63" s="19">
        <f>D63+C63</f>
        <v>33373</v>
      </c>
      <c r="F63" s="19">
        <v>2781.08</v>
      </c>
      <c r="G63" s="19">
        <v>2781.08</v>
      </c>
      <c r="H63" s="19">
        <v>2781</v>
      </c>
      <c r="I63" s="19">
        <v>2781</v>
      </c>
      <c r="J63" s="19">
        <v>2782</v>
      </c>
      <c r="K63" s="19">
        <v>2781</v>
      </c>
      <c r="L63" s="19">
        <v>2781</v>
      </c>
      <c r="M63" s="19">
        <v>2781</v>
      </c>
      <c r="N63" s="19">
        <v>2781</v>
      </c>
      <c r="O63" s="19">
        <v>2781</v>
      </c>
      <c r="P63" s="19">
        <v>2782</v>
      </c>
      <c r="Q63" s="19">
        <v>2780</v>
      </c>
      <c r="R63" s="9">
        <f>SUM(F63:Q63)</f>
        <v>33373.16</v>
      </c>
      <c r="S63" s="9">
        <f>SUM(E63-R63)</f>
        <v>-0.16000000000349246</v>
      </c>
    </row>
    <row r="64" spans="1:19" ht="13.5">
      <c r="A64" s="23"/>
      <c r="B64" s="12" t="s">
        <v>231</v>
      </c>
      <c r="C64" s="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9"/>
      <c r="S64" s="9"/>
    </row>
    <row r="65" spans="1:19" ht="13.5">
      <c r="A65" s="23"/>
      <c r="B65" s="12"/>
      <c r="C65" s="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9"/>
      <c r="S65" s="9"/>
    </row>
    <row r="66" spans="1:19" ht="13.5">
      <c r="A66" s="23" t="s">
        <v>169</v>
      </c>
      <c r="B66" s="9" t="s">
        <v>233</v>
      </c>
      <c r="C66" s="9">
        <v>30000</v>
      </c>
      <c r="D66" s="19"/>
      <c r="E66" s="19">
        <f>D66+C66</f>
        <v>30000</v>
      </c>
      <c r="F66" s="19">
        <v>2500</v>
      </c>
      <c r="G66" s="19">
        <v>2500</v>
      </c>
      <c r="H66" s="19">
        <v>2500</v>
      </c>
      <c r="I66" s="19">
        <v>2500</v>
      </c>
      <c r="J66" s="19">
        <v>2500</v>
      </c>
      <c r="K66" s="19">
        <v>2500</v>
      </c>
      <c r="L66" s="19">
        <v>2500</v>
      </c>
      <c r="M66" s="19">
        <v>2500</v>
      </c>
      <c r="N66" s="19">
        <v>2500</v>
      </c>
      <c r="O66" s="19">
        <v>2500</v>
      </c>
      <c r="P66" s="19">
        <v>2500</v>
      </c>
      <c r="Q66" s="19">
        <v>2500</v>
      </c>
      <c r="R66" s="9">
        <f>SUM(F66:Q66)</f>
        <v>30000</v>
      </c>
      <c r="S66" s="9">
        <f>SUM(E66-R66)</f>
        <v>0</v>
      </c>
    </row>
    <row r="67" spans="1:19" ht="13.5">
      <c r="A67" s="23"/>
      <c r="B67" s="12" t="s">
        <v>211</v>
      </c>
      <c r="C67" s="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9"/>
      <c r="S67" s="9"/>
    </row>
    <row r="68" spans="1:19" ht="13.5">
      <c r="A68" s="23"/>
      <c r="B68" s="12" t="s">
        <v>232</v>
      </c>
      <c r="C68" s="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9"/>
      <c r="S68" s="9"/>
    </row>
    <row r="69" spans="1:19" ht="13.5">
      <c r="A69" s="23"/>
      <c r="B69" s="12"/>
      <c r="C69" s="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9"/>
      <c r="S69" s="9"/>
    </row>
    <row r="70" spans="1:19" ht="13.5">
      <c r="A70" s="23"/>
      <c r="B70" s="12" t="s">
        <v>106</v>
      </c>
      <c r="C70" s="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9"/>
      <c r="S70" s="9"/>
    </row>
    <row r="71" spans="1:19" ht="13.5">
      <c r="A71" s="23"/>
      <c r="B71" s="12" t="s">
        <v>107</v>
      </c>
      <c r="C71" s="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9"/>
      <c r="S71" s="9"/>
    </row>
    <row r="72" spans="1:19" ht="13.5">
      <c r="A72" s="23"/>
      <c r="B72" s="12" t="s">
        <v>108</v>
      </c>
      <c r="C72" s="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/>
      <c r="S72" s="9"/>
    </row>
    <row r="73" spans="1:19" ht="13.5">
      <c r="A73" s="23"/>
      <c r="B73" s="12" t="s">
        <v>109</v>
      </c>
      <c r="C73" s="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9"/>
      <c r="S73" s="9"/>
    </row>
    <row r="74" spans="1:19" ht="13.5">
      <c r="A74" s="23"/>
      <c r="B74" s="12"/>
      <c r="C74" s="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/>
      <c r="S74" s="9"/>
    </row>
    <row r="75" spans="1:19" ht="13.5">
      <c r="A75" s="23"/>
      <c r="B75" s="9"/>
      <c r="C75" s="9"/>
      <c r="D75" s="19"/>
      <c r="E75" s="19">
        <f t="shared" si="1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>
        <f t="shared" si="2"/>
        <v>0</v>
      </c>
      <c r="S75" s="9">
        <f t="shared" si="3"/>
        <v>0</v>
      </c>
    </row>
    <row r="76" spans="1:19" ht="13.5">
      <c r="A76" s="23" t="s">
        <v>148</v>
      </c>
      <c r="B76" s="11" t="s">
        <v>24</v>
      </c>
      <c r="C76" s="9"/>
      <c r="D76" s="19"/>
      <c r="E76" s="19">
        <f t="shared" si="1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>
        <f t="shared" si="2"/>
        <v>0</v>
      </c>
      <c r="S76" s="9">
        <f t="shared" si="3"/>
        <v>0</v>
      </c>
    </row>
    <row r="77" spans="1:19" ht="13.5">
      <c r="A77" s="23"/>
      <c r="B77" s="11" t="s">
        <v>25</v>
      </c>
      <c r="C77" s="9"/>
      <c r="D77" s="19"/>
      <c r="E77" s="19">
        <f t="shared" si="1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>
        <f t="shared" si="2"/>
        <v>0</v>
      </c>
      <c r="S77" s="9">
        <f t="shared" si="3"/>
        <v>0</v>
      </c>
    </row>
    <row r="78" spans="1:19" ht="13.5">
      <c r="A78" s="23"/>
      <c r="B78" s="9" t="s">
        <v>26</v>
      </c>
      <c r="C78" s="9"/>
      <c r="D78" s="19"/>
      <c r="E78" s="19">
        <f t="shared" si="1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>
        <f t="shared" si="2"/>
        <v>0</v>
      </c>
      <c r="S78" s="9">
        <f t="shared" si="3"/>
        <v>0</v>
      </c>
    </row>
    <row r="79" spans="1:19" ht="13.5">
      <c r="A79" s="23"/>
      <c r="B79" s="9" t="s">
        <v>27</v>
      </c>
      <c r="C79" s="9">
        <v>10000</v>
      </c>
      <c r="D79" s="19"/>
      <c r="E79" s="19">
        <f t="shared" si="1"/>
        <v>10000</v>
      </c>
      <c r="F79" s="19">
        <v>833.33</v>
      </c>
      <c r="G79" s="19">
        <v>833.33</v>
      </c>
      <c r="H79" s="19">
        <v>833.33</v>
      </c>
      <c r="I79" s="19">
        <v>833.33</v>
      </c>
      <c r="J79" s="19">
        <v>833.33</v>
      </c>
      <c r="K79" s="19">
        <v>833.33</v>
      </c>
      <c r="L79" s="19">
        <v>833.33</v>
      </c>
      <c r="M79" s="19">
        <v>833.33</v>
      </c>
      <c r="N79" s="19">
        <v>833.33</v>
      </c>
      <c r="O79" s="19">
        <v>833.33</v>
      </c>
      <c r="P79" s="19">
        <v>833.33</v>
      </c>
      <c r="Q79" s="19">
        <v>833.33</v>
      </c>
      <c r="R79" s="9">
        <f t="shared" si="2"/>
        <v>9999.960000000001</v>
      </c>
      <c r="S79" s="9">
        <f t="shared" si="3"/>
        <v>0.039999999999054126</v>
      </c>
    </row>
    <row r="80" spans="1:19" ht="13.5">
      <c r="A80" s="23"/>
      <c r="B80" s="9" t="s">
        <v>28</v>
      </c>
      <c r="C80" s="9">
        <v>30000</v>
      </c>
      <c r="D80" s="19"/>
      <c r="E80" s="19">
        <f t="shared" si="1"/>
        <v>30000</v>
      </c>
      <c r="F80" s="19">
        <v>2500</v>
      </c>
      <c r="G80" s="19">
        <v>2500</v>
      </c>
      <c r="H80" s="19">
        <v>2500</v>
      </c>
      <c r="I80" s="19">
        <v>2500</v>
      </c>
      <c r="J80" s="19">
        <v>2500</v>
      </c>
      <c r="K80" s="19">
        <v>2500</v>
      </c>
      <c r="L80" s="19">
        <v>2500</v>
      </c>
      <c r="M80" s="19">
        <v>2500</v>
      </c>
      <c r="N80" s="19">
        <v>2500</v>
      </c>
      <c r="O80" s="19">
        <v>2500</v>
      </c>
      <c r="P80" s="19">
        <v>2500</v>
      </c>
      <c r="Q80" s="19">
        <v>2500</v>
      </c>
      <c r="R80" s="9">
        <f t="shared" si="2"/>
        <v>30000</v>
      </c>
      <c r="S80" s="9">
        <f t="shared" si="3"/>
        <v>0</v>
      </c>
    </row>
    <row r="81" spans="1:19" ht="13.5">
      <c r="A81" s="23"/>
      <c r="B81" s="9" t="s">
        <v>29</v>
      </c>
      <c r="C81" s="9">
        <v>7000</v>
      </c>
      <c r="D81" s="19"/>
      <c r="E81" s="19">
        <f t="shared" si="1"/>
        <v>7000</v>
      </c>
      <c r="F81" s="19">
        <v>583</v>
      </c>
      <c r="G81" s="19">
        <v>583</v>
      </c>
      <c r="H81" s="19">
        <v>583</v>
      </c>
      <c r="I81" s="19">
        <v>583</v>
      </c>
      <c r="J81" s="19">
        <v>583</v>
      </c>
      <c r="K81" s="19">
        <v>583</v>
      </c>
      <c r="L81" s="19">
        <v>583</v>
      </c>
      <c r="M81" s="19">
        <v>583</v>
      </c>
      <c r="N81" s="19">
        <v>583</v>
      </c>
      <c r="O81" s="19">
        <v>583</v>
      </c>
      <c r="P81" s="19">
        <v>583</v>
      </c>
      <c r="Q81" s="19">
        <f>583+4</f>
        <v>587</v>
      </c>
      <c r="R81" s="9">
        <f t="shared" si="2"/>
        <v>7000</v>
      </c>
      <c r="S81" s="9">
        <f t="shared" si="3"/>
        <v>0</v>
      </c>
    </row>
    <row r="82" spans="1:19" ht="13.5">
      <c r="A82" s="23"/>
      <c r="B82" s="9" t="s">
        <v>30</v>
      </c>
      <c r="C82" s="9">
        <v>3000</v>
      </c>
      <c r="D82" s="19"/>
      <c r="E82" s="19">
        <f t="shared" si="1"/>
        <v>3000</v>
      </c>
      <c r="F82" s="19">
        <v>250</v>
      </c>
      <c r="G82" s="19">
        <v>250</v>
      </c>
      <c r="H82" s="19">
        <v>250</v>
      </c>
      <c r="I82" s="19">
        <v>250</v>
      </c>
      <c r="J82" s="19">
        <v>250</v>
      </c>
      <c r="K82" s="19">
        <v>250</v>
      </c>
      <c r="L82" s="19">
        <v>250</v>
      </c>
      <c r="M82" s="19">
        <v>250</v>
      </c>
      <c r="N82" s="19">
        <v>250</v>
      </c>
      <c r="O82" s="19">
        <v>250</v>
      </c>
      <c r="P82" s="19">
        <v>250</v>
      </c>
      <c r="Q82" s="19">
        <v>250</v>
      </c>
      <c r="R82" s="9">
        <f t="shared" si="2"/>
        <v>3000</v>
      </c>
      <c r="S82" s="9">
        <f t="shared" si="3"/>
        <v>0</v>
      </c>
    </row>
    <row r="83" spans="1:19" ht="13.5">
      <c r="A83" s="23"/>
      <c r="B83" s="9" t="s">
        <v>31</v>
      </c>
      <c r="C83" s="9">
        <v>30000</v>
      </c>
      <c r="D83" s="19"/>
      <c r="E83" s="19">
        <f t="shared" si="1"/>
        <v>30000</v>
      </c>
      <c r="F83" s="19">
        <v>2500</v>
      </c>
      <c r="G83" s="19">
        <v>2500</v>
      </c>
      <c r="H83" s="19">
        <v>2500</v>
      </c>
      <c r="I83" s="19">
        <v>2500</v>
      </c>
      <c r="J83" s="19">
        <v>2500</v>
      </c>
      <c r="K83" s="19">
        <v>2500</v>
      </c>
      <c r="L83" s="19">
        <v>2500</v>
      </c>
      <c r="M83" s="19">
        <v>2500</v>
      </c>
      <c r="N83" s="19">
        <v>2500</v>
      </c>
      <c r="O83" s="19">
        <v>2500</v>
      </c>
      <c r="P83" s="19">
        <v>2500</v>
      </c>
      <c r="Q83" s="19">
        <v>2500</v>
      </c>
      <c r="R83" s="9">
        <f t="shared" si="2"/>
        <v>30000</v>
      </c>
      <c r="S83" s="9">
        <f t="shared" si="3"/>
        <v>0</v>
      </c>
    </row>
    <row r="84" spans="1:19" ht="13.5">
      <c r="A84" s="23"/>
      <c r="B84" s="9" t="s">
        <v>32</v>
      </c>
      <c r="C84" s="9"/>
      <c r="D84" s="19"/>
      <c r="E84" s="19">
        <f t="shared" si="1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9">
        <f t="shared" si="2"/>
        <v>0</v>
      </c>
      <c r="S84" s="9">
        <f t="shared" si="3"/>
        <v>0</v>
      </c>
    </row>
    <row r="85" spans="1:19" ht="13.5">
      <c r="A85" s="23"/>
      <c r="B85" s="9" t="s">
        <v>33</v>
      </c>
      <c r="C85" s="9">
        <v>20000</v>
      </c>
      <c r="D85" s="19"/>
      <c r="E85" s="19">
        <f t="shared" si="1"/>
        <v>20000</v>
      </c>
      <c r="F85" s="19">
        <v>1666</v>
      </c>
      <c r="G85" s="19">
        <v>1666</v>
      </c>
      <c r="H85" s="19">
        <v>1666</v>
      </c>
      <c r="I85" s="19">
        <v>1666</v>
      </c>
      <c r="J85" s="19">
        <v>1666</v>
      </c>
      <c r="K85" s="19">
        <v>1666</v>
      </c>
      <c r="L85" s="19">
        <v>1666</v>
      </c>
      <c r="M85" s="19">
        <v>1666</v>
      </c>
      <c r="N85" s="19">
        <v>1666</v>
      </c>
      <c r="O85" s="19">
        <v>1666</v>
      </c>
      <c r="P85" s="19">
        <v>1666</v>
      </c>
      <c r="Q85" s="19">
        <f>1666+8</f>
        <v>1674</v>
      </c>
      <c r="R85" s="9">
        <f t="shared" si="2"/>
        <v>20000</v>
      </c>
      <c r="S85" s="9">
        <f t="shared" si="3"/>
        <v>0</v>
      </c>
    </row>
    <row r="86" spans="1:19" ht="13.5">
      <c r="A86" s="23"/>
      <c r="B86" s="9" t="s">
        <v>34</v>
      </c>
      <c r="C86" s="9"/>
      <c r="D86" s="19"/>
      <c r="E86" s="19">
        <f t="shared" si="1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9">
        <f t="shared" si="2"/>
        <v>0</v>
      </c>
      <c r="S86" s="9">
        <f t="shared" si="3"/>
        <v>0</v>
      </c>
    </row>
    <row r="87" spans="1:19" ht="13.5">
      <c r="A87" s="23"/>
      <c r="B87" s="9" t="s">
        <v>35</v>
      </c>
      <c r="C87" s="9"/>
      <c r="D87" s="19"/>
      <c r="E87" s="19">
        <f t="shared" si="1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9">
        <f t="shared" si="2"/>
        <v>0</v>
      </c>
      <c r="S87" s="9">
        <f t="shared" si="3"/>
        <v>0</v>
      </c>
    </row>
    <row r="88" spans="1:19" ht="13.5">
      <c r="A88" s="23"/>
      <c r="B88" s="9" t="s">
        <v>36</v>
      </c>
      <c r="C88" s="9"/>
      <c r="D88" s="19"/>
      <c r="E88" s="19">
        <f t="shared" si="1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9">
        <f t="shared" si="2"/>
        <v>0</v>
      </c>
      <c r="S88" s="9">
        <f t="shared" si="3"/>
        <v>0</v>
      </c>
    </row>
    <row r="89" spans="1:19" ht="13.5">
      <c r="A89" s="23"/>
      <c r="B89" s="9"/>
      <c r="C89" s="9"/>
      <c r="D89" s="19"/>
      <c r="E89" s="19">
        <f t="shared" si="1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9">
        <f t="shared" si="2"/>
        <v>0</v>
      </c>
      <c r="S89" s="9">
        <f t="shared" si="3"/>
        <v>0</v>
      </c>
    </row>
    <row r="90" spans="1:19" ht="13.5">
      <c r="A90" s="23"/>
      <c r="B90" s="11" t="s">
        <v>38</v>
      </c>
      <c r="C90" s="9"/>
      <c r="D90" s="19"/>
      <c r="E90" s="19">
        <f t="shared" si="1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9">
        <f t="shared" si="2"/>
        <v>0</v>
      </c>
      <c r="S90" s="9">
        <f t="shared" si="3"/>
        <v>0</v>
      </c>
    </row>
    <row r="91" spans="1:19" ht="13.5">
      <c r="A91" s="23"/>
      <c r="B91" s="11" t="s">
        <v>39</v>
      </c>
      <c r="C91" s="9"/>
      <c r="D91" s="19"/>
      <c r="E91" s="19">
        <f t="shared" si="1"/>
        <v>0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9">
        <f t="shared" si="2"/>
        <v>0</v>
      </c>
      <c r="S91" s="9">
        <f t="shared" si="3"/>
        <v>0</v>
      </c>
    </row>
    <row r="92" spans="1:19" ht="13.5">
      <c r="A92" s="23"/>
      <c r="B92" s="9" t="s">
        <v>40</v>
      </c>
      <c r="C92" s="9">
        <v>8000</v>
      </c>
      <c r="D92" s="19"/>
      <c r="E92" s="19">
        <f aca="true" t="shared" si="4" ref="E92:E135">D92+C92</f>
        <v>8000</v>
      </c>
      <c r="F92" s="19">
        <v>666</v>
      </c>
      <c r="G92" s="19">
        <v>666</v>
      </c>
      <c r="H92" s="19">
        <v>666</v>
      </c>
      <c r="I92" s="19">
        <v>666</v>
      </c>
      <c r="J92" s="19">
        <v>666</v>
      </c>
      <c r="K92" s="19">
        <v>666</v>
      </c>
      <c r="L92" s="19">
        <v>666</v>
      </c>
      <c r="M92" s="19">
        <v>666</v>
      </c>
      <c r="N92" s="19">
        <v>666</v>
      </c>
      <c r="O92" s="19">
        <v>666</v>
      </c>
      <c r="P92" s="19">
        <v>666</v>
      </c>
      <c r="Q92" s="19">
        <v>674</v>
      </c>
      <c r="R92" s="9">
        <f t="shared" si="2"/>
        <v>8000</v>
      </c>
      <c r="S92" s="9">
        <f t="shared" si="3"/>
        <v>0</v>
      </c>
    </row>
    <row r="93" spans="1:19" ht="13.5">
      <c r="A93" s="23"/>
      <c r="B93" s="9"/>
      <c r="C93" s="9"/>
      <c r="D93" s="19"/>
      <c r="E93" s="19">
        <f t="shared" si="4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9">
        <f t="shared" si="2"/>
        <v>0</v>
      </c>
      <c r="S93" s="9">
        <f t="shared" si="3"/>
        <v>0</v>
      </c>
    </row>
    <row r="94" spans="1:19" ht="13.5">
      <c r="A94" s="23" t="s">
        <v>149</v>
      </c>
      <c r="B94" s="12" t="s">
        <v>41</v>
      </c>
      <c r="C94" s="9"/>
      <c r="D94" s="19"/>
      <c r="E94" s="19">
        <f t="shared" si="4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9">
        <f t="shared" si="2"/>
        <v>0</v>
      </c>
      <c r="S94" s="9">
        <f t="shared" si="3"/>
        <v>0</v>
      </c>
    </row>
    <row r="95" spans="1:19" ht="13.5">
      <c r="A95" s="23"/>
      <c r="B95" s="9"/>
      <c r="C95" s="9"/>
      <c r="D95" s="19"/>
      <c r="E95" s="19">
        <f t="shared" si="4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9">
        <f t="shared" si="2"/>
        <v>0</v>
      </c>
      <c r="S95" s="9">
        <f t="shared" si="3"/>
        <v>0</v>
      </c>
    </row>
    <row r="96" spans="1:19" ht="13.5">
      <c r="A96" s="23" t="s">
        <v>150</v>
      </c>
      <c r="B96" s="12" t="s">
        <v>42</v>
      </c>
      <c r="C96" s="9">
        <v>10000</v>
      </c>
      <c r="D96" s="19"/>
      <c r="E96" s="19">
        <f t="shared" si="4"/>
        <v>10000</v>
      </c>
      <c r="F96" s="19">
        <v>833</v>
      </c>
      <c r="G96" s="19">
        <v>833</v>
      </c>
      <c r="H96" s="19">
        <v>833</v>
      </c>
      <c r="I96" s="19">
        <v>833</v>
      </c>
      <c r="J96" s="19">
        <v>833</v>
      </c>
      <c r="K96" s="19">
        <v>833</v>
      </c>
      <c r="L96" s="19">
        <v>833</v>
      </c>
      <c r="M96" s="19">
        <v>833</v>
      </c>
      <c r="N96" s="19">
        <v>833</v>
      </c>
      <c r="O96" s="19">
        <v>833</v>
      </c>
      <c r="P96" s="19">
        <v>833</v>
      </c>
      <c r="Q96" s="19">
        <v>837</v>
      </c>
      <c r="R96" s="9">
        <f aca="true" t="shared" si="5" ref="R96:R147">SUM(F96:Q96)</f>
        <v>10000</v>
      </c>
      <c r="S96" s="9">
        <f aca="true" t="shared" si="6" ref="S96:S147">SUM(E96-R96)</f>
        <v>0</v>
      </c>
    </row>
    <row r="97" spans="1:19" ht="13.5">
      <c r="A97" s="23"/>
      <c r="B97" s="9"/>
      <c r="C97" s="9"/>
      <c r="D97" s="19"/>
      <c r="E97" s="19">
        <f t="shared" si="4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9">
        <f t="shared" si="5"/>
        <v>0</v>
      </c>
      <c r="S97" s="9">
        <f t="shared" si="6"/>
        <v>0</v>
      </c>
    </row>
    <row r="98" spans="1:19" ht="13.5">
      <c r="A98" s="23" t="s">
        <v>151</v>
      </c>
      <c r="B98" s="11" t="s">
        <v>110</v>
      </c>
      <c r="C98" s="9"/>
      <c r="D98" s="19"/>
      <c r="E98" s="19">
        <f t="shared" si="4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9">
        <f t="shared" si="5"/>
        <v>0</v>
      </c>
      <c r="S98" s="9">
        <f t="shared" si="6"/>
        <v>0</v>
      </c>
    </row>
    <row r="99" spans="1:19" ht="13.5">
      <c r="A99" s="23"/>
      <c r="B99" s="12" t="s">
        <v>43</v>
      </c>
      <c r="C99" s="9">
        <v>2000</v>
      </c>
      <c r="D99" s="19"/>
      <c r="E99" s="19">
        <f t="shared" si="4"/>
        <v>2000</v>
      </c>
      <c r="F99" s="19">
        <v>166</v>
      </c>
      <c r="G99" s="19">
        <v>166</v>
      </c>
      <c r="H99" s="19">
        <v>166</v>
      </c>
      <c r="I99" s="19">
        <v>166</v>
      </c>
      <c r="J99" s="19">
        <v>166</v>
      </c>
      <c r="K99" s="19">
        <v>166</v>
      </c>
      <c r="L99" s="19">
        <v>166</v>
      </c>
      <c r="M99" s="19">
        <v>166</v>
      </c>
      <c r="N99" s="19">
        <v>166</v>
      </c>
      <c r="O99" s="19">
        <v>166</v>
      </c>
      <c r="P99" s="19">
        <v>166</v>
      </c>
      <c r="Q99" s="19">
        <v>174</v>
      </c>
      <c r="R99" s="9">
        <f t="shared" si="5"/>
        <v>2000</v>
      </c>
      <c r="S99" s="9">
        <f t="shared" si="6"/>
        <v>0</v>
      </c>
    </row>
    <row r="100" spans="1:19" ht="13.5">
      <c r="A100" s="23"/>
      <c r="B100" s="11"/>
      <c r="C100" s="9"/>
      <c r="D100" s="19"/>
      <c r="E100" s="19">
        <f t="shared" si="4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9">
        <f t="shared" si="5"/>
        <v>0</v>
      </c>
      <c r="S100" s="9">
        <f t="shared" si="6"/>
        <v>0</v>
      </c>
    </row>
    <row r="101" spans="1:19" ht="13.5">
      <c r="A101" s="23"/>
      <c r="B101" s="11" t="s">
        <v>45</v>
      </c>
      <c r="C101" s="9"/>
      <c r="D101" s="19"/>
      <c r="E101" s="19">
        <f t="shared" si="4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>
        <f t="shared" si="5"/>
        <v>0</v>
      </c>
      <c r="S101" s="9">
        <f t="shared" si="6"/>
        <v>0</v>
      </c>
    </row>
    <row r="102" spans="1:19" ht="13.5">
      <c r="A102" s="23"/>
      <c r="B102" s="12" t="s">
        <v>46</v>
      </c>
      <c r="C102" s="9">
        <v>3600</v>
      </c>
      <c r="D102" s="19"/>
      <c r="E102" s="19">
        <f t="shared" si="4"/>
        <v>3600</v>
      </c>
      <c r="F102" s="19">
        <v>300</v>
      </c>
      <c r="G102" s="19">
        <v>300</v>
      </c>
      <c r="H102" s="19">
        <v>300</v>
      </c>
      <c r="I102" s="19">
        <v>300</v>
      </c>
      <c r="J102" s="19">
        <v>300</v>
      </c>
      <c r="K102" s="19">
        <v>300</v>
      </c>
      <c r="L102" s="19">
        <v>300</v>
      </c>
      <c r="M102" s="19">
        <v>300</v>
      </c>
      <c r="N102" s="19">
        <v>300</v>
      </c>
      <c r="O102" s="19">
        <v>300</v>
      </c>
      <c r="P102" s="19">
        <v>300</v>
      </c>
      <c r="Q102" s="19">
        <v>300</v>
      </c>
      <c r="R102" s="9">
        <f t="shared" si="5"/>
        <v>3600</v>
      </c>
      <c r="S102" s="9">
        <f t="shared" si="6"/>
        <v>0</v>
      </c>
    </row>
    <row r="103" spans="1:19" ht="13.5">
      <c r="A103" s="23"/>
      <c r="B103" s="9"/>
      <c r="C103" s="9"/>
      <c r="D103" s="19"/>
      <c r="E103" s="19">
        <f t="shared" si="4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>
        <f t="shared" si="5"/>
        <v>0</v>
      </c>
      <c r="S103" s="9">
        <f t="shared" si="6"/>
        <v>0</v>
      </c>
    </row>
    <row r="104" spans="1:19" ht="13.5">
      <c r="A104" s="23"/>
      <c r="B104" s="11" t="s">
        <v>47</v>
      </c>
      <c r="C104" s="9"/>
      <c r="D104" s="19"/>
      <c r="E104" s="19">
        <f t="shared" si="4"/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9">
        <f t="shared" si="5"/>
        <v>0</v>
      </c>
      <c r="S104" s="9">
        <f t="shared" si="6"/>
        <v>0</v>
      </c>
    </row>
    <row r="105" spans="1:19" ht="13.5">
      <c r="A105" s="23"/>
      <c r="B105" s="12" t="s">
        <v>48</v>
      </c>
      <c r="C105" s="9"/>
      <c r="D105" s="19"/>
      <c r="E105" s="19">
        <f t="shared" si="4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9">
        <f t="shared" si="5"/>
        <v>0</v>
      </c>
      <c r="S105" s="9">
        <f t="shared" si="6"/>
        <v>0</v>
      </c>
    </row>
    <row r="106" spans="1:19" ht="13.5">
      <c r="A106" s="23"/>
      <c r="B106" s="9"/>
      <c r="C106" s="9"/>
      <c r="D106" s="19"/>
      <c r="E106" s="19">
        <f t="shared" si="4"/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9">
        <f t="shared" si="5"/>
        <v>0</v>
      </c>
      <c r="S106" s="9">
        <f t="shared" si="6"/>
        <v>0</v>
      </c>
    </row>
    <row r="107" spans="1:19" s="14" customFormat="1" ht="13.5">
      <c r="A107" s="73"/>
      <c r="B107" s="74" t="s">
        <v>44</v>
      </c>
      <c r="D107" s="21"/>
      <c r="E107" s="21">
        <f t="shared" si="4"/>
        <v>0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14">
        <f t="shared" si="5"/>
        <v>0</v>
      </c>
      <c r="S107" s="14">
        <f t="shared" si="6"/>
        <v>0</v>
      </c>
    </row>
    <row r="108" spans="1:19" s="72" customFormat="1" ht="13.5">
      <c r="A108" s="69"/>
      <c r="B108" s="70" t="s">
        <v>236</v>
      </c>
      <c r="C108" s="70">
        <v>220000</v>
      </c>
      <c r="D108" s="71"/>
      <c r="E108" s="71">
        <f t="shared" si="4"/>
        <v>220000</v>
      </c>
      <c r="F108" s="71">
        <v>18333.3</v>
      </c>
      <c r="G108" s="71">
        <v>18333.3</v>
      </c>
      <c r="H108" s="71">
        <v>18333.3</v>
      </c>
      <c r="I108" s="71">
        <v>18333.3</v>
      </c>
      <c r="J108" s="71">
        <v>18333.3</v>
      </c>
      <c r="K108" s="71">
        <v>18333.3</v>
      </c>
      <c r="L108" s="71">
        <v>18333.3</v>
      </c>
      <c r="M108" s="71">
        <v>18333.3</v>
      </c>
      <c r="N108" s="71">
        <v>18333.3</v>
      </c>
      <c r="O108" s="71">
        <v>18333.3</v>
      </c>
      <c r="P108" s="71">
        <v>18333.3</v>
      </c>
      <c r="Q108" s="71">
        <v>18333.3</v>
      </c>
      <c r="R108" s="70">
        <f t="shared" si="5"/>
        <v>219999.59999999995</v>
      </c>
      <c r="S108" s="70">
        <f t="shared" si="6"/>
        <v>0.4000000000523869</v>
      </c>
    </row>
    <row r="109" spans="1:19" s="14" customFormat="1" ht="13.5">
      <c r="A109" s="73"/>
      <c r="D109" s="21"/>
      <c r="E109" s="21">
        <f t="shared" si="4"/>
        <v>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14">
        <f t="shared" si="5"/>
        <v>0</v>
      </c>
      <c r="S109" s="14">
        <f t="shared" si="6"/>
        <v>0</v>
      </c>
    </row>
    <row r="110" spans="1:19" ht="13.5">
      <c r="A110" s="23" t="s">
        <v>153</v>
      </c>
      <c r="B110" s="11" t="s">
        <v>58</v>
      </c>
      <c r="C110" s="9"/>
      <c r="D110" s="19"/>
      <c r="E110" s="19">
        <f t="shared" si="4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9">
        <f t="shared" si="5"/>
        <v>0</v>
      </c>
      <c r="S110" s="9">
        <f t="shared" si="6"/>
        <v>0</v>
      </c>
    </row>
    <row r="111" spans="1:19" ht="13.5">
      <c r="A111" s="23"/>
      <c r="B111" s="11" t="s">
        <v>25</v>
      </c>
      <c r="C111" s="9"/>
      <c r="D111" s="19"/>
      <c r="E111" s="19">
        <f t="shared" si="4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9">
        <f t="shared" si="5"/>
        <v>0</v>
      </c>
      <c r="S111" s="9">
        <f t="shared" si="6"/>
        <v>0</v>
      </c>
    </row>
    <row r="112" spans="1:19" ht="13.5">
      <c r="A112" s="23"/>
      <c r="B112" s="9"/>
      <c r="C112" s="9"/>
      <c r="D112" s="19"/>
      <c r="E112" s="19">
        <f t="shared" si="4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>
        <f t="shared" si="5"/>
        <v>0</v>
      </c>
      <c r="S112" s="9">
        <f t="shared" si="6"/>
        <v>0</v>
      </c>
    </row>
    <row r="113" spans="1:19" ht="13.5">
      <c r="A113" s="23"/>
      <c r="B113" s="11" t="s">
        <v>61</v>
      </c>
      <c r="C113" s="9"/>
      <c r="D113" s="19"/>
      <c r="E113" s="19">
        <f t="shared" si="4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>
        <f t="shared" si="5"/>
        <v>0</v>
      </c>
      <c r="S113" s="9">
        <f t="shared" si="6"/>
        <v>0</v>
      </c>
    </row>
    <row r="114" spans="1:19" ht="13.5">
      <c r="A114" s="23"/>
      <c r="B114" s="9" t="s">
        <v>62</v>
      </c>
      <c r="C114" s="9"/>
      <c r="D114" s="19"/>
      <c r="E114" s="19">
        <f t="shared" si="4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">
        <f t="shared" si="5"/>
        <v>0</v>
      </c>
      <c r="S114" s="9">
        <f t="shared" si="6"/>
        <v>0</v>
      </c>
    </row>
    <row r="115" spans="1:19" ht="13.5">
      <c r="A115" s="23"/>
      <c r="B115" s="13"/>
      <c r="C115" s="13"/>
      <c r="D115" s="20"/>
      <c r="E115" s="19">
        <f t="shared" si="4"/>
        <v>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9">
        <f t="shared" si="5"/>
        <v>0</v>
      </c>
      <c r="S115" s="9">
        <f t="shared" si="6"/>
        <v>0</v>
      </c>
    </row>
    <row r="116" spans="1:19" ht="13.5">
      <c r="A116" s="23"/>
      <c r="B116" s="11" t="s">
        <v>111</v>
      </c>
      <c r="C116" s="9"/>
      <c r="D116" s="19"/>
      <c r="E116" s="19">
        <f t="shared" si="4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9">
        <f t="shared" si="5"/>
        <v>0</v>
      </c>
      <c r="S116" s="9">
        <f t="shared" si="6"/>
        <v>0</v>
      </c>
    </row>
    <row r="117" spans="1:19" ht="13.5">
      <c r="A117" s="23"/>
      <c r="B117" s="12" t="s">
        <v>26</v>
      </c>
      <c r="C117" s="9"/>
      <c r="D117" s="19"/>
      <c r="E117" s="19">
        <f t="shared" si="4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9">
        <f t="shared" si="5"/>
        <v>0</v>
      </c>
      <c r="S117" s="9">
        <f t="shared" si="6"/>
        <v>0</v>
      </c>
    </row>
    <row r="118" spans="1:19" ht="13.5">
      <c r="A118" s="23"/>
      <c r="B118" s="12" t="s">
        <v>27</v>
      </c>
      <c r="C118" s="9"/>
      <c r="D118" s="19"/>
      <c r="E118" s="19">
        <f t="shared" si="4"/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9">
        <f t="shared" si="5"/>
        <v>0</v>
      </c>
      <c r="S118" s="9">
        <f t="shared" si="6"/>
        <v>0</v>
      </c>
    </row>
    <row r="119" spans="1:19" ht="13.5">
      <c r="A119" s="23"/>
      <c r="B119" s="12" t="s">
        <v>59</v>
      </c>
      <c r="C119" s="9"/>
      <c r="D119" s="19"/>
      <c r="E119" s="19">
        <f t="shared" si="4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9">
        <f t="shared" si="5"/>
        <v>0</v>
      </c>
      <c r="S119" s="9">
        <f t="shared" si="6"/>
        <v>0</v>
      </c>
    </row>
    <row r="120" spans="1:19" ht="13.5">
      <c r="A120" s="23"/>
      <c r="B120" s="12" t="s">
        <v>33</v>
      </c>
      <c r="C120" s="9"/>
      <c r="D120" s="19"/>
      <c r="E120" s="19">
        <f t="shared" si="4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9">
        <f t="shared" si="5"/>
        <v>0</v>
      </c>
      <c r="S120" s="9">
        <f t="shared" si="6"/>
        <v>0</v>
      </c>
    </row>
    <row r="121" spans="1:19" ht="13.5">
      <c r="A121" s="23"/>
      <c r="B121" s="12" t="s">
        <v>60</v>
      </c>
      <c r="C121" s="9"/>
      <c r="D121" s="19"/>
      <c r="E121" s="19">
        <f t="shared" si="4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9">
        <f t="shared" si="5"/>
        <v>0</v>
      </c>
      <c r="S121" s="9">
        <f t="shared" si="6"/>
        <v>0</v>
      </c>
    </row>
    <row r="122" spans="1:19" ht="13.5">
      <c r="A122" s="23"/>
      <c r="B122" s="9"/>
      <c r="C122" s="9"/>
      <c r="D122" s="19"/>
      <c r="E122" s="19">
        <f t="shared" si="4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>
        <f t="shared" si="5"/>
        <v>0</v>
      </c>
      <c r="S122" s="9">
        <f t="shared" si="6"/>
        <v>0</v>
      </c>
    </row>
    <row r="123" spans="1:19" ht="13.5">
      <c r="A123" s="23"/>
      <c r="B123" s="11" t="s">
        <v>63</v>
      </c>
      <c r="C123" s="9"/>
      <c r="D123" s="19"/>
      <c r="E123" s="19">
        <f t="shared" si="4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>
        <f t="shared" si="5"/>
        <v>0</v>
      </c>
      <c r="S123" s="9">
        <f t="shared" si="6"/>
        <v>0</v>
      </c>
    </row>
    <row r="124" spans="1:19" ht="13.5">
      <c r="A124" s="23"/>
      <c r="B124" s="9" t="s">
        <v>40</v>
      </c>
      <c r="C124" s="9"/>
      <c r="D124" s="19"/>
      <c r="E124" s="19">
        <f t="shared" si="4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>
        <f t="shared" si="5"/>
        <v>0</v>
      </c>
      <c r="S124" s="9">
        <f t="shared" si="6"/>
        <v>0</v>
      </c>
    </row>
    <row r="125" spans="1:19" ht="13.5">
      <c r="A125" s="23"/>
      <c r="B125" s="9" t="s">
        <v>64</v>
      </c>
      <c r="C125" s="9"/>
      <c r="D125" s="19"/>
      <c r="E125" s="19">
        <f t="shared" si="4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>
        <f t="shared" si="5"/>
        <v>0</v>
      </c>
      <c r="S125" s="9">
        <f t="shared" si="6"/>
        <v>0</v>
      </c>
    </row>
    <row r="126" spans="1:19" ht="13.5">
      <c r="A126" s="23"/>
      <c r="B126" s="9"/>
      <c r="C126" s="9"/>
      <c r="D126" s="19"/>
      <c r="E126" s="19">
        <f t="shared" si="4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>
        <f t="shared" si="5"/>
        <v>0</v>
      </c>
      <c r="S126" s="9">
        <f t="shared" si="6"/>
        <v>0</v>
      </c>
    </row>
    <row r="127" spans="1:19" ht="13.5">
      <c r="A127" s="23"/>
      <c r="B127" s="11" t="s">
        <v>65</v>
      </c>
      <c r="C127" s="9"/>
      <c r="D127" s="19"/>
      <c r="E127" s="19">
        <f t="shared" si="4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">
        <f t="shared" si="5"/>
        <v>0</v>
      </c>
      <c r="S127" s="9">
        <f t="shared" si="6"/>
        <v>0</v>
      </c>
    </row>
    <row r="128" spans="1:19" ht="13.5">
      <c r="A128" s="23"/>
      <c r="B128" s="9" t="s">
        <v>33</v>
      </c>
      <c r="C128" s="9"/>
      <c r="D128" s="19"/>
      <c r="E128" s="19">
        <f t="shared" si="4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">
        <f t="shared" si="5"/>
        <v>0</v>
      </c>
      <c r="S128" s="9">
        <f t="shared" si="6"/>
        <v>0</v>
      </c>
    </row>
    <row r="129" spans="1:19" ht="13.5">
      <c r="A129" s="23"/>
      <c r="B129" s="9"/>
      <c r="C129" s="9"/>
      <c r="D129" s="19"/>
      <c r="E129" s="19">
        <f t="shared" si="4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">
        <f t="shared" si="5"/>
        <v>0</v>
      </c>
      <c r="S129" s="9">
        <f t="shared" si="6"/>
        <v>0</v>
      </c>
    </row>
    <row r="130" spans="1:19" s="68" customFormat="1" ht="13.5">
      <c r="A130" s="65" t="s">
        <v>170</v>
      </c>
      <c r="B130" s="66" t="s">
        <v>20</v>
      </c>
      <c r="C130" s="66">
        <v>10000</v>
      </c>
      <c r="D130" s="67"/>
      <c r="E130" s="67">
        <f t="shared" si="4"/>
        <v>10000</v>
      </c>
      <c r="F130" s="67">
        <v>833</v>
      </c>
      <c r="G130" s="67">
        <v>833</v>
      </c>
      <c r="H130" s="67">
        <v>833</v>
      </c>
      <c r="I130" s="67">
        <v>833</v>
      </c>
      <c r="J130" s="67">
        <v>833</v>
      </c>
      <c r="K130" s="67">
        <v>833</v>
      </c>
      <c r="L130" s="67">
        <v>833</v>
      </c>
      <c r="M130" s="67">
        <v>833</v>
      </c>
      <c r="N130" s="67">
        <v>833</v>
      </c>
      <c r="O130" s="67">
        <v>833</v>
      </c>
      <c r="P130" s="67">
        <v>837</v>
      </c>
      <c r="Q130" s="67">
        <v>833</v>
      </c>
      <c r="R130" s="66">
        <f t="shared" si="5"/>
        <v>10000</v>
      </c>
      <c r="S130" s="66">
        <f t="shared" si="6"/>
        <v>0</v>
      </c>
    </row>
    <row r="131" spans="1:19" ht="13.5">
      <c r="A131" s="23"/>
      <c r="B131" s="9" t="s">
        <v>234</v>
      </c>
      <c r="C131" s="9"/>
      <c r="D131" s="19"/>
      <c r="E131" s="19">
        <f t="shared" si="4"/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9">
        <f t="shared" si="5"/>
        <v>0</v>
      </c>
      <c r="S131" s="9">
        <f t="shared" si="6"/>
        <v>0</v>
      </c>
    </row>
    <row r="132" spans="1:19" ht="13.5">
      <c r="A132" s="23"/>
      <c r="B132" s="9" t="s">
        <v>69</v>
      </c>
      <c r="C132" s="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9"/>
      <c r="S132" s="9"/>
    </row>
    <row r="133" spans="1:19" ht="13.5">
      <c r="A133" s="23"/>
      <c r="B133" s="9"/>
      <c r="C133" s="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9"/>
      <c r="S133" s="9"/>
    </row>
    <row r="134" spans="1:19" ht="13.5">
      <c r="A134" s="23" t="s">
        <v>156</v>
      </c>
      <c r="B134" s="12" t="s">
        <v>67</v>
      </c>
      <c r="C134" s="9">
        <v>182852</v>
      </c>
      <c r="D134" s="19"/>
      <c r="E134" s="19">
        <f>D134+C134</f>
        <v>182852</v>
      </c>
      <c r="F134" s="19">
        <v>15237</v>
      </c>
      <c r="G134" s="19">
        <v>15237</v>
      </c>
      <c r="H134" s="19">
        <v>15237</v>
      </c>
      <c r="I134" s="19">
        <v>15237</v>
      </c>
      <c r="J134" s="19">
        <v>15237</v>
      </c>
      <c r="K134" s="19">
        <v>15237</v>
      </c>
      <c r="L134" s="19">
        <v>15237</v>
      </c>
      <c r="M134" s="19">
        <v>15237</v>
      </c>
      <c r="N134" s="19">
        <v>15237</v>
      </c>
      <c r="O134" s="19">
        <v>15237</v>
      </c>
      <c r="P134" s="19">
        <v>15237</v>
      </c>
      <c r="Q134" s="19">
        <f>15237+8</f>
        <v>15245</v>
      </c>
      <c r="R134" s="9">
        <f>SUM(F134:Q134)</f>
        <v>182852</v>
      </c>
      <c r="S134" s="9">
        <f>SUM(E134-R134)</f>
        <v>0</v>
      </c>
    </row>
    <row r="135" spans="1:19" ht="13.5">
      <c r="A135" s="23"/>
      <c r="B135" s="9"/>
      <c r="C135" s="9"/>
      <c r="D135" s="19"/>
      <c r="E135" s="19">
        <f t="shared" si="4"/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9">
        <f t="shared" si="5"/>
        <v>0</v>
      </c>
      <c r="S135" s="9">
        <f t="shared" si="6"/>
        <v>0</v>
      </c>
    </row>
    <row r="136" spans="1:19" ht="13.5">
      <c r="A136" s="23" t="s">
        <v>157</v>
      </c>
      <c r="B136" s="12" t="s">
        <v>68</v>
      </c>
      <c r="C136" s="9">
        <f>3000*50%+3000</f>
        <v>4500</v>
      </c>
      <c r="D136" s="19"/>
      <c r="E136" s="19">
        <f>D136+C136</f>
        <v>4500</v>
      </c>
      <c r="F136" s="19">
        <v>375</v>
      </c>
      <c r="G136" s="19">
        <v>375</v>
      </c>
      <c r="H136" s="19">
        <v>375</v>
      </c>
      <c r="I136" s="19">
        <v>375</v>
      </c>
      <c r="J136" s="19">
        <v>375</v>
      </c>
      <c r="K136" s="19">
        <v>375</v>
      </c>
      <c r="L136" s="19">
        <v>375</v>
      </c>
      <c r="M136" s="19">
        <v>375</v>
      </c>
      <c r="N136" s="19">
        <v>375</v>
      </c>
      <c r="O136" s="19">
        <v>375</v>
      </c>
      <c r="P136" s="19">
        <v>375</v>
      </c>
      <c r="Q136" s="19">
        <v>375</v>
      </c>
      <c r="R136" s="9">
        <f>SUM(F136:Q136)</f>
        <v>4500</v>
      </c>
      <c r="S136" s="9">
        <f>SUM(E136-R136)</f>
        <v>0</v>
      </c>
    </row>
    <row r="137" spans="1:19" ht="13.5">
      <c r="A137" s="23"/>
      <c r="B137" s="9"/>
      <c r="C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9"/>
      <c r="S137" s="9"/>
    </row>
    <row r="138" spans="1:19" ht="13.5">
      <c r="A138" s="23" t="s">
        <v>70</v>
      </c>
      <c r="B138" s="12" t="s">
        <v>70</v>
      </c>
      <c r="C138" s="9">
        <v>10000</v>
      </c>
      <c r="D138" s="19"/>
      <c r="E138" s="19">
        <f>D138+C138</f>
        <v>10000</v>
      </c>
      <c r="F138" s="19">
        <v>833</v>
      </c>
      <c r="G138" s="19">
        <v>833</v>
      </c>
      <c r="H138" s="19">
        <v>833</v>
      </c>
      <c r="I138" s="19">
        <v>833</v>
      </c>
      <c r="J138" s="19">
        <v>833</v>
      </c>
      <c r="K138" s="19">
        <v>833</v>
      </c>
      <c r="L138" s="19">
        <v>833</v>
      </c>
      <c r="M138" s="19">
        <v>833</v>
      </c>
      <c r="N138" s="19">
        <v>833</v>
      </c>
      <c r="O138" s="19">
        <v>833</v>
      </c>
      <c r="P138" s="19">
        <v>833</v>
      </c>
      <c r="Q138" s="19">
        <v>837</v>
      </c>
      <c r="R138" s="9">
        <f>SUM(F138:Q138)</f>
        <v>10000</v>
      </c>
      <c r="S138" s="9">
        <f>SUM(E138-R138)</f>
        <v>0</v>
      </c>
    </row>
    <row r="139" spans="1:19" ht="13.5">
      <c r="A139" s="23"/>
      <c r="B139" s="12"/>
      <c r="C139" s="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9"/>
      <c r="S139" s="9"/>
    </row>
    <row r="140" spans="1:19" ht="13.5">
      <c r="A140" s="23" t="s">
        <v>158</v>
      </c>
      <c r="B140" s="12" t="s">
        <v>71</v>
      </c>
      <c r="C140" s="9"/>
      <c r="D140" s="19"/>
      <c r="E140" s="19">
        <f>D140+C140</f>
        <v>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9">
        <f>SUM(F140:Q140)</f>
        <v>0</v>
      </c>
      <c r="S140" s="9">
        <f>SUM(E140-R140)</f>
        <v>0</v>
      </c>
    </row>
    <row r="141" spans="1:19" ht="13.5">
      <c r="A141" s="23"/>
      <c r="B141" s="9"/>
      <c r="C141" s="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9"/>
      <c r="S141" s="9"/>
    </row>
    <row r="142" spans="1:19" ht="13.5">
      <c r="A142" s="23"/>
      <c r="B142" s="9" t="s">
        <v>235</v>
      </c>
      <c r="C142" s="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9"/>
      <c r="S142" s="9"/>
    </row>
    <row r="143" spans="1:19" ht="13.5">
      <c r="A143" s="23"/>
      <c r="B143" s="9"/>
      <c r="C143" s="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9"/>
      <c r="S143" s="9"/>
    </row>
    <row r="144" spans="1:19" ht="13.5">
      <c r="A144" s="23" t="s">
        <v>166</v>
      </c>
      <c r="B144" s="11" t="s">
        <v>73</v>
      </c>
      <c r="C144" s="9"/>
      <c r="D144" s="19"/>
      <c r="E144" s="19">
        <f aca="true" t="shared" si="7" ref="E144:E180">D144+C144</f>
        <v>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9">
        <f t="shared" si="5"/>
        <v>0</v>
      </c>
      <c r="S144" s="9">
        <f t="shared" si="6"/>
        <v>0</v>
      </c>
    </row>
    <row r="145" spans="1:19" ht="13.5">
      <c r="A145" s="23"/>
      <c r="B145" s="9" t="s">
        <v>74</v>
      </c>
      <c r="C145" s="9">
        <f>50000*70%+50000</f>
        <v>85000</v>
      </c>
      <c r="D145" s="19"/>
      <c r="E145" s="19">
        <f t="shared" si="7"/>
        <v>85000</v>
      </c>
      <c r="F145" s="19">
        <v>7083</v>
      </c>
      <c r="G145" s="19">
        <v>7083</v>
      </c>
      <c r="H145" s="19">
        <v>7083</v>
      </c>
      <c r="I145" s="19">
        <v>7083</v>
      </c>
      <c r="J145" s="19">
        <v>7083</v>
      </c>
      <c r="K145" s="19">
        <v>7083</v>
      </c>
      <c r="L145" s="19">
        <v>7083</v>
      </c>
      <c r="M145" s="19">
        <v>7083</v>
      </c>
      <c r="N145" s="19">
        <v>7083</v>
      </c>
      <c r="O145" s="19">
        <v>7083</v>
      </c>
      <c r="P145" s="19">
        <v>7083</v>
      </c>
      <c r="Q145" s="19">
        <f>7083+4</f>
        <v>7087</v>
      </c>
      <c r="R145" s="9">
        <f t="shared" si="5"/>
        <v>85000</v>
      </c>
      <c r="S145" s="9">
        <f t="shared" si="6"/>
        <v>0</v>
      </c>
    </row>
    <row r="146" spans="1:19" ht="13.5">
      <c r="A146" s="23"/>
      <c r="B146" s="9" t="s">
        <v>75</v>
      </c>
      <c r="C146" s="9">
        <f>20000*70%+20000</f>
        <v>34000</v>
      </c>
      <c r="D146" s="19"/>
      <c r="E146" s="19">
        <f t="shared" si="7"/>
        <v>34000</v>
      </c>
      <c r="F146" s="19">
        <v>2833</v>
      </c>
      <c r="G146" s="19">
        <v>2833</v>
      </c>
      <c r="H146" s="19">
        <v>2833</v>
      </c>
      <c r="I146" s="19">
        <v>2833</v>
      </c>
      <c r="J146" s="19">
        <v>2833</v>
      </c>
      <c r="K146" s="19">
        <v>2833</v>
      </c>
      <c r="L146" s="19">
        <v>2833</v>
      </c>
      <c r="M146" s="19">
        <v>2833</v>
      </c>
      <c r="N146" s="19">
        <v>2833</v>
      </c>
      <c r="O146" s="19">
        <v>2833</v>
      </c>
      <c r="P146" s="19">
        <v>2833</v>
      </c>
      <c r="Q146" s="19">
        <f>2833+4</f>
        <v>2837</v>
      </c>
      <c r="R146" s="9">
        <f t="shared" si="5"/>
        <v>34000</v>
      </c>
      <c r="S146" s="9">
        <f t="shared" si="6"/>
        <v>0</v>
      </c>
    </row>
    <row r="147" spans="1:19" ht="13.5">
      <c r="A147" s="23"/>
      <c r="B147" s="9" t="s">
        <v>76</v>
      </c>
      <c r="C147" s="9"/>
      <c r="D147" s="19"/>
      <c r="E147" s="19">
        <f t="shared" si="7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9">
        <f t="shared" si="5"/>
        <v>0</v>
      </c>
      <c r="S147" s="9">
        <f t="shared" si="6"/>
        <v>0</v>
      </c>
    </row>
    <row r="148" spans="1:19" ht="13.5">
      <c r="A148" s="23"/>
      <c r="B148" s="9" t="s">
        <v>77</v>
      </c>
      <c r="C148" s="9">
        <f>'[1]OSW'!C139</f>
        <v>0</v>
      </c>
      <c r="D148" s="19"/>
      <c r="E148" s="19">
        <f t="shared" si="7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9">
        <f aca="true" t="shared" si="8" ref="R148:R180">SUM(F148:Q148)</f>
        <v>0</v>
      </c>
      <c r="S148" s="9">
        <f aca="true" t="shared" si="9" ref="S148:S180">SUM(E148-R148)</f>
        <v>0</v>
      </c>
    </row>
    <row r="149" spans="1:19" ht="13.5">
      <c r="A149" s="23"/>
      <c r="B149" s="9"/>
      <c r="C149" s="9"/>
      <c r="D149" s="19"/>
      <c r="E149" s="19">
        <f t="shared" si="7"/>
        <v>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9">
        <f t="shared" si="8"/>
        <v>0</v>
      </c>
      <c r="S149" s="9">
        <f t="shared" si="9"/>
        <v>0</v>
      </c>
    </row>
    <row r="150" spans="1:19" ht="13.5">
      <c r="A150" s="23"/>
      <c r="B150" s="11" t="s">
        <v>78</v>
      </c>
      <c r="C150" s="9"/>
      <c r="D150" s="19"/>
      <c r="E150" s="19">
        <f t="shared" si="7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9">
        <f t="shared" si="8"/>
        <v>0</v>
      </c>
      <c r="S150" s="9">
        <f t="shared" si="9"/>
        <v>0</v>
      </c>
    </row>
    <row r="151" spans="1:25" ht="13.5">
      <c r="A151" s="23"/>
      <c r="B151" s="9" t="s">
        <v>79</v>
      </c>
      <c r="C151" s="9">
        <f>25000*70%+25000</f>
        <v>42500</v>
      </c>
      <c r="D151" s="19"/>
      <c r="E151" s="19">
        <f t="shared" si="7"/>
        <v>42500</v>
      </c>
      <c r="F151" s="19">
        <v>3541</v>
      </c>
      <c r="G151" s="19">
        <v>3541</v>
      </c>
      <c r="H151" s="19">
        <v>3541</v>
      </c>
      <c r="I151" s="19">
        <v>3541</v>
      </c>
      <c r="J151" s="19">
        <v>3541</v>
      </c>
      <c r="K151" s="19">
        <v>3541</v>
      </c>
      <c r="L151" s="19">
        <v>3541</v>
      </c>
      <c r="M151" s="19">
        <v>3541</v>
      </c>
      <c r="N151" s="19">
        <v>3541</v>
      </c>
      <c r="O151" s="19">
        <v>3541</v>
      </c>
      <c r="P151" s="19">
        <v>3541</v>
      </c>
      <c r="Q151" s="19">
        <f>3541+8</f>
        <v>3549</v>
      </c>
      <c r="R151" s="9">
        <f t="shared" si="8"/>
        <v>42500</v>
      </c>
      <c r="S151" s="9">
        <f t="shared" si="9"/>
        <v>0</v>
      </c>
      <c r="Y151" s="62"/>
    </row>
    <row r="152" spans="1:19" ht="13.5">
      <c r="A152" s="23"/>
      <c r="B152" s="9" t="s">
        <v>80</v>
      </c>
      <c r="C152" s="9">
        <v>10000</v>
      </c>
      <c r="D152" s="19"/>
      <c r="E152" s="19">
        <f t="shared" si="7"/>
        <v>10000</v>
      </c>
      <c r="F152" s="19">
        <v>833</v>
      </c>
      <c r="G152" s="19">
        <v>833</v>
      </c>
      <c r="H152" s="19">
        <v>833</v>
      </c>
      <c r="I152" s="19">
        <v>833</v>
      </c>
      <c r="J152" s="19">
        <v>833</v>
      </c>
      <c r="K152" s="19">
        <v>833</v>
      </c>
      <c r="L152" s="19">
        <v>833</v>
      </c>
      <c r="M152" s="19">
        <v>833</v>
      </c>
      <c r="N152" s="19">
        <v>833</v>
      </c>
      <c r="O152" s="19">
        <v>833</v>
      </c>
      <c r="P152" s="19">
        <v>833</v>
      </c>
      <c r="Q152" s="19">
        <v>837</v>
      </c>
      <c r="R152" s="9">
        <f t="shared" si="8"/>
        <v>10000</v>
      </c>
      <c r="S152" s="9">
        <f t="shared" si="9"/>
        <v>0</v>
      </c>
    </row>
    <row r="153" spans="1:19" ht="13.5">
      <c r="A153" s="23"/>
      <c r="B153" s="9" t="s">
        <v>81</v>
      </c>
      <c r="C153" s="9">
        <v>10000</v>
      </c>
      <c r="D153" s="19"/>
      <c r="E153" s="19">
        <f t="shared" si="7"/>
        <v>10000</v>
      </c>
      <c r="F153" s="19">
        <v>833</v>
      </c>
      <c r="G153" s="19">
        <v>833</v>
      </c>
      <c r="H153" s="19">
        <v>833</v>
      </c>
      <c r="I153" s="19">
        <v>833</v>
      </c>
      <c r="J153" s="19">
        <v>833</v>
      </c>
      <c r="K153" s="19">
        <v>833</v>
      </c>
      <c r="L153" s="19">
        <v>833</v>
      </c>
      <c r="M153" s="19">
        <v>833</v>
      </c>
      <c r="N153" s="19">
        <v>833</v>
      </c>
      <c r="O153" s="19">
        <v>833</v>
      </c>
      <c r="P153" s="19">
        <v>833</v>
      </c>
      <c r="Q153" s="19">
        <v>837</v>
      </c>
      <c r="R153" s="9">
        <f t="shared" si="8"/>
        <v>10000</v>
      </c>
      <c r="S153" s="9">
        <f t="shared" si="9"/>
        <v>0</v>
      </c>
    </row>
    <row r="154" spans="1:19" ht="13.5">
      <c r="A154" s="23"/>
      <c r="B154" s="9"/>
      <c r="C154" s="9"/>
      <c r="D154" s="19"/>
      <c r="E154" s="19">
        <f t="shared" si="7"/>
        <v>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9">
        <f t="shared" si="8"/>
        <v>0</v>
      </c>
      <c r="S154" s="9">
        <f t="shared" si="9"/>
        <v>0</v>
      </c>
    </row>
    <row r="155" spans="1:19" ht="13.5">
      <c r="A155" s="23"/>
      <c r="B155" s="11" t="s">
        <v>82</v>
      </c>
      <c r="C155" s="9"/>
      <c r="D155" s="19"/>
      <c r="E155" s="19">
        <f t="shared" si="7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9">
        <f t="shared" si="8"/>
        <v>0</v>
      </c>
      <c r="S155" s="9">
        <f t="shared" si="9"/>
        <v>0</v>
      </c>
    </row>
    <row r="156" spans="1:19" ht="13.5">
      <c r="A156" s="23"/>
      <c r="B156" s="11" t="s">
        <v>83</v>
      </c>
      <c r="C156" s="9"/>
      <c r="D156" s="19"/>
      <c r="E156" s="19">
        <f t="shared" si="7"/>
        <v>0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9">
        <f t="shared" si="8"/>
        <v>0</v>
      </c>
      <c r="S156" s="9">
        <f t="shared" si="9"/>
        <v>0</v>
      </c>
    </row>
    <row r="157" spans="1:19" ht="13.5">
      <c r="A157" s="23"/>
      <c r="B157" s="9" t="s">
        <v>84</v>
      </c>
      <c r="C157" s="9">
        <v>300000</v>
      </c>
      <c r="D157" s="19"/>
      <c r="E157" s="19">
        <f t="shared" si="7"/>
        <v>300000</v>
      </c>
      <c r="F157" s="19">
        <v>25000</v>
      </c>
      <c r="G157" s="19">
        <v>25000</v>
      </c>
      <c r="H157" s="19">
        <v>25000</v>
      </c>
      <c r="I157" s="19">
        <v>25000</v>
      </c>
      <c r="J157" s="19">
        <v>25000</v>
      </c>
      <c r="K157" s="19">
        <v>25000</v>
      </c>
      <c r="L157" s="19">
        <v>25000</v>
      </c>
      <c r="M157" s="19">
        <v>25000</v>
      </c>
      <c r="N157" s="19">
        <v>25000</v>
      </c>
      <c r="O157" s="19">
        <v>25000</v>
      </c>
      <c r="P157" s="19">
        <v>25000</v>
      </c>
      <c r="Q157" s="19">
        <v>25000</v>
      </c>
      <c r="R157" s="9">
        <f t="shared" si="8"/>
        <v>300000</v>
      </c>
      <c r="S157" s="9">
        <f t="shared" si="9"/>
        <v>0</v>
      </c>
    </row>
    <row r="158" spans="1:19" ht="13.5">
      <c r="A158" s="23"/>
      <c r="B158" s="9" t="s">
        <v>85</v>
      </c>
      <c r="C158" s="9"/>
      <c r="D158" s="19"/>
      <c r="E158" s="19">
        <f t="shared" si="7"/>
        <v>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9">
        <f t="shared" si="8"/>
        <v>0</v>
      </c>
      <c r="S158" s="9">
        <f t="shared" si="9"/>
        <v>0</v>
      </c>
    </row>
    <row r="159" spans="1:19" ht="13.5">
      <c r="A159" s="23"/>
      <c r="B159" s="9" t="s">
        <v>86</v>
      </c>
      <c r="C159" s="9">
        <v>100000</v>
      </c>
      <c r="D159" s="19"/>
      <c r="E159" s="19">
        <f t="shared" si="7"/>
        <v>100000</v>
      </c>
      <c r="F159" s="19">
        <v>8333</v>
      </c>
      <c r="G159" s="19">
        <v>8333</v>
      </c>
      <c r="H159" s="19">
        <v>8333</v>
      </c>
      <c r="I159" s="19">
        <v>8333</v>
      </c>
      <c r="J159" s="19">
        <v>8333</v>
      </c>
      <c r="K159" s="19">
        <v>8333</v>
      </c>
      <c r="L159" s="19">
        <v>8333</v>
      </c>
      <c r="M159" s="19">
        <v>8333</v>
      </c>
      <c r="N159" s="19">
        <v>8333</v>
      </c>
      <c r="O159" s="19">
        <v>8333</v>
      </c>
      <c r="P159" s="19">
        <v>8333</v>
      </c>
      <c r="Q159" s="19">
        <f>8333+4</f>
        <v>8337</v>
      </c>
      <c r="R159" s="9">
        <f t="shared" si="8"/>
        <v>100000</v>
      </c>
      <c r="S159" s="9">
        <f t="shared" si="9"/>
        <v>0</v>
      </c>
    </row>
    <row r="160" spans="1:19" ht="13.5">
      <c r="A160" s="23"/>
      <c r="B160" s="13"/>
      <c r="C160" s="13"/>
      <c r="D160" s="20"/>
      <c r="E160" s="19">
        <f t="shared" si="7"/>
        <v>0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9">
        <f t="shared" si="8"/>
        <v>0</v>
      </c>
      <c r="S160" s="9">
        <f t="shared" si="9"/>
        <v>0</v>
      </c>
    </row>
    <row r="161" spans="1:19" ht="13.5">
      <c r="A161" s="23" t="s">
        <v>167</v>
      </c>
      <c r="B161" s="11" t="s">
        <v>89</v>
      </c>
      <c r="C161" s="9"/>
      <c r="D161" s="19"/>
      <c r="E161" s="19">
        <f t="shared" si="7"/>
        <v>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9">
        <f t="shared" si="8"/>
        <v>0</v>
      </c>
      <c r="S161" s="9">
        <f t="shared" si="9"/>
        <v>0</v>
      </c>
    </row>
    <row r="162" spans="1:19" ht="13.5">
      <c r="A162" s="23"/>
      <c r="B162" s="9" t="s">
        <v>74</v>
      </c>
      <c r="C162" s="9">
        <v>200000</v>
      </c>
      <c r="D162" s="19"/>
      <c r="E162" s="19">
        <f t="shared" si="7"/>
        <v>200000</v>
      </c>
      <c r="F162" s="19">
        <v>16666</v>
      </c>
      <c r="G162" s="19">
        <v>16666</v>
      </c>
      <c r="H162" s="19">
        <v>16666</v>
      </c>
      <c r="I162" s="19">
        <v>16666</v>
      </c>
      <c r="J162" s="19">
        <v>16666</v>
      </c>
      <c r="K162" s="19">
        <v>16666</v>
      </c>
      <c r="L162" s="19">
        <v>16666</v>
      </c>
      <c r="M162" s="19">
        <v>16666</v>
      </c>
      <c r="N162" s="19">
        <v>16666</v>
      </c>
      <c r="O162" s="19">
        <v>16666</v>
      </c>
      <c r="P162" s="19">
        <v>16666</v>
      </c>
      <c r="Q162" s="19">
        <f>16666+8</f>
        <v>16674</v>
      </c>
      <c r="R162" s="9">
        <f t="shared" si="8"/>
        <v>200000</v>
      </c>
      <c r="S162" s="9">
        <f t="shared" si="9"/>
        <v>0</v>
      </c>
    </row>
    <row r="163" spans="1:19" ht="13.5">
      <c r="A163" s="23"/>
      <c r="B163" s="9" t="s">
        <v>75</v>
      </c>
      <c r="C163" s="9">
        <v>60000</v>
      </c>
      <c r="D163" s="19"/>
      <c r="E163" s="19">
        <f t="shared" si="7"/>
        <v>60000</v>
      </c>
      <c r="F163" s="19">
        <v>5000</v>
      </c>
      <c r="G163" s="19">
        <v>5000</v>
      </c>
      <c r="H163" s="19">
        <v>5000</v>
      </c>
      <c r="I163" s="19">
        <v>5000</v>
      </c>
      <c r="J163" s="19">
        <v>5000</v>
      </c>
      <c r="K163" s="19">
        <v>5000</v>
      </c>
      <c r="L163" s="19">
        <v>5000</v>
      </c>
      <c r="M163" s="19">
        <v>5000</v>
      </c>
      <c r="N163" s="19">
        <v>5000</v>
      </c>
      <c r="O163" s="19">
        <v>5000</v>
      </c>
      <c r="P163" s="19">
        <v>5000</v>
      </c>
      <c r="Q163" s="19">
        <v>5000</v>
      </c>
      <c r="R163" s="9">
        <f t="shared" si="8"/>
        <v>60000</v>
      </c>
      <c r="S163" s="9">
        <f t="shared" si="9"/>
        <v>0</v>
      </c>
    </row>
    <row r="164" spans="1:19" ht="13.5">
      <c r="A164" s="23"/>
      <c r="B164" s="9" t="s">
        <v>77</v>
      </c>
      <c r="C164" s="9">
        <v>10000</v>
      </c>
      <c r="D164" s="19"/>
      <c r="E164" s="19">
        <f t="shared" si="7"/>
        <v>10000</v>
      </c>
      <c r="F164" s="19">
        <v>833</v>
      </c>
      <c r="G164" s="19">
        <v>833</v>
      </c>
      <c r="H164" s="19">
        <v>833</v>
      </c>
      <c r="I164" s="19">
        <v>833</v>
      </c>
      <c r="J164" s="19">
        <v>833</v>
      </c>
      <c r="K164" s="19">
        <v>833</v>
      </c>
      <c r="L164" s="19">
        <v>833</v>
      </c>
      <c r="M164" s="19">
        <v>833</v>
      </c>
      <c r="N164" s="19">
        <v>833</v>
      </c>
      <c r="O164" s="19">
        <v>833</v>
      </c>
      <c r="P164" s="19">
        <v>833</v>
      </c>
      <c r="Q164" s="19">
        <v>837</v>
      </c>
      <c r="R164" s="9">
        <f t="shared" si="8"/>
        <v>10000</v>
      </c>
      <c r="S164" s="9">
        <f t="shared" si="9"/>
        <v>0</v>
      </c>
    </row>
    <row r="165" spans="1:19" ht="13.5">
      <c r="A165" s="23"/>
      <c r="B165" s="9"/>
      <c r="C165" s="9"/>
      <c r="D165" s="19"/>
      <c r="E165" s="19">
        <f t="shared" si="7"/>
        <v>0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9">
        <f t="shared" si="8"/>
        <v>0</v>
      </c>
      <c r="S165" s="9">
        <f t="shared" si="9"/>
        <v>0</v>
      </c>
    </row>
    <row r="166" spans="1:19" ht="13.5">
      <c r="A166" s="23"/>
      <c r="B166" s="11" t="s">
        <v>82</v>
      </c>
      <c r="C166" s="9"/>
      <c r="D166" s="19"/>
      <c r="E166" s="19">
        <f t="shared" si="7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9">
        <f t="shared" si="8"/>
        <v>0</v>
      </c>
      <c r="S166" s="9">
        <f t="shared" si="9"/>
        <v>0</v>
      </c>
    </row>
    <row r="167" spans="1:19" ht="13.5">
      <c r="A167" s="23"/>
      <c r="B167" s="9" t="s">
        <v>91</v>
      </c>
      <c r="C167" s="9">
        <v>300000</v>
      </c>
      <c r="D167" s="19"/>
      <c r="E167" s="19">
        <f t="shared" si="7"/>
        <v>300000</v>
      </c>
      <c r="F167" s="19">
        <v>25000</v>
      </c>
      <c r="G167" s="19">
        <v>25000</v>
      </c>
      <c r="H167" s="19">
        <v>25000</v>
      </c>
      <c r="I167" s="19">
        <v>25000</v>
      </c>
      <c r="J167" s="19">
        <v>25000</v>
      </c>
      <c r="K167" s="19">
        <v>25000</v>
      </c>
      <c r="L167" s="19">
        <v>25000</v>
      </c>
      <c r="M167" s="19">
        <v>25000</v>
      </c>
      <c r="N167" s="19">
        <v>25000</v>
      </c>
      <c r="O167" s="19">
        <v>25000</v>
      </c>
      <c r="P167" s="19">
        <v>25000</v>
      </c>
      <c r="Q167" s="19">
        <v>25000</v>
      </c>
      <c r="R167" s="9">
        <f t="shared" si="8"/>
        <v>300000</v>
      </c>
      <c r="S167" s="9">
        <f t="shared" si="9"/>
        <v>0</v>
      </c>
    </row>
    <row r="168" spans="1:19" ht="13.5">
      <c r="A168" s="23"/>
      <c r="B168" s="9" t="s">
        <v>85</v>
      </c>
      <c r="C168" s="9"/>
      <c r="D168" s="19"/>
      <c r="E168" s="19">
        <f t="shared" si="7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>
        <f t="shared" si="8"/>
        <v>0</v>
      </c>
      <c r="S168" s="9">
        <f t="shared" si="9"/>
        <v>0</v>
      </c>
    </row>
    <row r="169" spans="1:19" ht="13.5">
      <c r="A169" s="23"/>
      <c r="B169" s="9" t="s">
        <v>86</v>
      </c>
      <c r="C169" s="9">
        <v>70000</v>
      </c>
      <c r="D169" s="19"/>
      <c r="E169" s="19">
        <f t="shared" si="7"/>
        <v>70000</v>
      </c>
      <c r="F169" s="19">
        <v>5833</v>
      </c>
      <c r="G169" s="19">
        <v>5833</v>
      </c>
      <c r="H169" s="19">
        <v>5833</v>
      </c>
      <c r="I169" s="19">
        <v>5833</v>
      </c>
      <c r="J169" s="19">
        <v>5833</v>
      </c>
      <c r="K169" s="19">
        <v>5833</v>
      </c>
      <c r="L169" s="19">
        <v>5833</v>
      </c>
      <c r="M169" s="19">
        <v>5833</v>
      </c>
      <c r="N169" s="19">
        <v>5833</v>
      </c>
      <c r="O169" s="19">
        <v>5833</v>
      </c>
      <c r="P169" s="19">
        <v>5833</v>
      </c>
      <c r="Q169" s="19">
        <f>5833+4</f>
        <v>5837</v>
      </c>
      <c r="R169" s="9">
        <f t="shared" si="8"/>
        <v>70000</v>
      </c>
      <c r="S169" s="9">
        <f t="shared" si="9"/>
        <v>0</v>
      </c>
    </row>
    <row r="170" spans="1:19" ht="13.5">
      <c r="A170" s="23"/>
      <c r="B170" s="9"/>
      <c r="C170" s="9"/>
      <c r="D170" s="19"/>
      <c r="E170" s="19">
        <f t="shared" si="7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9">
        <f t="shared" si="8"/>
        <v>0</v>
      </c>
      <c r="S170" s="9">
        <f t="shared" si="9"/>
        <v>0</v>
      </c>
    </row>
    <row r="171" spans="1:19" ht="13.5">
      <c r="A171" s="23" t="s">
        <v>168</v>
      </c>
      <c r="B171" s="12" t="s">
        <v>93</v>
      </c>
      <c r="C171" s="9">
        <v>199992</v>
      </c>
      <c r="D171" s="19"/>
      <c r="E171" s="19">
        <f t="shared" si="7"/>
        <v>199992</v>
      </c>
      <c r="F171" s="19">
        <v>16666</v>
      </c>
      <c r="G171" s="19">
        <v>16666</v>
      </c>
      <c r="H171" s="19">
        <v>16666</v>
      </c>
      <c r="I171" s="19">
        <v>16666</v>
      </c>
      <c r="J171" s="19">
        <v>16666</v>
      </c>
      <c r="K171" s="19">
        <v>16666</v>
      </c>
      <c r="L171" s="19">
        <v>16666</v>
      </c>
      <c r="M171" s="19">
        <v>16666</v>
      </c>
      <c r="N171" s="19">
        <v>16666</v>
      </c>
      <c r="O171" s="19">
        <v>16666</v>
      </c>
      <c r="P171" s="19">
        <v>16666</v>
      </c>
      <c r="Q171" s="19">
        <v>16666</v>
      </c>
      <c r="R171" s="9">
        <f t="shared" si="8"/>
        <v>199992</v>
      </c>
      <c r="S171" s="9">
        <f t="shared" si="9"/>
        <v>0</v>
      </c>
    </row>
    <row r="172" spans="1:19" ht="13.5">
      <c r="A172" s="23"/>
      <c r="B172" s="12"/>
      <c r="C172" s="9"/>
      <c r="D172" s="19"/>
      <c r="E172" s="19">
        <f t="shared" si="7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9">
        <f t="shared" si="8"/>
        <v>0</v>
      </c>
      <c r="S172" s="9">
        <f t="shared" si="9"/>
        <v>0</v>
      </c>
    </row>
    <row r="173" spans="1:19" ht="13.5">
      <c r="A173" s="23" t="s">
        <v>160</v>
      </c>
      <c r="B173" s="12" t="s">
        <v>113</v>
      </c>
      <c r="C173" s="9"/>
      <c r="D173" s="19"/>
      <c r="E173" s="19">
        <f t="shared" si="7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9">
        <f t="shared" si="8"/>
        <v>0</v>
      </c>
      <c r="S173" s="9">
        <f t="shared" si="9"/>
        <v>0</v>
      </c>
    </row>
    <row r="174" spans="1:19" ht="13.5">
      <c r="A174" s="23"/>
      <c r="B174" s="12"/>
      <c r="C174" s="9"/>
      <c r="D174" s="19"/>
      <c r="E174" s="19">
        <f t="shared" si="7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>
        <f t="shared" si="8"/>
        <v>0</v>
      </c>
      <c r="S174" s="9">
        <f t="shared" si="9"/>
        <v>0</v>
      </c>
    </row>
    <row r="175" spans="1:19" ht="13.5">
      <c r="A175" s="23" t="s">
        <v>161</v>
      </c>
      <c r="B175" s="12" t="s">
        <v>94</v>
      </c>
      <c r="C175" s="9"/>
      <c r="D175" s="19"/>
      <c r="E175" s="19">
        <f t="shared" si="7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>
        <f t="shared" si="8"/>
        <v>0</v>
      </c>
      <c r="S175" s="9">
        <f t="shared" si="9"/>
        <v>0</v>
      </c>
    </row>
    <row r="176" spans="1:19" ht="13.5">
      <c r="A176" s="61"/>
      <c r="B176" s="60" t="s">
        <v>94</v>
      </c>
      <c r="C176" s="9"/>
      <c r="D176" s="19"/>
      <c r="E176" s="19">
        <f t="shared" si="7"/>
        <v>0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">
        <f t="shared" si="8"/>
        <v>0</v>
      </c>
      <c r="S176" s="9">
        <f t="shared" si="9"/>
        <v>0</v>
      </c>
    </row>
    <row r="177" spans="1:19" ht="13.5">
      <c r="A177" s="61" t="s">
        <v>141</v>
      </c>
      <c r="B177" s="23" t="s">
        <v>141</v>
      </c>
      <c r="C177" s="9"/>
      <c r="D177" s="19"/>
      <c r="E177" s="19">
        <f t="shared" si="7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9">
        <f t="shared" si="8"/>
        <v>0</v>
      </c>
      <c r="S177" s="9">
        <f t="shared" si="9"/>
        <v>0</v>
      </c>
    </row>
    <row r="178" spans="1:19" ht="13.5">
      <c r="A178" s="61" t="s">
        <v>204</v>
      </c>
      <c r="B178" s="23" t="s">
        <v>204</v>
      </c>
      <c r="C178" s="9"/>
      <c r="D178" s="19"/>
      <c r="E178" s="19">
        <f t="shared" si="7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>
        <f t="shared" si="8"/>
        <v>0</v>
      </c>
      <c r="S178" s="9">
        <f t="shared" si="9"/>
        <v>0</v>
      </c>
    </row>
    <row r="179" spans="1:19" ht="13.5">
      <c r="A179" s="61" t="s">
        <v>205</v>
      </c>
      <c r="B179" s="23" t="s">
        <v>205</v>
      </c>
      <c r="C179" s="9"/>
      <c r="D179" s="19"/>
      <c r="E179" s="19">
        <f t="shared" si="7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>
        <f t="shared" si="8"/>
        <v>0</v>
      </c>
      <c r="S179" s="9">
        <f t="shared" si="9"/>
        <v>0</v>
      </c>
    </row>
    <row r="180" spans="1:19" ht="13.5">
      <c r="A180" s="61" t="s">
        <v>206</v>
      </c>
      <c r="B180" s="23" t="s">
        <v>206</v>
      </c>
      <c r="C180" s="9"/>
      <c r="D180" s="19"/>
      <c r="E180" s="19">
        <f t="shared" si="7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9">
        <f t="shared" si="8"/>
        <v>0</v>
      </c>
      <c r="S180" s="9">
        <f t="shared" si="9"/>
        <v>0</v>
      </c>
    </row>
    <row r="181" spans="1:19" ht="13.5">
      <c r="A181" s="23"/>
      <c r="B181" s="12"/>
      <c r="C181" s="9"/>
      <c r="D181" s="19"/>
      <c r="E181" s="19">
        <f>D181+C181</f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9">
        <f>SUM(F181:Q181)</f>
        <v>0</v>
      </c>
      <c r="S181" s="9">
        <f>SUM(E181-R181)</f>
        <v>0</v>
      </c>
    </row>
    <row r="182" spans="1:19" ht="13.5">
      <c r="A182" s="23"/>
      <c r="B182" s="22" t="s">
        <v>138</v>
      </c>
      <c r="C182" s="14">
        <v>2333333</v>
      </c>
      <c r="D182" s="14">
        <f>SUM(D16:D181)</f>
        <v>0</v>
      </c>
      <c r="E182" s="14">
        <v>2333333</v>
      </c>
      <c r="F182" s="14">
        <f>SUM(F16:F181)</f>
        <v>194436</v>
      </c>
      <c r="G182" s="14">
        <f aca="true" t="shared" si="10" ref="G182:Q182">SUM(G16:G181)</f>
        <v>194436</v>
      </c>
      <c r="H182" s="14">
        <f t="shared" si="10"/>
        <v>194435.91999999998</v>
      </c>
      <c r="I182" s="14">
        <f t="shared" si="10"/>
        <v>194435.91999999998</v>
      </c>
      <c r="J182" s="14">
        <f t="shared" si="10"/>
        <v>194436.91999999998</v>
      </c>
      <c r="K182" s="14">
        <f t="shared" si="10"/>
        <v>194435.91999999998</v>
      </c>
      <c r="L182" s="14">
        <f t="shared" si="10"/>
        <v>194435.91999999998</v>
      </c>
      <c r="M182" s="14">
        <f t="shared" si="10"/>
        <v>194435.91999999998</v>
      </c>
      <c r="N182" s="14">
        <f t="shared" si="10"/>
        <v>194435.91999999998</v>
      </c>
      <c r="O182" s="14">
        <f t="shared" si="10"/>
        <v>194435.91999999998</v>
      </c>
      <c r="P182" s="14">
        <f t="shared" si="10"/>
        <v>194440.91999999998</v>
      </c>
      <c r="Q182" s="14">
        <f t="shared" si="10"/>
        <v>194530.91999999998</v>
      </c>
      <c r="R182" s="14">
        <f>SUM(R16:R181)</f>
        <v>2333332.2</v>
      </c>
      <c r="S182" s="14">
        <f>SUM(S16:S181)</f>
        <v>0.8000000000416776</v>
      </c>
    </row>
    <row r="183" spans="1:19" ht="13.5">
      <c r="A183" s="23"/>
      <c r="B183" s="12"/>
      <c r="C183" s="9"/>
      <c r="D183" s="19"/>
      <c r="E183" s="19">
        <f aca="true" t="shared" si="11" ref="E183:E191">D183+C183</f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9">
        <f>SUM(F183:Q183)</f>
        <v>0</v>
      </c>
      <c r="S183" s="9">
        <f>SUM(E183-R183)</f>
        <v>0</v>
      </c>
    </row>
    <row r="184" spans="1:19" ht="13.5">
      <c r="A184" s="23"/>
      <c r="B184" s="15" t="s">
        <v>115</v>
      </c>
      <c r="C184" s="9"/>
      <c r="D184" s="19"/>
      <c r="E184" s="19">
        <f t="shared" si="11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9">
        <f aca="true" t="shared" si="12" ref="R184:R191">SUM(F184:Q184)</f>
        <v>0</v>
      </c>
      <c r="S184" s="9">
        <f aca="true" t="shared" si="13" ref="S184:S191">SUM(E184-R184)</f>
        <v>0</v>
      </c>
    </row>
    <row r="185" spans="1:19" ht="13.5">
      <c r="A185" s="23" t="s">
        <v>163</v>
      </c>
      <c r="B185" s="9" t="s">
        <v>95</v>
      </c>
      <c r="C185" s="9"/>
      <c r="D185" s="19"/>
      <c r="E185" s="19">
        <f t="shared" si="11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9">
        <f t="shared" si="12"/>
        <v>0</v>
      </c>
      <c r="S185" s="9">
        <f t="shared" si="13"/>
        <v>0</v>
      </c>
    </row>
    <row r="186" spans="1:19" ht="13.5">
      <c r="A186" s="23"/>
      <c r="B186" s="9"/>
      <c r="C186" s="9"/>
      <c r="D186" s="19"/>
      <c r="E186" s="19">
        <f t="shared" si="11"/>
        <v>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9">
        <f t="shared" si="12"/>
        <v>0</v>
      </c>
      <c r="S186" s="9">
        <f t="shared" si="13"/>
        <v>0</v>
      </c>
    </row>
    <row r="187" spans="1:19" ht="13.5">
      <c r="A187" s="23" t="s">
        <v>164</v>
      </c>
      <c r="B187" s="9" t="s">
        <v>96</v>
      </c>
      <c r="C187" s="9"/>
      <c r="D187" s="19"/>
      <c r="E187" s="19">
        <f t="shared" si="11"/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>
        <f t="shared" si="12"/>
        <v>0</v>
      </c>
      <c r="S187" s="9">
        <f t="shared" si="13"/>
        <v>0</v>
      </c>
    </row>
    <row r="188" spans="1:19" ht="13.5">
      <c r="A188" s="23"/>
      <c r="B188" s="9" t="s">
        <v>97</v>
      </c>
      <c r="C188" s="9"/>
      <c r="D188" s="19"/>
      <c r="E188" s="19">
        <f t="shared" si="11"/>
        <v>0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9">
        <f t="shared" si="12"/>
        <v>0</v>
      </c>
      <c r="S188" s="9">
        <f t="shared" si="13"/>
        <v>0</v>
      </c>
    </row>
    <row r="189" spans="1:19" ht="13.5">
      <c r="A189" s="23"/>
      <c r="B189" s="9"/>
      <c r="C189" s="9"/>
      <c r="D189" s="19"/>
      <c r="E189" s="19">
        <f t="shared" si="11"/>
        <v>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9">
        <f t="shared" si="12"/>
        <v>0</v>
      </c>
      <c r="S189" s="9">
        <f t="shared" si="13"/>
        <v>0</v>
      </c>
    </row>
    <row r="190" spans="1:19" ht="13.5">
      <c r="A190" s="23" t="s">
        <v>165</v>
      </c>
      <c r="B190" s="9" t="s">
        <v>98</v>
      </c>
      <c r="C190" s="9"/>
      <c r="D190" s="19"/>
      <c r="E190" s="19">
        <f t="shared" si="11"/>
        <v>0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9">
        <f t="shared" si="12"/>
        <v>0</v>
      </c>
      <c r="S190" s="9">
        <f t="shared" si="13"/>
        <v>0</v>
      </c>
    </row>
    <row r="191" spans="2:19" ht="12.75">
      <c r="B191" s="9"/>
      <c r="C191" s="9"/>
      <c r="D191" s="19"/>
      <c r="E191" s="19">
        <f t="shared" si="11"/>
        <v>0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9">
        <f t="shared" si="12"/>
        <v>0</v>
      </c>
      <c r="S191" s="9">
        <f t="shared" si="13"/>
        <v>0</v>
      </c>
    </row>
    <row r="192" spans="2:19" ht="12.75">
      <c r="B192" s="17" t="s">
        <v>139</v>
      </c>
      <c r="C192" s="14">
        <f aca="true" t="shared" si="14" ref="C192:S192">SUM(C185+C187+C188+C190)</f>
        <v>0</v>
      </c>
      <c r="D192" s="21">
        <f t="shared" si="14"/>
        <v>0</v>
      </c>
      <c r="E192" s="21">
        <f t="shared" si="14"/>
        <v>0</v>
      </c>
      <c r="F192" s="21">
        <f t="shared" si="14"/>
        <v>0</v>
      </c>
      <c r="G192" s="21">
        <f t="shared" si="14"/>
        <v>0</v>
      </c>
      <c r="H192" s="21">
        <f t="shared" si="14"/>
        <v>0</v>
      </c>
      <c r="I192" s="21">
        <f t="shared" si="14"/>
        <v>0</v>
      </c>
      <c r="J192" s="21">
        <f t="shared" si="14"/>
        <v>0</v>
      </c>
      <c r="K192" s="21">
        <f t="shared" si="14"/>
        <v>0</v>
      </c>
      <c r="L192" s="21">
        <f t="shared" si="14"/>
        <v>0</v>
      </c>
      <c r="M192" s="21">
        <f t="shared" si="14"/>
        <v>0</v>
      </c>
      <c r="N192" s="21">
        <f t="shared" si="14"/>
        <v>0</v>
      </c>
      <c r="O192" s="21">
        <f t="shared" si="14"/>
        <v>0</v>
      </c>
      <c r="P192" s="21">
        <f t="shared" si="14"/>
        <v>0</v>
      </c>
      <c r="Q192" s="21">
        <f t="shared" si="14"/>
        <v>0</v>
      </c>
      <c r="R192" s="14">
        <f t="shared" si="14"/>
        <v>0</v>
      </c>
      <c r="S192" s="14">
        <f t="shared" si="14"/>
        <v>0</v>
      </c>
    </row>
    <row r="193" spans="2:19" ht="12.75">
      <c r="B193" s="9"/>
      <c r="C193" s="9"/>
      <c r="D193" s="19"/>
      <c r="E193" s="19">
        <f>D193+C193</f>
        <v>0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9"/>
      <c r="S193" s="9"/>
    </row>
    <row r="194" spans="2:19" ht="12.75">
      <c r="B194" s="14" t="s">
        <v>140</v>
      </c>
      <c r="C194" s="14">
        <f aca="true" t="shared" si="15" ref="C194:S194">C192+C182</f>
        <v>2333333</v>
      </c>
      <c r="D194" s="14">
        <f t="shared" si="15"/>
        <v>0</v>
      </c>
      <c r="E194" s="14">
        <f t="shared" si="15"/>
        <v>2333333</v>
      </c>
      <c r="F194" s="14">
        <f t="shared" si="15"/>
        <v>194436</v>
      </c>
      <c r="G194" s="14">
        <f t="shared" si="15"/>
        <v>194436</v>
      </c>
      <c r="H194" s="14">
        <f t="shared" si="15"/>
        <v>194435.91999999998</v>
      </c>
      <c r="I194" s="14">
        <f t="shared" si="15"/>
        <v>194435.91999999998</v>
      </c>
      <c r="J194" s="14">
        <f t="shared" si="15"/>
        <v>194436.91999999998</v>
      </c>
      <c r="K194" s="14">
        <f t="shared" si="15"/>
        <v>194435.91999999998</v>
      </c>
      <c r="L194" s="14">
        <f t="shared" si="15"/>
        <v>194435.91999999998</v>
      </c>
      <c r="M194" s="14">
        <f t="shared" si="15"/>
        <v>194435.91999999998</v>
      </c>
      <c r="N194" s="14">
        <f t="shared" si="15"/>
        <v>194435.91999999998</v>
      </c>
      <c r="O194" s="14">
        <f t="shared" si="15"/>
        <v>194435.91999999998</v>
      </c>
      <c r="P194" s="14">
        <f t="shared" si="15"/>
        <v>194440.91999999998</v>
      </c>
      <c r="Q194" s="14">
        <f t="shared" si="15"/>
        <v>194530.91999999998</v>
      </c>
      <c r="R194" s="14">
        <f t="shared" si="15"/>
        <v>2333332.2</v>
      </c>
      <c r="S194" s="14">
        <f t="shared" si="15"/>
        <v>0.8000000000416776</v>
      </c>
    </row>
    <row r="196" ht="12.75">
      <c r="E196" s="8">
        <v>2333333</v>
      </c>
    </row>
    <row r="197" ht="12.75">
      <c r="E197" s="8">
        <f>E196-E194</f>
        <v>0</v>
      </c>
    </row>
  </sheetData>
  <mergeCells count="1">
    <mergeCell ref="F2:R2"/>
  </mergeCells>
  <printOptions/>
  <pageMargins left="0.75" right="0.75" top="1" bottom="1" header="0.5" footer="0.5"/>
  <pageSetup cellComments="atEnd" horizontalDpi="600" verticalDpi="600" orientation="landscape" scale="54" r:id="rId1"/>
  <rowBreaks count="2" manualBreakCount="2">
    <brk id="74" min="1" max="18" man="1"/>
    <brk id="115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88"/>
  <sheetViews>
    <sheetView showZeros="0" workbookViewId="0" topLeftCell="B1">
      <pane xSplit="1" ySplit="3" topLeftCell="G15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N20" sqref="N20"/>
    </sheetView>
  </sheetViews>
  <sheetFormatPr defaultColWidth="9.140625" defaultRowHeight="12.75"/>
  <cols>
    <col min="1" max="1" width="24.7109375" style="8" customWidth="1"/>
    <col min="2" max="2" width="49.7109375" style="16" bestFit="1" customWidth="1"/>
    <col min="3" max="3" width="10.140625" style="8" customWidth="1"/>
    <col min="4" max="4" width="9.140625" style="8" customWidth="1"/>
    <col min="5" max="5" width="10.140625" style="8" customWidth="1"/>
    <col min="6" max="6" width="9.28125" style="8" customWidth="1"/>
    <col min="7" max="8" width="9.140625" style="8" customWidth="1"/>
    <col min="9" max="18" width="9.28125" style="8" customWidth="1"/>
    <col min="19" max="19" width="9.7109375" style="8" customWidth="1"/>
    <col min="20" max="16384" width="9.140625" style="8" customWidth="1"/>
  </cols>
  <sheetData>
    <row r="1" ht="12.75">
      <c r="A1" s="9"/>
    </row>
    <row r="2" spans="2:19" ht="12.75">
      <c r="B2" s="14" t="s">
        <v>173</v>
      </c>
      <c r="C2" s="1" t="s">
        <v>116</v>
      </c>
      <c r="D2" s="1" t="s">
        <v>117</v>
      </c>
      <c r="E2" s="1" t="s">
        <v>118</v>
      </c>
      <c r="F2" s="75" t="s">
        <v>209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208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9">
        <f aca="true" t="shared" si="0" ref="R4:R10">SUM(F4:Q4)</f>
        <v>0</v>
      </c>
      <c r="S4" s="9">
        <f aca="true" t="shared" si="1" ref="S4:S10">SUM(E4-R4)</f>
        <v>0</v>
      </c>
    </row>
    <row r="5" spans="2:19" ht="12.75">
      <c r="B5" s="10" t="s">
        <v>100</v>
      </c>
      <c r="C5" s="9">
        <f>'[1]OSDP'!C5</f>
        <v>0</v>
      </c>
      <c r="D5" s="19"/>
      <c r="E5" s="19">
        <f>D5+C5</f>
        <v>0</v>
      </c>
      <c r="F5" s="19">
        <f>17170+65145</f>
        <v>82315</v>
      </c>
      <c r="G5" s="19">
        <v>91696</v>
      </c>
      <c r="H5" s="19">
        <v>98060</v>
      </c>
      <c r="I5" s="19">
        <v>95391</v>
      </c>
      <c r="J5" s="19">
        <f>172741-65145</f>
        <v>107596</v>
      </c>
      <c r="K5" s="19">
        <f>61090+89764</f>
        <v>150854</v>
      </c>
      <c r="L5" s="19">
        <f>95278+26140</f>
        <v>121418</v>
      </c>
      <c r="M5" s="19">
        <v>126353</v>
      </c>
      <c r="N5" s="19">
        <v>175315</v>
      </c>
      <c r="O5" s="19"/>
      <c r="P5" s="19"/>
      <c r="Q5" s="19"/>
      <c r="R5" s="9">
        <f t="shared" si="0"/>
        <v>1048998</v>
      </c>
      <c r="S5" s="9">
        <f t="shared" si="1"/>
        <v>-1048998</v>
      </c>
    </row>
    <row r="6" spans="2:19" ht="12.75">
      <c r="B6" s="10"/>
      <c r="C6" s="9"/>
      <c r="D6" s="19"/>
      <c r="E6" s="19">
        <f>D6+C6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>
        <f t="shared" si="0"/>
        <v>0</v>
      </c>
      <c r="S6" s="9">
        <f t="shared" si="1"/>
        <v>0</v>
      </c>
    </row>
    <row r="7" spans="2:19" ht="12.75">
      <c r="B7" s="22" t="s">
        <v>201</v>
      </c>
      <c r="C7" s="14">
        <f aca="true" t="shared" si="2" ref="C7:Q7">SUM(C5:C6)</f>
        <v>0</v>
      </c>
      <c r="D7" s="14">
        <f t="shared" si="2"/>
        <v>0</v>
      </c>
      <c r="E7" s="14">
        <f t="shared" si="2"/>
        <v>0</v>
      </c>
      <c r="F7" s="14">
        <f t="shared" si="2"/>
        <v>82315</v>
      </c>
      <c r="G7" s="14">
        <f t="shared" si="2"/>
        <v>91696</v>
      </c>
      <c r="H7" s="14">
        <f t="shared" si="2"/>
        <v>98060</v>
      </c>
      <c r="I7" s="14">
        <f t="shared" si="2"/>
        <v>95391</v>
      </c>
      <c r="J7" s="14">
        <f t="shared" si="2"/>
        <v>107596</v>
      </c>
      <c r="K7" s="14">
        <f t="shared" si="2"/>
        <v>150854</v>
      </c>
      <c r="L7" s="14">
        <f t="shared" si="2"/>
        <v>121418</v>
      </c>
      <c r="M7" s="14">
        <f t="shared" si="2"/>
        <v>126353</v>
      </c>
      <c r="N7" s="14">
        <f t="shared" si="2"/>
        <v>175315</v>
      </c>
      <c r="O7" s="14">
        <f t="shared" si="2"/>
        <v>0</v>
      </c>
      <c r="P7" s="14">
        <f t="shared" si="2"/>
        <v>0</v>
      </c>
      <c r="Q7" s="14">
        <f t="shared" si="2"/>
        <v>0</v>
      </c>
      <c r="R7" s="14">
        <f t="shared" si="0"/>
        <v>1048998</v>
      </c>
      <c r="S7" s="14">
        <f t="shared" si="1"/>
        <v>-1048998</v>
      </c>
    </row>
    <row r="8" spans="2:19" ht="12.75">
      <c r="B8" s="9"/>
      <c r="C8" s="9"/>
      <c r="D8" s="19"/>
      <c r="E8" s="19">
        <f aca="true" t="shared" si="3" ref="E8:E71">D8+C8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>
        <f t="shared" si="0"/>
        <v>0</v>
      </c>
      <c r="S8" s="9">
        <f t="shared" si="1"/>
        <v>0</v>
      </c>
    </row>
    <row r="9" spans="2:19" ht="12.75">
      <c r="B9" s="10" t="s">
        <v>99</v>
      </c>
      <c r="C9" s="9">
        <f>'[1]OSDP'!C9</f>
        <v>0</v>
      </c>
      <c r="D9" s="19"/>
      <c r="E9" s="19">
        <f t="shared" si="3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9">
        <f t="shared" si="0"/>
        <v>0</v>
      </c>
      <c r="S9" s="9">
        <f t="shared" si="1"/>
        <v>0</v>
      </c>
    </row>
    <row r="10" spans="2:19" ht="12.75">
      <c r="B10" s="9"/>
      <c r="C10" s="9">
        <f>'[1]OSDP'!C10</f>
        <v>0</v>
      </c>
      <c r="D10" s="19"/>
      <c r="E10" s="19">
        <f t="shared" si="3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>
        <f t="shared" si="0"/>
        <v>0</v>
      </c>
      <c r="S10" s="9">
        <f t="shared" si="1"/>
        <v>0</v>
      </c>
    </row>
    <row r="11" spans="1:19" ht="13.5">
      <c r="A11" s="23" t="s">
        <v>142</v>
      </c>
      <c r="B11" s="9" t="s">
        <v>0</v>
      </c>
      <c r="C11" s="9">
        <f>'[1]OSDP'!C11</f>
        <v>50000</v>
      </c>
      <c r="D11" s="19"/>
      <c r="E11" s="19">
        <f t="shared" si="3"/>
        <v>50000</v>
      </c>
      <c r="F11" s="19">
        <v>2993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>SUM(F11:Q11)</f>
        <v>2993</v>
      </c>
      <c r="S11" s="9">
        <f>SUM(E11-R11)</f>
        <v>47007</v>
      </c>
    </row>
    <row r="12" spans="1:19" ht="13.5">
      <c r="A12" s="23"/>
      <c r="B12" s="9" t="s">
        <v>1</v>
      </c>
      <c r="C12" s="9">
        <f>'[1]OSDP'!C12</f>
        <v>0</v>
      </c>
      <c r="D12" s="19"/>
      <c r="E12" s="19">
        <f t="shared" si="3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>
        <f aca="true" t="shared" si="4" ref="R12:R75">SUM(F12:Q12)</f>
        <v>0</v>
      </c>
      <c r="S12" s="9">
        <f aca="true" t="shared" si="5" ref="S12:S75">SUM(E12-R12)</f>
        <v>0</v>
      </c>
    </row>
    <row r="13" spans="1:19" ht="13.5">
      <c r="A13" s="23"/>
      <c r="B13" s="9" t="s">
        <v>2</v>
      </c>
      <c r="C13" s="9">
        <f>'[1]OSDP'!C13</f>
        <v>410000</v>
      </c>
      <c r="D13" s="19"/>
      <c r="E13" s="19">
        <f t="shared" si="3"/>
        <v>410000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>
        <f t="shared" si="4"/>
        <v>0</v>
      </c>
      <c r="S13" s="9">
        <f t="shared" si="5"/>
        <v>410000</v>
      </c>
    </row>
    <row r="14" spans="1:19" ht="13.5">
      <c r="A14" s="23"/>
      <c r="B14" s="9"/>
      <c r="C14" s="9">
        <f>'[1]OSDP'!C14</f>
        <v>0</v>
      </c>
      <c r="D14" s="19"/>
      <c r="E14" s="19">
        <f t="shared" si="3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9">
        <f t="shared" si="4"/>
        <v>0</v>
      </c>
      <c r="S14" s="9">
        <f t="shared" si="5"/>
        <v>0</v>
      </c>
    </row>
    <row r="15" spans="1:19" ht="13.5">
      <c r="A15" s="23" t="s">
        <v>143</v>
      </c>
      <c r="B15" s="9" t="s">
        <v>3</v>
      </c>
      <c r="C15" s="9">
        <f>'[1]OSDP'!C15</f>
        <v>0</v>
      </c>
      <c r="D15" s="19"/>
      <c r="E15" s="19">
        <f t="shared" si="3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9">
        <f t="shared" si="4"/>
        <v>0</v>
      </c>
      <c r="S15" s="9">
        <f t="shared" si="5"/>
        <v>0</v>
      </c>
    </row>
    <row r="16" spans="1:19" ht="13.5">
      <c r="A16" s="23"/>
      <c r="B16" s="9"/>
      <c r="C16" s="9">
        <f>'[1]OSDP'!C16</f>
        <v>0</v>
      </c>
      <c r="D16" s="19"/>
      <c r="E16" s="19">
        <f t="shared" si="3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>
        <f t="shared" si="4"/>
        <v>0</v>
      </c>
      <c r="S16" s="9">
        <f t="shared" si="5"/>
        <v>0</v>
      </c>
    </row>
    <row r="17" spans="1:19" ht="13.5">
      <c r="A17" s="23" t="s">
        <v>4</v>
      </c>
      <c r="B17" s="9" t="s">
        <v>4</v>
      </c>
      <c r="C17" s="9">
        <f>'[1]OSDP'!C17</f>
        <v>30000</v>
      </c>
      <c r="D17" s="19"/>
      <c r="E17" s="19">
        <f t="shared" si="3"/>
        <v>30000</v>
      </c>
      <c r="F17" s="19"/>
      <c r="G17" s="19"/>
      <c r="H17" s="19"/>
      <c r="I17" s="19"/>
      <c r="J17" s="19"/>
      <c r="K17" s="19"/>
      <c r="L17" s="19">
        <v>5135</v>
      </c>
      <c r="M17" s="19"/>
      <c r="N17" s="19"/>
      <c r="O17" s="19"/>
      <c r="P17" s="19"/>
      <c r="Q17" s="19"/>
      <c r="R17" s="9">
        <f t="shared" si="4"/>
        <v>5135</v>
      </c>
      <c r="S17" s="9">
        <f t="shared" si="5"/>
        <v>24865</v>
      </c>
    </row>
    <row r="18" spans="1:19" ht="13.5">
      <c r="A18" s="23"/>
      <c r="B18" s="9"/>
      <c r="C18" s="9">
        <f>'[1]OSDP'!C18</f>
        <v>0</v>
      </c>
      <c r="D18" s="19"/>
      <c r="E18" s="19">
        <f t="shared" si="3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>
        <f t="shared" si="4"/>
        <v>0</v>
      </c>
      <c r="S18" s="9">
        <f t="shared" si="5"/>
        <v>0</v>
      </c>
    </row>
    <row r="19" spans="1:19" ht="13.5">
      <c r="A19" s="23" t="s">
        <v>144</v>
      </c>
      <c r="B19" s="9" t="s">
        <v>101</v>
      </c>
      <c r="C19" s="9">
        <f>'[1]OSDP'!C19</f>
        <v>69600</v>
      </c>
      <c r="D19" s="19"/>
      <c r="E19" s="19">
        <f t="shared" si="3"/>
        <v>69600</v>
      </c>
      <c r="F19" s="19">
        <v>5380</v>
      </c>
      <c r="G19" s="19">
        <v>5802</v>
      </c>
      <c r="H19" s="59">
        <v>4990</v>
      </c>
      <c r="I19" s="19">
        <v>5071</v>
      </c>
      <c r="J19" s="19">
        <v>4966</v>
      </c>
      <c r="K19" s="19">
        <v>5190</v>
      </c>
      <c r="L19" s="19">
        <v>5565</v>
      </c>
      <c r="M19" s="19">
        <v>6005</v>
      </c>
      <c r="N19" s="19">
        <v>7709</v>
      </c>
      <c r="O19" s="19"/>
      <c r="P19" s="19"/>
      <c r="Q19" s="19"/>
      <c r="R19" s="9">
        <f t="shared" si="4"/>
        <v>50678</v>
      </c>
      <c r="S19" s="9">
        <f t="shared" si="5"/>
        <v>18922</v>
      </c>
    </row>
    <row r="20" spans="1:19" ht="13.5">
      <c r="A20" s="23"/>
      <c r="B20" s="9" t="s">
        <v>102</v>
      </c>
      <c r="C20" s="9">
        <f>'[1]OSDP'!C20</f>
        <v>0</v>
      </c>
      <c r="D20" s="19"/>
      <c r="E20" s="19">
        <f t="shared" si="3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>
        <f t="shared" si="4"/>
        <v>0</v>
      </c>
      <c r="S20" s="9">
        <f t="shared" si="5"/>
        <v>0</v>
      </c>
    </row>
    <row r="21" spans="1:19" ht="13.5">
      <c r="A21" s="23"/>
      <c r="B21" s="9" t="s">
        <v>5</v>
      </c>
      <c r="C21" s="9">
        <f>'[1]OSDP'!C21</f>
        <v>400</v>
      </c>
      <c r="D21" s="19"/>
      <c r="E21" s="19">
        <f t="shared" si="3"/>
        <v>400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">
        <f t="shared" si="4"/>
        <v>0</v>
      </c>
      <c r="S21" s="9">
        <f t="shared" si="5"/>
        <v>400</v>
      </c>
    </row>
    <row r="22" spans="1:19" ht="13.5">
      <c r="A22" s="23"/>
      <c r="B22" s="9" t="s">
        <v>6</v>
      </c>
      <c r="C22" s="9">
        <f>'[1]OSDP'!C22</f>
        <v>0</v>
      </c>
      <c r="D22" s="19"/>
      <c r="E22" s="19">
        <f t="shared" si="3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9">
        <f t="shared" si="4"/>
        <v>0</v>
      </c>
      <c r="S22" s="9">
        <f t="shared" si="5"/>
        <v>0</v>
      </c>
    </row>
    <row r="23" spans="1:19" ht="13.5">
      <c r="A23" s="23"/>
      <c r="B23" s="9" t="s">
        <v>7</v>
      </c>
      <c r="C23" s="9">
        <f>'[1]OSDP'!C23</f>
        <v>0</v>
      </c>
      <c r="D23" s="19"/>
      <c r="E23" s="19">
        <f t="shared" si="3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4"/>
        <v>0</v>
      </c>
      <c r="S23" s="9">
        <f t="shared" si="5"/>
        <v>0</v>
      </c>
    </row>
    <row r="24" spans="1:19" ht="13.5">
      <c r="A24" s="23"/>
      <c r="B24" s="9" t="s">
        <v>103</v>
      </c>
      <c r="C24" s="9">
        <f>'[1]OSDP'!C24</f>
        <v>0</v>
      </c>
      <c r="D24" s="19"/>
      <c r="E24" s="19">
        <f t="shared" si="3"/>
        <v>0</v>
      </c>
      <c r="F24" s="19">
        <v>-44</v>
      </c>
      <c r="G24" s="19">
        <v>-71</v>
      </c>
      <c r="H24" s="19">
        <v>-93</v>
      </c>
      <c r="I24" s="19">
        <v>-8</v>
      </c>
      <c r="J24" s="19">
        <v>-8</v>
      </c>
      <c r="K24" s="19">
        <v>-8</v>
      </c>
      <c r="L24" s="19">
        <f>-65-101</f>
        <v>-166</v>
      </c>
      <c r="M24" s="19">
        <v>-189</v>
      </c>
      <c r="N24" s="19">
        <v>-11</v>
      </c>
      <c r="O24" s="19"/>
      <c r="P24" s="19"/>
      <c r="Q24" s="19"/>
      <c r="R24" s="9">
        <f t="shared" si="4"/>
        <v>-598</v>
      </c>
      <c r="S24" s="9">
        <f t="shared" si="5"/>
        <v>598</v>
      </c>
    </row>
    <row r="25" spans="1:19" ht="13.5">
      <c r="A25" s="23"/>
      <c r="B25" s="9"/>
      <c r="C25" s="9">
        <f>'[1]OSDP'!C25</f>
        <v>0</v>
      </c>
      <c r="D25" s="19"/>
      <c r="E25" s="19">
        <f t="shared" si="3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>
        <f t="shared" si="4"/>
        <v>0</v>
      </c>
      <c r="S25" s="9">
        <f t="shared" si="5"/>
        <v>0</v>
      </c>
    </row>
    <row r="26" spans="1:19" ht="13.5">
      <c r="A26" s="23" t="s">
        <v>171</v>
      </c>
      <c r="B26" s="11" t="s">
        <v>8</v>
      </c>
      <c r="C26" s="9">
        <f>'[1]OSDP'!C26</f>
        <v>0</v>
      </c>
      <c r="D26" s="19"/>
      <c r="E26" s="19">
        <f t="shared" si="3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9">
        <f t="shared" si="4"/>
        <v>0</v>
      </c>
      <c r="S26" s="9">
        <f t="shared" si="5"/>
        <v>0</v>
      </c>
    </row>
    <row r="27" spans="1:19" ht="13.5">
      <c r="A27" s="23"/>
      <c r="B27" s="9" t="s">
        <v>9</v>
      </c>
      <c r="C27" s="9">
        <f>'[1]OSDP'!C27</f>
        <v>0</v>
      </c>
      <c r="D27" s="19"/>
      <c r="E27" s="19">
        <f t="shared" si="3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>
        <f t="shared" si="4"/>
        <v>0</v>
      </c>
      <c r="S27" s="9">
        <f t="shared" si="5"/>
        <v>0</v>
      </c>
    </row>
    <row r="28" spans="1:19" ht="13.5">
      <c r="A28" s="23"/>
      <c r="B28" s="9" t="s">
        <v>10</v>
      </c>
      <c r="C28" s="9">
        <f>'[1]OSDP'!C28</f>
        <v>6000</v>
      </c>
      <c r="D28" s="19"/>
      <c r="E28" s="19">
        <f t="shared" si="3"/>
        <v>6000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>
        <f t="shared" si="4"/>
        <v>0</v>
      </c>
      <c r="S28" s="9">
        <f t="shared" si="5"/>
        <v>6000</v>
      </c>
    </row>
    <row r="29" spans="1:19" ht="13.5">
      <c r="A29" s="23"/>
      <c r="B29" s="9" t="s">
        <v>11</v>
      </c>
      <c r="C29" s="9">
        <f>'[1]OSDP'!C29</f>
        <v>0</v>
      </c>
      <c r="D29" s="19"/>
      <c r="E29" s="19">
        <f t="shared" si="3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>
        <f t="shared" si="4"/>
        <v>0</v>
      </c>
      <c r="S29" s="9">
        <f t="shared" si="5"/>
        <v>0</v>
      </c>
    </row>
    <row r="30" spans="1:19" ht="13.5">
      <c r="A30" s="23"/>
      <c r="B30" s="9" t="s">
        <v>12</v>
      </c>
      <c r="C30" s="9">
        <f>'[1]OSDP'!C30</f>
        <v>15000</v>
      </c>
      <c r="D30" s="19"/>
      <c r="E30" s="19">
        <f t="shared" si="3"/>
        <v>15000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>
        <f t="shared" si="4"/>
        <v>0</v>
      </c>
      <c r="S30" s="9">
        <f t="shared" si="5"/>
        <v>15000</v>
      </c>
    </row>
    <row r="31" spans="1:19" ht="13.5">
      <c r="A31" s="23"/>
      <c r="B31" s="9"/>
      <c r="C31" s="9">
        <f>'[1]OSDP'!C31</f>
        <v>0</v>
      </c>
      <c r="D31" s="19"/>
      <c r="E31" s="19">
        <f t="shared" si="3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>
        <f t="shared" si="4"/>
        <v>0</v>
      </c>
      <c r="S31" s="9">
        <f t="shared" si="5"/>
        <v>0</v>
      </c>
    </row>
    <row r="32" spans="1:19" ht="13.5">
      <c r="A32" s="23"/>
      <c r="B32" s="11" t="s">
        <v>13</v>
      </c>
      <c r="C32" s="9">
        <f>'[1]OSDP'!C32</f>
        <v>0</v>
      </c>
      <c r="D32" s="19"/>
      <c r="E32" s="19">
        <f t="shared" si="3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>
        <f t="shared" si="4"/>
        <v>0</v>
      </c>
      <c r="S32" s="9">
        <f t="shared" si="5"/>
        <v>0</v>
      </c>
    </row>
    <row r="33" spans="1:19" ht="13.5">
      <c r="A33" s="23"/>
      <c r="B33" s="9" t="s">
        <v>12</v>
      </c>
      <c r="C33" s="9">
        <f>'[1]OSDP'!C33</f>
        <v>0</v>
      </c>
      <c r="D33" s="19"/>
      <c r="E33" s="19">
        <f t="shared" si="3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>
        <f t="shared" si="4"/>
        <v>0</v>
      </c>
      <c r="S33" s="9">
        <f t="shared" si="5"/>
        <v>0</v>
      </c>
    </row>
    <row r="34" spans="1:19" ht="13.5">
      <c r="A34" s="23"/>
      <c r="B34" s="9" t="s">
        <v>14</v>
      </c>
      <c r="C34" s="9">
        <f>'[1]OSDP'!C34</f>
        <v>0</v>
      </c>
      <c r="D34" s="19"/>
      <c r="E34" s="19">
        <f t="shared" si="3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9">
        <f t="shared" si="4"/>
        <v>0</v>
      </c>
      <c r="S34" s="9">
        <f t="shared" si="5"/>
        <v>0</v>
      </c>
    </row>
    <row r="35" spans="1:19" ht="13.5">
      <c r="A35" s="23"/>
      <c r="B35" s="9" t="s">
        <v>15</v>
      </c>
      <c r="C35" s="9">
        <f>'[1]OSDP'!C35</f>
        <v>0</v>
      </c>
      <c r="D35" s="19"/>
      <c r="E35" s="19">
        <f t="shared" si="3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9">
        <f t="shared" si="4"/>
        <v>0</v>
      </c>
      <c r="S35" s="9">
        <f t="shared" si="5"/>
        <v>0</v>
      </c>
    </row>
    <row r="36" spans="1:19" ht="13.5">
      <c r="A36" s="23"/>
      <c r="B36" s="9"/>
      <c r="C36" s="9">
        <f>'[1]OSDP'!C36</f>
        <v>0</v>
      </c>
      <c r="D36" s="19"/>
      <c r="E36" s="19">
        <f t="shared" si="3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9">
        <f t="shared" si="4"/>
        <v>0</v>
      </c>
      <c r="S36" s="9">
        <f t="shared" si="5"/>
        <v>0</v>
      </c>
    </row>
    <row r="37" spans="1:19" ht="13.5">
      <c r="A37" s="23" t="s">
        <v>145</v>
      </c>
      <c r="B37" s="9" t="s">
        <v>16</v>
      </c>
      <c r="C37" s="9">
        <f>'[1]OSDP'!C37</f>
        <v>30000</v>
      </c>
      <c r="D37" s="19"/>
      <c r="E37" s="19">
        <f t="shared" si="3"/>
        <v>30000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9">
        <f t="shared" si="4"/>
        <v>0</v>
      </c>
      <c r="S37" s="9">
        <f t="shared" si="5"/>
        <v>30000</v>
      </c>
    </row>
    <row r="38" spans="1:19" ht="13.5">
      <c r="A38" s="23"/>
      <c r="B38" s="9" t="s">
        <v>104</v>
      </c>
      <c r="C38" s="9">
        <f>'[1]OSDP'!C38</f>
        <v>50000</v>
      </c>
      <c r="D38" s="19"/>
      <c r="E38" s="19">
        <f t="shared" si="3"/>
        <v>50000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">
        <f t="shared" si="4"/>
        <v>0</v>
      </c>
      <c r="S38" s="9">
        <f t="shared" si="5"/>
        <v>50000</v>
      </c>
    </row>
    <row r="39" spans="1:19" ht="13.5">
      <c r="A39" s="23"/>
      <c r="B39" s="9" t="s">
        <v>105</v>
      </c>
      <c r="C39" s="9">
        <f>'[1]OSDP'!C39</f>
        <v>0</v>
      </c>
      <c r="D39" s="19"/>
      <c r="E39" s="19">
        <f t="shared" si="3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9">
        <f t="shared" si="4"/>
        <v>0</v>
      </c>
      <c r="S39" s="9">
        <f t="shared" si="5"/>
        <v>0</v>
      </c>
    </row>
    <row r="40" spans="1:19" ht="13.5">
      <c r="A40" s="23"/>
      <c r="B40" s="9" t="s">
        <v>17</v>
      </c>
      <c r="C40" s="9">
        <f>'[1]OSDP'!C40</f>
        <v>50000</v>
      </c>
      <c r="D40" s="19"/>
      <c r="E40" s="19">
        <f t="shared" si="3"/>
        <v>50000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9">
        <f t="shared" si="4"/>
        <v>0</v>
      </c>
      <c r="S40" s="9">
        <f t="shared" si="5"/>
        <v>50000</v>
      </c>
    </row>
    <row r="41" spans="1:19" ht="13.5">
      <c r="A41" s="23"/>
      <c r="B41" s="9" t="s">
        <v>18</v>
      </c>
      <c r="C41" s="9">
        <f>'[1]OSDP'!C41</f>
        <v>0</v>
      </c>
      <c r="D41" s="19"/>
      <c r="E41" s="19">
        <f t="shared" si="3"/>
        <v>0</v>
      </c>
      <c r="F41" s="19"/>
      <c r="G41" s="19">
        <v>68020</v>
      </c>
      <c r="H41" s="19"/>
      <c r="I41" s="19">
        <v>1368</v>
      </c>
      <c r="J41" s="19"/>
      <c r="K41" s="19">
        <v>56256</v>
      </c>
      <c r="L41" s="19"/>
      <c r="M41" s="19">
        <v>126744</v>
      </c>
      <c r="N41" s="19"/>
      <c r="O41" s="19"/>
      <c r="P41" s="19"/>
      <c r="Q41" s="19"/>
      <c r="R41" s="9">
        <f t="shared" si="4"/>
        <v>252388</v>
      </c>
      <c r="S41" s="9">
        <f t="shared" si="5"/>
        <v>-252388</v>
      </c>
    </row>
    <row r="42" spans="1:19" ht="13.5">
      <c r="A42" s="23"/>
      <c r="B42" s="9"/>
      <c r="C42" s="9">
        <f>'[1]OSDP'!C42</f>
        <v>0</v>
      </c>
      <c r="D42" s="19"/>
      <c r="E42" s="19">
        <f t="shared" si="3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9">
        <f t="shared" si="4"/>
        <v>0</v>
      </c>
      <c r="S42" s="9">
        <f t="shared" si="5"/>
        <v>0</v>
      </c>
    </row>
    <row r="43" spans="1:19" ht="13.5">
      <c r="A43" s="23" t="s">
        <v>170</v>
      </c>
      <c r="B43" s="9" t="s">
        <v>20</v>
      </c>
      <c r="C43" s="9">
        <f>'[1]OSDP'!C43</f>
        <v>5000</v>
      </c>
      <c r="D43" s="19"/>
      <c r="E43" s="19">
        <f t="shared" si="3"/>
        <v>5000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9">
        <f t="shared" si="4"/>
        <v>0</v>
      </c>
      <c r="S43" s="9">
        <f t="shared" si="5"/>
        <v>5000</v>
      </c>
    </row>
    <row r="44" spans="1:19" ht="13.5">
      <c r="A44" s="23"/>
      <c r="B44" s="9"/>
      <c r="C44" s="9">
        <f>'[1]OSDP'!C44</f>
        <v>0</v>
      </c>
      <c r="D44" s="19"/>
      <c r="E44" s="19">
        <f t="shared" si="3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9">
        <f t="shared" si="4"/>
        <v>0</v>
      </c>
      <c r="S44" s="9">
        <f t="shared" si="5"/>
        <v>0</v>
      </c>
    </row>
    <row r="45" spans="1:19" ht="13.5">
      <c r="A45" s="23" t="s">
        <v>146</v>
      </c>
      <c r="B45" s="12" t="s">
        <v>19</v>
      </c>
      <c r="C45" s="9">
        <f>'[1]OSDP'!C45</f>
        <v>0</v>
      </c>
      <c r="D45" s="19"/>
      <c r="E45" s="19">
        <f t="shared" si="3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9">
        <f t="shared" si="4"/>
        <v>0</v>
      </c>
      <c r="S45" s="9">
        <f t="shared" si="5"/>
        <v>0</v>
      </c>
    </row>
    <row r="46" spans="1:19" ht="13.5">
      <c r="A46" s="23"/>
      <c r="B46" s="9"/>
      <c r="C46" s="9">
        <f>'[1]OSDP'!C46</f>
        <v>0</v>
      </c>
      <c r="D46" s="19"/>
      <c r="E46" s="19">
        <f t="shared" si="3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9">
        <f t="shared" si="4"/>
        <v>0</v>
      </c>
      <c r="S46" s="9">
        <f t="shared" si="5"/>
        <v>0</v>
      </c>
    </row>
    <row r="47" spans="1:19" ht="13.5">
      <c r="A47" s="23" t="s">
        <v>169</v>
      </c>
      <c r="B47" s="9" t="s">
        <v>21</v>
      </c>
      <c r="C47" s="9">
        <f>'[1]OSDP'!C47</f>
        <v>50000</v>
      </c>
      <c r="D47" s="19"/>
      <c r="E47" s="19">
        <f t="shared" si="3"/>
        <v>50000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">
        <f t="shared" si="4"/>
        <v>0</v>
      </c>
      <c r="S47" s="9">
        <f t="shared" si="5"/>
        <v>50000</v>
      </c>
    </row>
    <row r="48" spans="1:19" ht="13.5">
      <c r="A48" s="23"/>
      <c r="B48" s="9" t="s">
        <v>211</v>
      </c>
      <c r="C48" s="9">
        <f>'[1]OSDP'!C48</f>
        <v>0</v>
      </c>
      <c r="D48" s="19"/>
      <c r="E48" s="19">
        <f t="shared" si="3"/>
        <v>0</v>
      </c>
      <c r="F48" s="19">
        <v>896</v>
      </c>
      <c r="G48" s="19">
        <v>3910</v>
      </c>
      <c r="H48" s="19">
        <v>2859</v>
      </c>
      <c r="I48" s="19">
        <v>14359</v>
      </c>
      <c r="J48" s="19">
        <v>1277</v>
      </c>
      <c r="K48" s="19">
        <v>34583</v>
      </c>
      <c r="L48" s="19">
        <v>2909</v>
      </c>
      <c r="M48" s="19">
        <v>11919</v>
      </c>
      <c r="N48" s="19">
        <v>19050</v>
      </c>
      <c r="O48" s="19"/>
      <c r="P48" s="19"/>
      <c r="Q48" s="19"/>
      <c r="R48" s="9">
        <f t="shared" si="4"/>
        <v>91762</v>
      </c>
      <c r="S48" s="9">
        <f t="shared" si="5"/>
        <v>-91762</v>
      </c>
    </row>
    <row r="49" spans="1:19" ht="13.5">
      <c r="A49" s="23"/>
      <c r="B49" s="9" t="s">
        <v>23</v>
      </c>
      <c r="C49" s="9">
        <f>'[1]OSDP'!C49</f>
        <v>0</v>
      </c>
      <c r="D49" s="19"/>
      <c r="E49" s="19">
        <f t="shared" si="3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4"/>
        <v>0</v>
      </c>
      <c r="S49" s="9">
        <f t="shared" si="5"/>
        <v>0</v>
      </c>
    </row>
    <row r="50" spans="1:19" ht="13.5">
      <c r="A50" s="23"/>
      <c r="B50" s="9"/>
      <c r="C50" s="9">
        <f>'[1]OSDP'!C50</f>
        <v>0</v>
      </c>
      <c r="D50" s="19"/>
      <c r="E50" s="19">
        <f t="shared" si="3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9">
        <f t="shared" si="4"/>
        <v>0</v>
      </c>
      <c r="S50" s="9">
        <f t="shared" si="5"/>
        <v>0</v>
      </c>
    </row>
    <row r="51" spans="1:19" ht="13.5">
      <c r="A51" s="23" t="s">
        <v>147</v>
      </c>
      <c r="B51" s="9" t="s">
        <v>106</v>
      </c>
      <c r="C51" s="9">
        <f>'[1]OSDP'!C51</f>
        <v>0</v>
      </c>
      <c r="D51" s="19"/>
      <c r="E51" s="19">
        <f t="shared" si="3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9">
        <f t="shared" si="4"/>
        <v>0</v>
      </c>
      <c r="S51" s="9">
        <f t="shared" si="5"/>
        <v>0</v>
      </c>
    </row>
    <row r="52" spans="1:19" ht="13.5">
      <c r="A52" s="23"/>
      <c r="B52" s="9" t="s">
        <v>107</v>
      </c>
      <c r="C52" s="9">
        <f>'[1]OSDP'!C52</f>
        <v>0</v>
      </c>
      <c r="D52" s="19"/>
      <c r="E52" s="19">
        <f t="shared" si="3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9">
        <f t="shared" si="4"/>
        <v>0</v>
      </c>
      <c r="S52" s="9">
        <f t="shared" si="5"/>
        <v>0</v>
      </c>
    </row>
    <row r="53" spans="1:19" ht="13.5">
      <c r="A53" s="23"/>
      <c r="B53" s="9" t="s">
        <v>108</v>
      </c>
      <c r="C53" s="9">
        <f>'[1]OSDP'!C53</f>
        <v>0</v>
      </c>
      <c r="D53" s="19"/>
      <c r="E53" s="19">
        <f t="shared" si="3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9">
        <f t="shared" si="4"/>
        <v>0</v>
      </c>
      <c r="S53" s="9">
        <f t="shared" si="5"/>
        <v>0</v>
      </c>
    </row>
    <row r="54" spans="1:19" ht="13.5">
      <c r="A54" s="23"/>
      <c r="B54" s="13" t="s">
        <v>109</v>
      </c>
      <c r="C54" s="13">
        <f>'[1]OSDP'!C54</f>
        <v>0</v>
      </c>
      <c r="D54" s="20"/>
      <c r="E54" s="20">
        <f t="shared" si="3"/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3">
        <f t="shared" si="4"/>
        <v>0</v>
      </c>
      <c r="S54" s="13">
        <f t="shared" si="5"/>
        <v>0</v>
      </c>
    </row>
    <row r="55" spans="1:19" ht="13.5">
      <c r="A55" s="23"/>
      <c r="B55" s="9"/>
      <c r="C55" s="9">
        <f>'[1]OSDP'!C55</f>
        <v>0</v>
      </c>
      <c r="D55" s="19"/>
      <c r="E55" s="19">
        <f t="shared" si="3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>
        <f t="shared" si="4"/>
        <v>0</v>
      </c>
      <c r="S55" s="9">
        <f t="shared" si="5"/>
        <v>0</v>
      </c>
    </row>
    <row r="56" spans="1:19" ht="13.5">
      <c r="A56" s="23" t="s">
        <v>148</v>
      </c>
      <c r="B56" s="11" t="s">
        <v>24</v>
      </c>
      <c r="C56" s="9">
        <f>'[1]OSDP'!C56</f>
        <v>0</v>
      </c>
      <c r="D56" s="19"/>
      <c r="E56" s="19">
        <f t="shared" si="3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9">
        <f t="shared" si="4"/>
        <v>0</v>
      </c>
      <c r="S56" s="9">
        <f t="shared" si="5"/>
        <v>0</v>
      </c>
    </row>
    <row r="57" spans="1:19" ht="13.5">
      <c r="A57" s="23"/>
      <c r="B57" s="11" t="s">
        <v>25</v>
      </c>
      <c r="C57" s="9">
        <f>'[1]OSDP'!C57</f>
        <v>0</v>
      </c>
      <c r="D57" s="19"/>
      <c r="E57" s="19">
        <f t="shared" si="3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>
        <f t="shared" si="4"/>
        <v>0</v>
      </c>
      <c r="S57" s="9">
        <f t="shared" si="5"/>
        <v>0</v>
      </c>
    </row>
    <row r="58" spans="1:19" ht="13.5">
      <c r="A58" s="23"/>
      <c r="B58" s="9" t="s">
        <v>26</v>
      </c>
      <c r="C58" s="9">
        <f>'[1]OSDP'!C58</f>
        <v>0</v>
      </c>
      <c r="D58" s="19"/>
      <c r="E58" s="19">
        <f t="shared" si="3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9">
        <f t="shared" si="4"/>
        <v>0</v>
      </c>
      <c r="S58" s="9">
        <f t="shared" si="5"/>
        <v>0</v>
      </c>
    </row>
    <row r="59" spans="1:19" ht="13.5">
      <c r="A59" s="23"/>
      <c r="B59" s="9" t="s">
        <v>27</v>
      </c>
      <c r="C59" s="9">
        <f>'[1]OSDP'!C59</f>
        <v>10000</v>
      </c>
      <c r="D59" s="19"/>
      <c r="E59" s="19">
        <f t="shared" si="3"/>
        <v>10000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">
        <f t="shared" si="4"/>
        <v>0</v>
      </c>
      <c r="S59" s="9">
        <f t="shared" si="5"/>
        <v>10000</v>
      </c>
    </row>
    <row r="60" spans="1:19" ht="13.5">
      <c r="A60" s="23"/>
      <c r="B60" s="9" t="s">
        <v>28</v>
      </c>
      <c r="C60" s="9">
        <f>'[1]OSDP'!C60</f>
        <v>20000</v>
      </c>
      <c r="D60" s="19"/>
      <c r="E60" s="19">
        <f t="shared" si="3"/>
        <v>20000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9">
        <f t="shared" si="4"/>
        <v>0</v>
      </c>
      <c r="S60" s="9">
        <f t="shared" si="5"/>
        <v>20000</v>
      </c>
    </row>
    <row r="61" spans="1:19" ht="13.5">
      <c r="A61" s="23"/>
      <c r="B61" s="9" t="s">
        <v>29</v>
      </c>
      <c r="C61" s="9">
        <f>'[1]OSDP'!C61</f>
        <v>5000</v>
      </c>
      <c r="D61" s="19"/>
      <c r="E61" s="19">
        <f t="shared" si="3"/>
        <v>5000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9">
        <f t="shared" si="4"/>
        <v>0</v>
      </c>
      <c r="S61" s="9">
        <f t="shared" si="5"/>
        <v>5000</v>
      </c>
    </row>
    <row r="62" spans="1:19" ht="13.5">
      <c r="A62" s="23"/>
      <c r="B62" s="9" t="s">
        <v>30</v>
      </c>
      <c r="C62" s="9">
        <f>'[1]OSDP'!C62</f>
        <v>2000</v>
      </c>
      <c r="D62" s="19"/>
      <c r="E62" s="19">
        <f t="shared" si="3"/>
        <v>2000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9">
        <f t="shared" si="4"/>
        <v>0</v>
      </c>
      <c r="S62" s="9">
        <f t="shared" si="5"/>
        <v>2000</v>
      </c>
    </row>
    <row r="63" spans="1:19" ht="13.5">
      <c r="A63" s="23"/>
      <c r="B63" s="9" t="s">
        <v>31</v>
      </c>
      <c r="C63" s="9">
        <f>'[1]OSDP'!C63</f>
        <v>60000</v>
      </c>
      <c r="D63" s="19"/>
      <c r="E63" s="19">
        <f t="shared" si="3"/>
        <v>60000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9">
        <f t="shared" si="4"/>
        <v>0</v>
      </c>
      <c r="S63" s="9">
        <f t="shared" si="5"/>
        <v>60000</v>
      </c>
    </row>
    <row r="64" spans="1:19" ht="13.5">
      <c r="A64" s="23"/>
      <c r="B64" s="9" t="s">
        <v>32</v>
      </c>
      <c r="C64" s="9">
        <f>'[1]OSDP'!C64</f>
        <v>0</v>
      </c>
      <c r="D64" s="19"/>
      <c r="E64" s="19">
        <f t="shared" si="3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9">
        <f t="shared" si="4"/>
        <v>0</v>
      </c>
      <c r="S64" s="9">
        <f t="shared" si="5"/>
        <v>0</v>
      </c>
    </row>
    <row r="65" spans="1:19" ht="13.5">
      <c r="A65" s="23"/>
      <c r="B65" s="9" t="s">
        <v>33</v>
      </c>
      <c r="C65" s="9">
        <f>'[1]OSDP'!C65</f>
        <v>30000</v>
      </c>
      <c r="D65" s="19"/>
      <c r="E65" s="19">
        <f t="shared" si="3"/>
        <v>30000</v>
      </c>
      <c r="F65" s="19"/>
      <c r="G65" s="19"/>
      <c r="H65" s="19"/>
      <c r="I65" s="19"/>
      <c r="J65" s="19"/>
      <c r="K65" s="19"/>
      <c r="L65" s="19"/>
      <c r="M65" s="19">
        <v>1340</v>
      </c>
      <c r="N65" s="19"/>
      <c r="O65" s="19"/>
      <c r="P65" s="19"/>
      <c r="Q65" s="19"/>
      <c r="R65" s="9">
        <f t="shared" si="4"/>
        <v>1340</v>
      </c>
      <c r="S65" s="9">
        <f t="shared" si="5"/>
        <v>28660</v>
      </c>
    </row>
    <row r="66" spans="1:19" ht="13.5">
      <c r="A66" s="23"/>
      <c r="B66" s="9" t="s">
        <v>34</v>
      </c>
      <c r="C66" s="9">
        <f>'[1]OSDP'!C66</f>
        <v>30000</v>
      </c>
      <c r="D66" s="19"/>
      <c r="E66" s="19">
        <f t="shared" si="3"/>
        <v>30000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9">
        <f t="shared" si="4"/>
        <v>0</v>
      </c>
      <c r="S66" s="9">
        <f t="shared" si="5"/>
        <v>30000</v>
      </c>
    </row>
    <row r="67" spans="1:19" ht="13.5">
      <c r="A67" s="23"/>
      <c r="B67" s="9" t="s">
        <v>35</v>
      </c>
      <c r="C67" s="9">
        <f>'[1]OSDP'!C67</f>
        <v>0</v>
      </c>
      <c r="D67" s="19"/>
      <c r="E67" s="19">
        <f t="shared" si="3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9">
        <f t="shared" si="4"/>
        <v>0</v>
      </c>
      <c r="S67" s="9">
        <f t="shared" si="5"/>
        <v>0</v>
      </c>
    </row>
    <row r="68" spans="1:19" ht="13.5">
      <c r="A68" s="23"/>
      <c r="B68" s="9" t="s">
        <v>36</v>
      </c>
      <c r="C68" s="9">
        <f>'[1]OSDP'!C68</f>
        <v>0</v>
      </c>
      <c r="D68" s="19"/>
      <c r="E68" s="19">
        <f t="shared" si="3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9">
        <f t="shared" si="4"/>
        <v>0</v>
      </c>
      <c r="S68" s="9">
        <f t="shared" si="5"/>
        <v>0</v>
      </c>
    </row>
    <row r="69" spans="1:19" ht="13.5">
      <c r="A69" s="23"/>
      <c r="B69" s="9"/>
      <c r="C69" s="9">
        <f>'[1]OSDP'!C69</f>
        <v>0</v>
      </c>
      <c r="D69" s="19"/>
      <c r="E69" s="19">
        <f t="shared" si="3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9">
        <f t="shared" si="4"/>
        <v>0</v>
      </c>
      <c r="S69" s="9">
        <f t="shared" si="5"/>
        <v>0</v>
      </c>
    </row>
    <row r="70" spans="1:19" ht="13.5">
      <c r="A70" s="23"/>
      <c r="B70" s="11" t="s">
        <v>38</v>
      </c>
      <c r="C70" s="9">
        <f>'[1]OSDP'!C70</f>
        <v>0</v>
      </c>
      <c r="D70" s="19"/>
      <c r="E70" s="19">
        <f t="shared" si="3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9">
        <f t="shared" si="4"/>
        <v>0</v>
      </c>
      <c r="S70" s="9">
        <f t="shared" si="5"/>
        <v>0</v>
      </c>
    </row>
    <row r="71" spans="1:19" ht="13.5">
      <c r="A71" s="23"/>
      <c r="B71" s="11" t="s">
        <v>39</v>
      </c>
      <c r="C71" s="9">
        <f>'[1]OSDP'!C71</f>
        <v>0</v>
      </c>
      <c r="D71" s="19"/>
      <c r="E71" s="19">
        <f t="shared" si="3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9">
        <f t="shared" si="4"/>
        <v>0</v>
      </c>
      <c r="S71" s="9">
        <f t="shared" si="5"/>
        <v>0</v>
      </c>
    </row>
    <row r="72" spans="1:19" ht="13.5">
      <c r="A72" s="23"/>
      <c r="B72" s="9" t="s">
        <v>40</v>
      </c>
      <c r="C72" s="9">
        <f>'[1]OSDP'!C72</f>
        <v>6000</v>
      </c>
      <c r="D72" s="19"/>
      <c r="E72" s="19">
        <f aca="true" t="shared" si="6" ref="E72:E136">D72+C72</f>
        <v>6000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>
        <f t="shared" si="4"/>
        <v>0</v>
      </c>
      <c r="S72" s="9">
        <f t="shared" si="5"/>
        <v>6000</v>
      </c>
    </row>
    <row r="73" spans="1:19" ht="13.5">
      <c r="A73" s="23"/>
      <c r="B73" s="9"/>
      <c r="C73" s="9">
        <f>'[1]OSDP'!C73</f>
        <v>0</v>
      </c>
      <c r="D73" s="19"/>
      <c r="E73" s="19">
        <f t="shared" si="6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9">
        <f t="shared" si="4"/>
        <v>0</v>
      </c>
      <c r="S73" s="9">
        <f t="shared" si="5"/>
        <v>0</v>
      </c>
    </row>
    <row r="74" spans="1:19" ht="13.5">
      <c r="A74" s="23" t="s">
        <v>149</v>
      </c>
      <c r="B74" s="12" t="s">
        <v>41</v>
      </c>
      <c r="C74" s="9">
        <f>'[1]OSDP'!C74</f>
        <v>0</v>
      </c>
      <c r="D74" s="19"/>
      <c r="E74" s="19">
        <f t="shared" si="6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>
        <f t="shared" si="4"/>
        <v>0</v>
      </c>
      <c r="S74" s="9">
        <f t="shared" si="5"/>
        <v>0</v>
      </c>
    </row>
    <row r="75" spans="1:19" ht="13.5">
      <c r="A75" s="23"/>
      <c r="B75" s="9"/>
      <c r="C75" s="9">
        <f>'[1]OSDP'!C75</f>
        <v>0</v>
      </c>
      <c r="D75" s="19"/>
      <c r="E75" s="19">
        <f t="shared" si="6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>
        <f t="shared" si="4"/>
        <v>0</v>
      </c>
      <c r="S75" s="9">
        <f t="shared" si="5"/>
        <v>0</v>
      </c>
    </row>
    <row r="76" spans="1:19" ht="13.5">
      <c r="A76" s="23" t="s">
        <v>150</v>
      </c>
      <c r="B76" s="12" t="s">
        <v>42</v>
      </c>
      <c r="C76" s="9">
        <f>'[1]OSDP'!C76</f>
        <v>5000</v>
      </c>
      <c r="D76" s="19"/>
      <c r="E76" s="19">
        <f t="shared" si="6"/>
        <v>5000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>
        <f aca="true" t="shared" si="7" ref="R76:R137">SUM(F76:Q76)</f>
        <v>0</v>
      </c>
      <c r="S76" s="9">
        <f aca="true" t="shared" si="8" ref="S76:S137">SUM(E76-R76)</f>
        <v>5000</v>
      </c>
    </row>
    <row r="77" spans="1:19" ht="13.5">
      <c r="A77" s="23"/>
      <c r="B77" s="9"/>
      <c r="C77" s="9">
        <f>'[1]OSDP'!C77</f>
        <v>0</v>
      </c>
      <c r="D77" s="19"/>
      <c r="E77" s="19">
        <f t="shared" si="6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>
        <f t="shared" si="7"/>
        <v>0</v>
      </c>
      <c r="S77" s="9">
        <f t="shared" si="8"/>
        <v>0</v>
      </c>
    </row>
    <row r="78" spans="1:19" ht="13.5">
      <c r="A78" s="23" t="s">
        <v>151</v>
      </c>
      <c r="B78" s="11" t="s">
        <v>110</v>
      </c>
      <c r="C78" s="9">
        <f>'[1]OSDP'!C78</f>
        <v>0</v>
      </c>
      <c r="D78" s="19"/>
      <c r="E78" s="19">
        <f t="shared" si="6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>
        <f t="shared" si="7"/>
        <v>0</v>
      </c>
      <c r="S78" s="9">
        <f t="shared" si="8"/>
        <v>0</v>
      </c>
    </row>
    <row r="79" spans="1:19" ht="13.5">
      <c r="A79" s="23"/>
      <c r="B79" s="12" t="s">
        <v>43</v>
      </c>
      <c r="C79" s="9">
        <f>'[1]OSDP'!C79</f>
        <v>3000</v>
      </c>
      <c r="D79" s="19"/>
      <c r="E79" s="19">
        <f t="shared" si="6"/>
        <v>3000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">
        <f t="shared" si="7"/>
        <v>0</v>
      </c>
      <c r="S79" s="9">
        <f t="shared" si="8"/>
        <v>3000</v>
      </c>
    </row>
    <row r="80" spans="1:19" ht="13.5">
      <c r="A80" s="23"/>
      <c r="B80" s="11"/>
      <c r="C80" s="9">
        <f>'[1]OSDP'!C80</f>
        <v>0</v>
      </c>
      <c r="D80" s="19"/>
      <c r="E80" s="19">
        <f t="shared" si="6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9">
        <f t="shared" si="7"/>
        <v>0</v>
      </c>
      <c r="S80" s="9">
        <f t="shared" si="8"/>
        <v>0</v>
      </c>
    </row>
    <row r="81" spans="1:19" ht="13.5">
      <c r="A81" s="23"/>
      <c r="B81" s="11" t="s">
        <v>45</v>
      </c>
      <c r="C81" s="9">
        <f>'[1]OSDP'!C81</f>
        <v>0</v>
      </c>
      <c r="D81" s="19"/>
      <c r="E81" s="19">
        <f t="shared" si="6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9">
        <f t="shared" si="7"/>
        <v>0</v>
      </c>
      <c r="S81" s="9">
        <f t="shared" si="8"/>
        <v>0</v>
      </c>
    </row>
    <row r="82" spans="1:19" ht="13.5">
      <c r="A82" s="23"/>
      <c r="B82" s="12" t="s">
        <v>46</v>
      </c>
      <c r="C82" s="9">
        <f>'[1]OSDP'!C82</f>
        <v>10000</v>
      </c>
      <c r="D82" s="19"/>
      <c r="E82" s="19">
        <f t="shared" si="6"/>
        <v>10000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9">
        <f t="shared" si="7"/>
        <v>0</v>
      </c>
      <c r="S82" s="9">
        <f t="shared" si="8"/>
        <v>10000</v>
      </c>
    </row>
    <row r="83" spans="1:19" ht="13.5">
      <c r="A83" s="23"/>
      <c r="B83" s="9"/>
      <c r="C83" s="9">
        <f>'[1]OSDP'!C83</f>
        <v>0</v>
      </c>
      <c r="D83" s="19"/>
      <c r="E83" s="19">
        <f t="shared" si="6"/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9">
        <f t="shared" si="7"/>
        <v>0</v>
      </c>
      <c r="S83" s="9">
        <f t="shared" si="8"/>
        <v>0</v>
      </c>
    </row>
    <row r="84" spans="1:19" ht="13.5">
      <c r="A84" s="23"/>
      <c r="B84" s="11" t="s">
        <v>47</v>
      </c>
      <c r="C84" s="9">
        <f>'[1]OSDP'!C84</f>
        <v>0</v>
      </c>
      <c r="D84" s="19"/>
      <c r="E84" s="19">
        <f t="shared" si="6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9">
        <f t="shared" si="7"/>
        <v>0</v>
      </c>
      <c r="S84" s="9">
        <f t="shared" si="8"/>
        <v>0</v>
      </c>
    </row>
    <row r="85" spans="1:19" ht="13.5">
      <c r="A85" s="23"/>
      <c r="B85" s="12" t="s">
        <v>48</v>
      </c>
      <c r="C85" s="9">
        <f>'[1]OSDP'!C85</f>
        <v>1000</v>
      </c>
      <c r="D85" s="19"/>
      <c r="E85" s="19">
        <f t="shared" si="6"/>
        <v>1000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9">
        <f t="shared" si="7"/>
        <v>0</v>
      </c>
      <c r="S85" s="9">
        <f t="shared" si="8"/>
        <v>1000</v>
      </c>
    </row>
    <row r="86" spans="1:19" ht="13.5">
      <c r="A86" s="23"/>
      <c r="B86" s="9"/>
      <c r="C86" s="9">
        <f>'[1]OSDP'!C86</f>
        <v>0</v>
      </c>
      <c r="D86" s="19"/>
      <c r="E86" s="19">
        <f t="shared" si="6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9">
        <f t="shared" si="7"/>
        <v>0</v>
      </c>
      <c r="S86" s="9">
        <f t="shared" si="8"/>
        <v>0</v>
      </c>
    </row>
    <row r="87" spans="1:19" ht="13.5">
      <c r="A87" s="23"/>
      <c r="B87" s="11" t="s">
        <v>44</v>
      </c>
      <c r="C87" s="9">
        <f>'[1]OSDP'!C87</f>
        <v>0</v>
      </c>
      <c r="D87" s="19"/>
      <c r="E87" s="19">
        <f t="shared" si="6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9">
        <f t="shared" si="7"/>
        <v>0</v>
      </c>
      <c r="S87" s="9">
        <f t="shared" si="8"/>
        <v>0</v>
      </c>
    </row>
    <row r="88" spans="1:19" ht="13.5">
      <c r="A88" s="23"/>
      <c r="B88" s="9" t="s">
        <v>49</v>
      </c>
      <c r="C88" s="9">
        <f>'[1]OSDP'!C88</f>
        <v>10000</v>
      </c>
      <c r="D88" s="19"/>
      <c r="E88" s="19">
        <f t="shared" si="6"/>
        <v>10000</v>
      </c>
      <c r="F88" s="19"/>
      <c r="G88" s="19"/>
      <c r="H88" s="19"/>
      <c r="I88" s="19"/>
      <c r="J88" s="19"/>
      <c r="K88" s="19"/>
      <c r="L88" s="19"/>
      <c r="M88" s="19">
        <v>25425</v>
      </c>
      <c r="N88" s="19"/>
      <c r="O88" s="19"/>
      <c r="P88" s="19"/>
      <c r="Q88" s="19"/>
      <c r="R88" s="9">
        <f t="shared" si="7"/>
        <v>25425</v>
      </c>
      <c r="S88" s="9">
        <f t="shared" si="8"/>
        <v>-15425</v>
      </c>
    </row>
    <row r="89" spans="1:19" ht="13.5">
      <c r="A89" s="23"/>
      <c r="B89" s="9" t="s">
        <v>50</v>
      </c>
      <c r="C89" s="9">
        <f>'[1]OSDP'!C89</f>
        <v>60000</v>
      </c>
      <c r="D89" s="19"/>
      <c r="E89" s="19">
        <f t="shared" si="6"/>
        <v>60000</v>
      </c>
      <c r="F89" s="19"/>
      <c r="G89" s="19"/>
      <c r="H89" s="19">
        <v>25106</v>
      </c>
      <c r="I89" s="19"/>
      <c r="J89" s="19"/>
      <c r="K89" s="19"/>
      <c r="L89" s="19"/>
      <c r="M89" s="19">
        <v>18100</v>
      </c>
      <c r="N89" s="19"/>
      <c r="O89" s="19"/>
      <c r="P89" s="19"/>
      <c r="Q89" s="19"/>
      <c r="R89" s="9">
        <f t="shared" si="7"/>
        <v>43206</v>
      </c>
      <c r="S89" s="9">
        <f t="shared" si="8"/>
        <v>16794</v>
      </c>
    </row>
    <row r="90" spans="1:19" ht="13.5">
      <c r="A90" s="23"/>
      <c r="B90" s="9" t="s">
        <v>51</v>
      </c>
      <c r="C90" s="9">
        <f>'[1]OSDP'!C90</f>
        <v>0</v>
      </c>
      <c r="D90" s="19"/>
      <c r="E90" s="19">
        <f t="shared" si="6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9">
        <f t="shared" si="7"/>
        <v>0</v>
      </c>
      <c r="S90" s="9">
        <f t="shared" si="8"/>
        <v>0</v>
      </c>
    </row>
    <row r="91" spans="1:19" ht="13.5">
      <c r="A91" s="23"/>
      <c r="B91" s="9" t="s">
        <v>52</v>
      </c>
      <c r="C91" s="9">
        <f>'[1]OSDP'!C91</f>
        <v>0</v>
      </c>
      <c r="D91" s="19"/>
      <c r="E91" s="19">
        <f t="shared" si="6"/>
        <v>0</v>
      </c>
      <c r="F91" s="19"/>
      <c r="G91" s="19"/>
      <c r="H91" s="19"/>
      <c r="I91" s="19"/>
      <c r="J91" s="19">
        <v>7822</v>
      </c>
      <c r="K91" s="19"/>
      <c r="L91" s="19"/>
      <c r="M91" s="19"/>
      <c r="N91" s="19"/>
      <c r="O91" s="19"/>
      <c r="P91" s="19"/>
      <c r="Q91" s="19"/>
      <c r="R91" s="9">
        <f t="shared" si="7"/>
        <v>7822</v>
      </c>
      <c r="S91" s="9">
        <f t="shared" si="8"/>
        <v>-7822</v>
      </c>
    </row>
    <row r="92" spans="1:19" ht="13.5">
      <c r="A92" s="23"/>
      <c r="B92" s="9"/>
      <c r="C92" s="9">
        <f>'[1]OSDP'!C92</f>
        <v>0</v>
      </c>
      <c r="D92" s="19"/>
      <c r="E92" s="19">
        <f t="shared" si="6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9">
        <f t="shared" si="7"/>
        <v>0</v>
      </c>
      <c r="S92" s="9">
        <f t="shared" si="8"/>
        <v>0</v>
      </c>
    </row>
    <row r="93" spans="1:19" ht="13.5">
      <c r="A93" s="23" t="s">
        <v>152</v>
      </c>
      <c r="B93" s="11" t="s">
        <v>55</v>
      </c>
      <c r="C93" s="9">
        <f>'[1]OSDP'!C93</f>
        <v>0</v>
      </c>
      <c r="D93" s="19"/>
      <c r="E93" s="19">
        <f t="shared" si="6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9">
        <f t="shared" si="7"/>
        <v>0</v>
      </c>
      <c r="S93" s="9">
        <f t="shared" si="8"/>
        <v>0</v>
      </c>
    </row>
    <row r="94" spans="1:19" ht="13.5">
      <c r="A94" s="23"/>
      <c r="B94" s="12" t="s">
        <v>56</v>
      </c>
      <c r="C94" s="9">
        <f>'[1]OSDP'!C94</f>
        <v>0</v>
      </c>
      <c r="D94" s="19"/>
      <c r="E94" s="19">
        <f t="shared" si="6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9">
        <f t="shared" si="7"/>
        <v>0</v>
      </c>
      <c r="S94" s="9">
        <f t="shared" si="8"/>
        <v>0</v>
      </c>
    </row>
    <row r="95" spans="1:19" ht="13.5">
      <c r="A95" s="23"/>
      <c r="B95" s="9"/>
      <c r="C95" s="9">
        <f>'[1]OSDP'!C95</f>
        <v>0</v>
      </c>
      <c r="D95" s="19"/>
      <c r="E95" s="19">
        <f t="shared" si="6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9">
        <f t="shared" si="7"/>
        <v>0</v>
      </c>
      <c r="S95" s="9">
        <f t="shared" si="8"/>
        <v>0</v>
      </c>
    </row>
    <row r="96" spans="1:19" ht="13.5">
      <c r="A96" s="23"/>
      <c r="B96" s="11" t="s">
        <v>57</v>
      </c>
      <c r="C96" s="9">
        <f>'[1]OSDP'!C96</f>
        <v>0</v>
      </c>
      <c r="D96" s="19"/>
      <c r="E96" s="19">
        <f t="shared" si="6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9">
        <f t="shared" si="7"/>
        <v>0</v>
      </c>
      <c r="S96" s="9">
        <f t="shared" si="8"/>
        <v>0</v>
      </c>
    </row>
    <row r="97" spans="1:19" ht="13.5">
      <c r="A97" s="23"/>
      <c r="B97" s="9" t="s">
        <v>56</v>
      </c>
      <c r="C97" s="9">
        <f>'[1]OSDP'!C97</f>
        <v>0</v>
      </c>
      <c r="D97" s="19"/>
      <c r="E97" s="19">
        <f t="shared" si="6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9">
        <f t="shared" si="7"/>
        <v>0</v>
      </c>
      <c r="S97" s="9">
        <f t="shared" si="8"/>
        <v>0</v>
      </c>
    </row>
    <row r="98" spans="1:19" ht="13.5">
      <c r="A98" s="23"/>
      <c r="B98" s="9"/>
      <c r="C98" s="9">
        <f>'[1]OSDP'!C98</f>
        <v>0</v>
      </c>
      <c r="D98" s="19"/>
      <c r="E98" s="19">
        <f t="shared" si="6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9">
        <f t="shared" si="7"/>
        <v>0</v>
      </c>
      <c r="S98" s="9">
        <f t="shared" si="8"/>
        <v>0</v>
      </c>
    </row>
    <row r="99" spans="1:19" ht="13.5">
      <c r="A99" s="23" t="s">
        <v>153</v>
      </c>
      <c r="B99" s="11" t="s">
        <v>58</v>
      </c>
      <c r="C99" s="9">
        <f>'[1]OSDP'!C99</f>
        <v>0</v>
      </c>
      <c r="D99" s="19"/>
      <c r="E99" s="19">
        <f t="shared" si="6"/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9">
        <f t="shared" si="7"/>
        <v>0</v>
      </c>
      <c r="S99" s="9">
        <f t="shared" si="8"/>
        <v>0</v>
      </c>
    </row>
    <row r="100" spans="1:19" ht="13.5">
      <c r="A100" s="23"/>
      <c r="B100" s="11" t="s">
        <v>25</v>
      </c>
      <c r="C100" s="9">
        <f>'[1]OSDP'!C100</f>
        <v>0</v>
      </c>
      <c r="D100" s="19"/>
      <c r="E100" s="19">
        <f t="shared" si="6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9">
        <f t="shared" si="7"/>
        <v>0</v>
      </c>
      <c r="S100" s="9">
        <f t="shared" si="8"/>
        <v>0</v>
      </c>
    </row>
    <row r="101" spans="1:19" ht="13.5">
      <c r="A101" s="23"/>
      <c r="B101" s="9"/>
      <c r="C101" s="9">
        <f>'[1]OSDP'!C101</f>
        <v>0</v>
      </c>
      <c r="D101" s="19"/>
      <c r="E101" s="19">
        <f t="shared" si="6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>
        <f t="shared" si="7"/>
        <v>0</v>
      </c>
      <c r="S101" s="9">
        <f t="shared" si="8"/>
        <v>0</v>
      </c>
    </row>
    <row r="102" spans="1:19" ht="13.5">
      <c r="A102" s="23"/>
      <c r="B102" s="11" t="s">
        <v>61</v>
      </c>
      <c r="C102" s="9">
        <f>'[1]OSDP'!C102</f>
        <v>0</v>
      </c>
      <c r="D102" s="19"/>
      <c r="E102" s="19">
        <f t="shared" si="6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9">
        <f t="shared" si="7"/>
        <v>0</v>
      </c>
      <c r="S102" s="9">
        <f t="shared" si="8"/>
        <v>0</v>
      </c>
    </row>
    <row r="103" spans="1:19" ht="13.5">
      <c r="A103" s="23"/>
      <c r="B103" s="9" t="s">
        <v>62</v>
      </c>
      <c r="C103" s="9">
        <f>'[1]OSDP'!C103</f>
        <v>0</v>
      </c>
      <c r="D103" s="19"/>
      <c r="E103" s="19">
        <f t="shared" si="6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>
        <f t="shared" si="7"/>
        <v>0</v>
      </c>
      <c r="S103" s="9">
        <f t="shared" si="8"/>
        <v>0</v>
      </c>
    </row>
    <row r="104" spans="1:19" ht="13.5">
      <c r="A104" s="23"/>
      <c r="B104" s="13"/>
      <c r="C104" s="13">
        <f>'[1]OSDP'!C104</f>
        <v>0</v>
      </c>
      <c r="D104" s="20"/>
      <c r="E104" s="20">
        <f t="shared" si="6"/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3">
        <f t="shared" si="7"/>
        <v>0</v>
      </c>
      <c r="S104" s="13">
        <f t="shared" si="8"/>
        <v>0</v>
      </c>
    </row>
    <row r="105" spans="1:19" ht="13.5">
      <c r="A105" s="23"/>
      <c r="B105" s="11" t="s">
        <v>111</v>
      </c>
      <c r="C105" s="9"/>
      <c r="D105" s="19"/>
      <c r="E105" s="19">
        <f t="shared" si="6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9">
        <f t="shared" si="7"/>
        <v>0</v>
      </c>
      <c r="S105" s="9">
        <f t="shared" si="8"/>
        <v>0</v>
      </c>
    </row>
    <row r="106" spans="1:19" ht="13.5">
      <c r="A106" s="23"/>
      <c r="B106" s="12" t="s">
        <v>26</v>
      </c>
      <c r="C106" s="9">
        <v>20000</v>
      </c>
      <c r="D106" s="19"/>
      <c r="E106" s="19">
        <f>D106+C106</f>
        <v>20000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9">
        <f t="shared" si="7"/>
        <v>0</v>
      </c>
      <c r="S106" s="9">
        <f t="shared" si="8"/>
        <v>20000</v>
      </c>
    </row>
    <row r="107" spans="1:19" ht="13.5">
      <c r="A107" s="23"/>
      <c r="B107" s="12" t="s">
        <v>27</v>
      </c>
      <c r="C107" s="9">
        <f>'[1]OSDP'!C107</f>
        <v>0</v>
      </c>
      <c r="D107" s="19"/>
      <c r="E107" s="19">
        <f t="shared" si="6"/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9">
        <f t="shared" si="7"/>
        <v>0</v>
      </c>
      <c r="S107" s="9">
        <f t="shared" si="8"/>
        <v>0</v>
      </c>
    </row>
    <row r="108" spans="1:19" ht="13.5">
      <c r="A108" s="23"/>
      <c r="B108" s="12" t="s">
        <v>59</v>
      </c>
      <c r="C108" s="9">
        <f>'[1]OSDP'!C108</f>
        <v>0</v>
      </c>
      <c r="D108" s="19"/>
      <c r="E108" s="19">
        <f t="shared" si="6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9">
        <f t="shared" si="7"/>
        <v>0</v>
      </c>
      <c r="S108" s="9">
        <f t="shared" si="8"/>
        <v>0</v>
      </c>
    </row>
    <row r="109" spans="1:19" ht="13.5">
      <c r="A109" s="23"/>
      <c r="B109" s="12" t="s">
        <v>33</v>
      </c>
      <c r="C109" s="9">
        <f>'[1]OSDP'!C109</f>
        <v>0</v>
      </c>
      <c r="D109" s="19"/>
      <c r="E109" s="19">
        <f t="shared" si="6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9">
        <f t="shared" si="7"/>
        <v>0</v>
      </c>
      <c r="S109" s="9">
        <f t="shared" si="8"/>
        <v>0</v>
      </c>
    </row>
    <row r="110" spans="1:19" ht="13.5">
      <c r="A110" s="23"/>
      <c r="B110" s="12" t="s">
        <v>60</v>
      </c>
      <c r="C110" s="9">
        <f>'[1]OSDP'!C110</f>
        <v>0</v>
      </c>
      <c r="D110" s="19"/>
      <c r="E110" s="19">
        <f t="shared" si="6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9">
        <f t="shared" si="7"/>
        <v>0</v>
      </c>
      <c r="S110" s="9">
        <f t="shared" si="8"/>
        <v>0</v>
      </c>
    </row>
    <row r="111" spans="1:19" ht="13.5">
      <c r="A111" s="23"/>
      <c r="B111" s="9"/>
      <c r="C111" s="9">
        <f>'[1]OSDP'!C111</f>
        <v>0</v>
      </c>
      <c r="D111" s="19"/>
      <c r="E111" s="19">
        <f t="shared" si="6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9">
        <f t="shared" si="7"/>
        <v>0</v>
      </c>
      <c r="S111" s="9">
        <f t="shared" si="8"/>
        <v>0</v>
      </c>
    </row>
    <row r="112" spans="1:19" ht="13.5">
      <c r="A112" s="23"/>
      <c r="B112" s="11" t="s">
        <v>63</v>
      </c>
      <c r="C112" s="9">
        <f>'[1]OSDP'!C112</f>
        <v>0</v>
      </c>
      <c r="D112" s="19"/>
      <c r="E112" s="19">
        <f t="shared" si="6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>
        <f t="shared" si="7"/>
        <v>0</v>
      </c>
      <c r="S112" s="9">
        <f t="shared" si="8"/>
        <v>0</v>
      </c>
    </row>
    <row r="113" spans="1:19" ht="13.5">
      <c r="A113" s="23"/>
      <c r="B113" s="9" t="s">
        <v>40</v>
      </c>
      <c r="C113" s="9">
        <f>'[1]OSDP'!C113</f>
        <v>0</v>
      </c>
      <c r="D113" s="19"/>
      <c r="E113" s="19">
        <f t="shared" si="6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>
        <f t="shared" si="7"/>
        <v>0</v>
      </c>
      <c r="S113" s="9">
        <f t="shared" si="8"/>
        <v>0</v>
      </c>
    </row>
    <row r="114" spans="1:19" ht="13.5">
      <c r="A114" s="23"/>
      <c r="B114" s="9" t="s">
        <v>64</v>
      </c>
      <c r="C114" s="9">
        <f>'[1]OSDP'!C114</f>
        <v>0</v>
      </c>
      <c r="D114" s="19"/>
      <c r="E114" s="19">
        <f t="shared" si="6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">
        <f t="shared" si="7"/>
        <v>0</v>
      </c>
      <c r="S114" s="9">
        <f t="shared" si="8"/>
        <v>0</v>
      </c>
    </row>
    <row r="115" spans="1:19" ht="13.5">
      <c r="A115" s="23"/>
      <c r="B115" s="9"/>
      <c r="C115" s="9">
        <f>'[1]OSDP'!C115</f>
        <v>0</v>
      </c>
      <c r="D115" s="19"/>
      <c r="E115" s="19">
        <f t="shared" si="6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9">
        <f t="shared" si="7"/>
        <v>0</v>
      </c>
      <c r="S115" s="9">
        <f t="shared" si="8"/>
        <v>0</v>
      </c>
    </row>
    <row r="116" spans="1:19" ht="13.5">
      <c r="A116" s="23"/>
      <c r="B116" s="11" t="s">
        <v>65</v>
      </c>
      <c r="C116" s="9">
        <f>'[1]OSDP'!C116</f>
        <v>0</v>
      </c>
      <c r="D116" s="19"/>
      <c r="E116" s="19">
        <f t="shared" si="6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9">
        <f t="shared" si="7"/>
        <v>0</v>
      </c>
      <c r="S116" s="9">
        <f t="shared" si="8"/>
        <v>0</v>
      </c>
    </row>
    <row r="117" spans="1:19" ht="13.5">
      <c r="A117" s="23"/>
      <c r="B117" s="9" t="s">
        <v>33</v>
      </c>
      <c r="C117" s="9">
        <f>'[1]OSDP'!C117</f>
        <v>0</v>
      </c>
      <c r="D117" s="19"/>
      <c r="E117" s="19">
        <f t="shared" si="6"/>
        <v>0</v>
      </c>
      <c r="F117" s="19"/>
      <c r="G117" s="19"/>
      <c r="H117" s="19">
        <v>1072</v>
      </c>
      <c r="I117" s="19"/>
      <c r="J117" s="19">
        <v>1070</v>
      </c>
      <c r="K117" s="19">
        <v>1070</v>
      </c>
      <c r="L117" s="19"/>
      <c r="M117" s="19">
        <v>2466</v>
      </c>
      <c r="N117" s="19"/>
      <c r="O117" s="19"/>
      <c r="P117" s="19"/>
      <c r="Q117" s="19"/>
      <c r="R117" s="9">
        <f t="shared" si="7"/>
        <v>5678</v>
      </c>
      <c r="S117" s="9">
        <f t="shared" si="8"/>
        <v>-5678</v>
      </c>
    </row>
    <row r="118" spans="1:19" ht="13.5">
      <c r="A118" s="23"/>
      <c r="B118" s="9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9"/>
      <c r="S118" s="9"/>
    </row>
    <row r="119" spans="1:19" ht="13.5">
      <c r="A119" s="23"/>
      <c r="B119" s="9"/>
      <c r="C119" s="9">
        <f>'[1]OSDP'!C118</f>
        <v>0</v>
      </c>
      <c r="D119" s="19"/>
      <c r="E119" s="19">
        <f t="shared" si="6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9">
        <f t="shared" si="7"/>
        <v>0</v>
      </c>
      <c r="S119" s="9">
        <f t="shared" si="8"/>
        <v>0</v>
      </c>
    </row>
    <row r="120" spans="1:19" ht="13.5">
      <c r="A120" s="23" t="s">
        <v>154</v>
      </c>
      <c r="B120" s="12" t="s">
        <v>112</v>
      </c>
      <c r="C120" s="9">
        <f>'[1]OSDP'!C119</f>
        <v>0</v>
      </c>
      <c r="D120" s="19"/>
      <c r="E120" s="19">
        <f t="shared" si="6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9">
        <f t="shared" si="7"/>
        <v>0</v>
      </c>
      <c r="S120" s="9">
        <f t="shared" si="8"/>
        <v>0</v>
      </c>
    </row>
    <row r="121" spans="1:19" ht="13.5">
      <c r="A121" s="23"/>
      <c r="B121" s="9"/>
      <c r="C121" s="9">
        <f>'[1]OSDP'!C120</f>
        <v>0</v>
      </c>
      <c r="D121" s="19"/>
      <c r="E121" s="19">
        <f t="shared" si="6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9">
        <f t="shared" si="7"/>
        <v>0</v>
      </c>
      <c r="S121" s="9">
        <f t="shared" si="8"/>
        <v>0</v>
      </c>
    </row>
    <row r="122" spans="1:19" ht="13.5">
      <c r="A122" s="23" t="s">
        <v>155</v>
      </c>
      <c r="B122" s="12" t="s">
        <v>66</v>
      </c>
      <c r="C122" s="9">
        <f>'[1]OSDP'!C121</f>
        <v>0</v>
      </c>
      <c r="D122" s="19"/>
      <c r="E122" s="19">
        <f t="shared" si="6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>
        <f t="shared" si="7"/>
        <v>0</v>
      </c>
      <c r="S122" s="9">
        <f t="shared" si="8"/>
        <v>0</v>
      </c>
    </row>
    <row r="123" spans="1:19" ht="13.5">
      <c r="A123" s="23"/>
      <c r="B123" s="9"/>
      <c r="C123" s="9">
        <f>'[1]OSDP'!C122</f>
        <v>0</v>
      </c>
      <c r="D123" s="19"/>
      <c r="E123" s="19">
        <f t="shared" si="6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>
        <f t="shared" si="7"/>
        <v>0</v>
      </c>
      <c r="S123" s="9">
        <f t="shared" si="8"/>
        <v>0</v>
      </c>
    </row>
    <row r="124" spans="1:19" ht="13.5">
      <c r="A124" s="23" t="s">
        <v>156</v>
      </c>
      <c r="B124" s="12" t="s">
        <v>67</v>
      </c>
      <c r="C124" s="9">
        <f>'[1]OSDP'!C123</f>
        <v>0</v>
      </c>
      <c r="D124" s="19"/>
      <c r="E124" s="19">
        <f t="shared" si="6"/>
        <v>0</v>
      </c>
      <c r="F124" s="19"/>
      <c r="G124" s="19"/>
      <c r="H124" s="19"/>
      <c r="I124" s="19"/>
      <c r="J124" s="19">
        <v>10488</v>
      </c>
      <c r="K124" s="19"/>
      <c r="L124" s="19"/>
      <c r="M124" s="19"/>
      <c r="N124" s="19"/>
      <c r="O124" s="19"/>
      <c r="P124" s="19"/>
      <c r="Q124" s="19"/>
      <c r="R124" s="9">
        <f t="shared" si="7"/>
        <v>10488</v>
      </c>
      <c r="S124" s="9">
        <f t="shared" si="8"/>
        <v>-10488</v>
      </c>
    </row>
    <row r="125" spans="1:19" ht="13.5">
      <c r="A125" s="23"/>
      <c r="B125" s="9"/>
      <c r="C125" s="9">
        <f>'[1]OSDP'!C124</f>
        <v>0</v>
      </c>
      <c r="D125" s="19"/>
      <c r="E125" s="19">
        <f t="shared" si="6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>
        <f t="shared" si="7"/>
        <v>0</v>
      </c>
      <c r="S125" s="9">
        <f t="shared" si="8"/>
        <v>0</v>
      </c>
    </row>
    <row r="126" spans="1:19" ht="13.5">
      <c r="A126" s="23" t="s">
        <v>157</v>
      </c>
      <c r="B126" s="12" t="s">
        <v>68</v>
      </c>
      <c r="C126" s="9">
        <f>'[1]OSDP'!C125</f>
        <v>0</v>
      </c>
      <c r="D126" s="19"/>
      <c r="E126" s="19">
        <f t="shared" si="6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>
        <f t="shared" si="7"/>
        <v>0</v>
      </c>
      <c r="S126" s="9">
        <f t="shared" si="8"/>
        <v>0</v>
      </c>
    </row>
    <row r="127" spans="1:19" ht="13.5">
      <c r="A127" s="23"/>
      <c r="B127" s="9"/>
      <c r="C127" s="9">
        <f>'[1]OSDP'!C126</f>
        <v>0</v>
      </c>
      <c r="D127" s="19"/>
      <c r="E127" s="19">
        <f t="shared" si="6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">
        <f t="shared" si="7"/>
        <v>0</v>
      </c>
      <c r="S127" s="9">
        <f t="shared" si="8"/>
        <v>0</v>
      </c>
    </row>
    <row r="128" spans="1:19" ht="13.5">
      <c r="A128" s="23" t="s">
        <v>69</v>
      </c>
      <c r="B128" s="12" t="s">
        <v>69</v>
      </c>
      <c r="C128" s="9">
        <f>'[1]OSDP'!C127</f>
        <v>0</v>
      </c>
      <c r="D128" s="19"/>
      <c r="E128" s="19">
        <f t="shared" si="6"/>
        <v>0</v>
      </c>
      <c r="F128" s="19"/>
      <c r="G128" s="19"/>
      <c r="H128" s="19"/>
      <c r="I128" s="19">
        <v>7590</v>
      </c>
      <c r="J128" s="19"/>
      <c r="K128" s="19"/>
      <c r="L128" s="19"/>
      <c r="M128" s="19"/>
      <c r="N128" s="19"/>
      <c r="O128" s="19"/>
      <c r="P128" s="19"/>
      <c r="Q128" s="19"/>
      <c r="R128" s="9">
        <f t="shared" si="7"/>
        <v>7590</v>
      </c>
      <c r="S128" s="9">
        <f t="shared" si="8"/>
        <v>-7590</v>
      </c>
    </row>
    <row r="129" spans="1:19" ht="13.5">
      <c r="A129" s="23"/>
      <c r="B129" s="9"/>
      <c r="C129" s="9">
        <f>'[1]OSDP'!C128</f>
        <v>0</v>
      </c>
      <c r="D129" s="19"/>
      <c r="E129" s="19">
        <f t="shared" si="6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">
        <f t="shared" si="7"/>
        <v>0</v>
      </c>
      <c r="S129" s="9">
        <f t="shared" si="8"/>
        <v>0</v>
      </c>
    </row>
    <row r="130" spans="1:19" ht="13.5">
      <c r="A130" s="23" t="s">
        <v>70</v>
      </c>
      <c r="B130" s="12" t="s">
        <v>70</v>
      </c>
      <c r="C130" s="9">
        <f>'[1]OSDP'!C129</f>
        <v>5000</v>
      </c>
      <c r="D130" s="19"/>
      <c r="E130" s="19">
        <f t="shared" si="6"/>
        <v>5000</v>
      </c>
      <c r="F130" s="19"/>
      <c r="G130" s="19"/>
      <c r="H130" s="19"/>
      <c r="I130" s="19"/>
      <c r="J130" s="19"/>
      <c r="K130" s="19"/>
      <c r="L130" s="19">
        <v>6828</v>
      </c>
      <c r="M130" s="19"/>
      <c r="N130" s="19"/>
      <c r="O130" s="19"/>
      <c r="P130" s="19"/>
      <c r="Q130" s="19"/>
      <c r="R130" s="9">
        <f t="shared" si="7"/>
        <v>6828</v>
      </c>
      <c r="S130" s="9">
        <f t="shared" si="8"/>
        <v>-1828</v>
      </c>
    </row>
    <row r="131" spans="1:19" ht="13.5">
      <c r="A131" s="23"/>
      <c r="B131" s="9"/>
      <c r="C131" s="9">
        <f>'[1]OSDP'!C130</f>
        <v>0</v>
      </c>
      <c r="D131" s="19"/>
      <c r="E131" s="19">
        <f t="shared" si="6"/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9">
        <f t="shared" si="7"/>
        <v>0</v>
      </c>
      <c r="S131" s="9">
        <f t="shared" si="8"/>
        <v>0</v>
      </c>
    </row>
    <row r="132" spans="1:19" ht="13.5">
      <c r="A132" s="23" t="s">
        <v>158</v>
      </c>
      <c r="B132" s="12" t="s">
        <v>71</v>
      </c>
      <c r="C132" s="9">
        <f>'[1]OSDP'!C131</f>
        <v>40000</v>
      </c>
      <c r="D132" s="19"/>
      <c r="E132" s="19">
        <f t="shared" si="6"/>
        <v>40000</v>
      </c>
      <c r="F132" s="19"/>
      <c r="G132" s="19"/>
      <c r="H132" s="19"/>
      <c r="I132" s="19"/>
      <c r="J132" s="19">
        <v>13170</v>
      </c>
      <c r="K132" s="19"/>
      <c r="L132" s="19"/>
      <c r="M132" s="19">
        <v>8780</v>
      </c>
      <c r="N132" s="19"/>
      <c r="O132" s="19"/>
      <c r="P132" s="19"/>
      <c r="Q132" s="19"/>
      <c r="R132" s="9">
        <f t="shared" si="7"/>
        <v>21950</v>
      </c>
      <c r="S132" s="9">
        <f t="shared" si="8"/>
        <v>18050</v>
      </c>
    </row>
    <row r="133" spans="1:19" ht="13.5">
      <c r="A133" s="23"/>
      <c r="B133" s="9"/>
      <c r="C133" s="9">
        <f>'[1]OSDP'!C132</f>
        <v>0</v>
      </c>
      <c r="D133" s="19"/>
      <c r="E133" s="19">
        <f t="shared" si="6"/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9">
        <f t="shared" si="7"/>
        <v>0</v>
      </c>
      <c r="S133" s="9">
        <f t="shared" si="8"/>
        <v>0</v>
      </c>
    </row>
    <row r="134" spans="1:19" ht="13.5">
      <c r="A134" s="23" t="s">
        <v>159</v>
      </c>
      <c r="B134" s="9" t="s">
        <v>72</v>
      </c>
      <c r="C134" s="9">
        <f>'[1]OSDP'!C133</f>
        <v>0</v>
      </c>
      <c r="D134" s="19"/>
      <c r="E134" s="19">
        <f t="shared" si="6"/>
        <v>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9">
        <f t="shared" si="7"/>
        <v>0</v>
      </c>
      <c r="S134" s="9">
        <f t="shared" si="8"/>
        <v>0</v>
      </c>
    </row>
    <row r="135" spans="1:19" ht="13.5">
      <c r="A135" s="23"/>
      <c r="B135" s="9"/>
      <c r="C135" s="9">
        <f>'[1]OSDP'!C134</f>
        <v>0</v>
      </c>
      <c r="D135" s="19"/>
      <c r="E135" s="19">
        <f t="shared" si="6"/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9">
        <f t="shared" si="7"/>
        <v>0</v>
      </c>
      <c r="S135" s="9">
        <f t="shared" si="8"/>
        <v>0</v>
      </c>
    </row>
    <row r="136" spans="1:19" ht="13.5">
      <c r="A136" s="23" t="s">
        <v>166</v>
      </c>
      <c r="B136" s="11" t="s">
        <v>73</v>
      </c>
      <c r="C136" s="9">
        <f>'[1]OSDP'!C135</f>
        <v>0</v>
      </c>
      <c r="D136" s="19"/>
      <c r="E136" s="19">
        <f t="shared" si="6"/>
        <v>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9">
        <f t="shared" si="7"/>
        <v>0</v>
      </c>
      <c r="S136" s="9">
        <f t="shared" si="8"/>
        <v>0</v>
      </c>
    </row>
    <row r="137" spans="1:19" ht="13.5">
      <c r="A137" s="23"/>
      <c r="B137" s="9" t="s">
        <v>74</v>
      </c>
      <c r="C137" s="9">
        <f>'[1]OSDP'!C136</f>
        <v>294000</v>
      </c>
      <c r="D137" s="19"/>
      <c r="E137" s="19">
        <f aca="true" t="shared" si="9" ref="E137:E185">D137+C137</f>
        <v>294000</v>
      </c>
      <c r="F137" s="19"/>
      <c r="G137" s="19"/>
      <c r="H137" s="19"/>
      <c r="I137" s="19">
        <v>33090</v>
      </c>
      <c r="J137" s="19">
        <v>2645</v>
      </c>
      <c r="K137" s="19">
        <v>82721</v>
      </c>
      <c r="L137" s="19">
        <v>934</v>
      </c>
      <c r="M137" s="19">
        <v>116896</v>
      </c>
      <c r="N137" s="19">
        <v>41307</v>
      </c>
      <c r="O137" s="19"/>
      <c r="P137" s="19"/>
      <c r="Q137" s="19"/>
      <c r="R137" s="9">
        <f t="shared" si="7"/>
        <v>277593</v>
      </c>
      <c r="S137" s="9">
        <f t="shared" si="8"/>
        <v>16407</v>
      </c>
    </row>
    <row r="138" spans="1:19" ht="13.5">
      <c r="A138" s="23"/>
      <c r="B138" s="9" t="s">
        <v>75</v>
      </c>
      <c r="C138" s="9">
        <f>'[1]OSDP'!C137</f>
        <v>24000</v>
      </c>
      <c r="D138" s="19"/>
      <c r="E138" s="19">
        <f t="shared" si="9"/>
        <v>24000</v>
      </c>
      <c r="F138" s="19">
        <v>292</v>
      </c>
      <c r="G138" s="19">
        <v>278</v>
      </c>
      <c r="H138" s="19">
        <v>744</v>
      </c>
      <c r="I138" s="19"/>
      <c r="J138" s="19">
        <v>781</v>
      </c>
      <c r="K138" s="19"/>
      <c r="L138" s="19">
        <f>620+360</f>
        <v>980</v>
      </c>
      <c r="M138" s="19">
        <v>246</v>
      </c>
      <c r="N138" s="19">
        <v>293</v>
      </c>
      <c r="O138" s="19"/>
      <c r="P138" s="19"/>
      <c r="Q138" s="19"/>
      <c r="R138" s="9">
        <f aca="true" t="shared" si="10" ref="R138:R187">SUM(F138:Q138)</f>
        <v>3614</v>
      </c>
      <c r="S138" s="9">
        <f aca="true" t="shared" si="11" ref="S138:S187">SUM(E138-R138)</f>
        <v>20386</v>
      </c>
    </row>
    <row r="139" spans="1:19" ht="13.5">
      <c r="A139" s="23"/>
      <c r="B139" s="9" t="s">
        <v>76</v>
      </c>
      <c r="C139" s="9">
        <f>'[1]OSDP'!C138</f>
        <v>50000</v>
      </c>
      <c r="D139" s="19"/>
      <c r="E139" s="19">
        <f t="shared" si="9"/>
        <v>50000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9">
        <f t="shared" si="10"/>
        <v>0</v>
      </c>
      <c r="S139" s="9">
        <f t="shared" si="11"/>
        <v>50000</v>
      </c>
    </row>
    <row r="140" spans="1:19" ht="13.5">
      <c r="A140" s="23"/>
      <c r="B140" s="9" t="s">
        <v>77</v>
      </c>
      <c r="C140" s="9">
        <f>'[1]OSDP'!C139</f>
        <v>5000</v>
      </c>
      <c r="D140" s="19"/>
      <c r="E140" s="19">
        <f t="shared" si="9"/>
        <v>5000</v>
      </c>
      <c r="F140" s="19"/>
      <c r="G140" s="19"/>
      <c r="H140" s="19">
        <v>85</v>
      </c>
      <c r="I140" s="19"/>
      <c r="J140" s="19">
        <v>563</v>
      </c>
      <c r="K140" s="19"/>
      <c r="L140" s="19">
        <f>563-448</f>
        <v>115</v>
      </c>
      <c r="M140" s="19">
        <v>116</v>
      </c>
      <c r="N140" s="19">
        <v>38</v>
      </c>
      <c r="O140" s="19"/>
      <c r="P140" s="19"/>
      <c r="Q140" s="19"/>
      <c r="R140" s="9">
        <f t="shared" si="10"/>
        <v>917</v>
      </c>
      <c r="S140" s="9">
        <f t="shared" si="11"/>
        <v>4083</v>
      </c>
    </row>
    <row r="141" spans="1:19" ht="13.5">
      <c r="A141" s="23"/>
      <c r="B141" s="9"/>
      <c r="C141" s="9">
        <f>'[1]OSDP'!C140</f>
        <v>0</v>
      </c>
      <c r="D141" s="19"/>
      <c r="E141" s="19">
        <f t="shared" si="9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9">
        <f t="shared" si="10"/>
        <v>0</v>
      </c>
      <c r="S141" s="9">
        <f t="shared" si="11"/>
        <v>0</v>
      </c>
    </row>
    <row r="142" spans="1:19" ht="13.5">
      <c r="A142" s="23"/>
      <c r="B142" s="11" t="s">
        <v>78</v>
      </c>
      <c r="C142" s="9">
        <f>'[1]OSDP'!C141</f>
        <v>0</v>
      </c>
      <c r="D142" s="19"/>
      <c r="E142" s="19">
        <f t="shared" si="9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9">
        <f t="shared" si="10"/>
        <v>0</v>
      </c>
      <c r="S142" s="9">
        <f t="shared" si="11"/>
        <v>0</v>
      </c>
    </row>
    <row r="143" spans="1:25" ht="13.5">
      <c r="A143" s="23"/>
      <c r="B143" s="9" t="s">
        <v>79</v>
      </c>
      <c r="C143" s="9">
        <f>'[1]OSDP'!C142</f>
        <v>20000</v>
      </c>
      <c r="D143" s="19"/>
      <c r="E143" s="19">
        <f t="shared" si="9"/>
        <v>20000</v>
      </c>
      <c r="F143" s="19"/>
      <c r="G143" s="19"/>
      <c r="H143" s="19"/>
      <c r="I143" s="19">
        <v>617</v>
      </c>
      <c r="J143" s="19">
        <v>9008</v>
      </c>
      <c r="K143" s="19">
        <v>3500</v>
      </c>
      <c r="L143" s="19">
        <v>1997</v>
      </c>
      <c r="M143" s="19">
        <v>9201</v>
      </c>
      <c r="N143" s="19">
        <v>4453</v>
      </c>
      <c r="O143" s="19"/>
      <c r="P143" s="19"/>
      <c r="Q143" s="19"/>
      <c r="R143" s="9">
        <f t="shared" si="10"/>
        <v>28776</v>
      </c>
      <c r="S143" s="9">
        <f t="shared" si="11"/>
        <v>-8776</v>
      </c>
      <c r="Y143" s="62"/>
    </row>
    <row r="144" spans="1:19" ht="13.5">
      <c r="A144" s="23"/>
      <c r="B144" s="9" t="s">
        <v>80</v>
      </c>
      <c r="C144" s="9">
        <f>'[1]OSDP'!C143</f>
        <v>20000</v>
      </c>
      <c r="D144" s="19"/>
      <c r="E144" s="19">
        <f t="shared" si="9"/>
        <v>20000</v>
      </c>
      <c r="F144" s="19">
        <v>501</v>
      </c>
      <c r="G144" s="19"/>
      <c r="H144" s="19">
        <v>2829</v>
      </c>
      <c r="I144" s="19">
        <v>338</v>
      </c>
      <c r="J144" s="19">
        <v>537</v>
      </c>
      <c r="K144" s="19"/>
      <c r="L144" s="19">
        <f>875+1146</f>
        <v>2021</v>
      </c>
      <c r="M144" s="19">
        <v>960</v>
      </c>
      <c r="N144" s="19">
        <v>169</v>
      </c>
      <c r="O144" s="19"/>
      <c r="P144" s="19"/>
      <c r="Q144" s="19"/>
      <c r="R144" s="9">
        <f t="shared" si="10"/>
        <v>7355</v>
      </c>
      <c r="S144" s="9">
        <f t="shared" si="11"/>
        <v>12645</v>
      </c>
    </row>
    <row r="145" spans="1:19" ht="13.5">
      <c r="A145" s="23"/>
      <c r="B145" s="9" t="s">
        <v>81</v>
      </c>
      <c r="C145" s="9">
        <f>'[1]OSDP'!C144</f>
        <v>6000</v>
      </c>
      <c r="D145" s="19"/>
      <c r="E145" s="19">
        <f t="shared" si="9"/>
        <v>6000</v>
      </c>
      <c r="F145" s="19"/>
      <c r="G145" s="19"/>
      <c r="H145" s="19"/>
      <c r="I145" s="19"/>
      <c r="J145" s="19"/>
      <c r="K145" s="19"/>
      <c r="L145" s="19" t="s">
        <v>212</v>
      </c>
      <c r="M145" s="19"/>
      <c r="N145" s="19"/>
      <c r="O145" s="19"/>
      <c r="P145" s="19"/>
      <c r="Q145" s="19"/>
      <c r="R145" s="9">
        <f t="shared" si="10"/>
        <v>0</v>
      </c>
      <c r="S145" s="9">
        <f t="shared" si="11"/>
        <v>6000</v>
      </c>
    </row>
    <row r="146" spans="1:19" ht="13.5">
      <c r="A146" s="23"/>
      <c r="B146" s="9"/>
      <c r="C146" s="9">
        <f>'[1]OSDP'!C145</f>
        <v>0</v>
      </c>
      <c r="D146" s="19"/>
      <c r="E146" s="19">
        <f t="shared" si="9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9">
        <f t="shared" si="10"/>
        <v>0</v>
      </c>
      <c r="S146" s="9">
        <f t="shared" si="11"/>
        <v>0</v>
      </c>
    </row>
    <row r="147" spans="1:19" ht="13.5">
      <c r="A147" s="23"/>
      <c r="B147" s="11" t="s">
        <v>82</v>
      </c>
      <c r="C147" s="9">
        <f>'[1]OSDP'!C146</f>
        <v>0</v>
      </c>
      <c r="D147" s="19"/>
      <c r="E147" s="19">
        <f t="shared" si="9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9">
        <f t="shared" si="10"/>
        <v>0</v>
      </c>
      <c r="S147" s="9">
        <f t="shared" si="11"/>
        <v>0</v>
      </c>
    </row>
    <row r="148" spans="1:19" ht="13.5">
      <c r="A148" s="23"/>
      <c r="B148" s="11" t="s">
        <v>83</v>
      </c>
      <c r="C148" s="9">
        <f>'[1]OSDP'!C147</f>
        <v>0</v>
      </c>
      <c r="D148" s="19"/>
      <c r="E148" s="19">
        <f t="shared" si="9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9">
        <f t="shared" si="10"/>
        <v>0</v>
      </c>
      <c r="S148" s="9">
        <f t="shared" si="11"/>
        <v>0</v>
      </c>
    </row>
    <row r="149" spans="1:19" ht="13.5">
      <c r="A149" s="23"/>
      <c r="B149" s="9" t="s">
        <v>84</v>
      </c>
      <c r="C149" s="9">
        <f>'[1]OSDP'!C148</f>
        <v>250000</v>
      </c>
      <c r="D149" s="19"/>
      <c r="E149" s="19">
        <f t="shared" si="9"/>
        <v>250000</v>
      </c>
      <c r="F149" s="19"/>
      <c r="G149" s="19"/>
      <c r="H149" s="19"/>
      <c r="I149" s="19">
        <v>98009</v>
      </c>
      <c r="J149" s="19"/>
      <c r="K149" s="19">
        <v>14504</v>
      </c>
      <c r="L149" s="19">
        <v>15568</v>
      </c>
      <c r="M149" s="19">
        <v>81070</v>
      </c>
      <c r="N149" s="19">
        <v>15180</v>
      </c>
      <c r="O149" s="19"/>
      <c r="P149" s="19"/>
      <c r="Q149" s="19"/>
      <c r="R149" s="9">
        <f t="shared" si="10"/>
        <v>224331</v>
      </c>
      <c r="S149" s="9">
        <f t="shared" si="11"/>
        <v>25669</v>
      </c>
    </row>
    <row r="150" spans="1:19" ht="13.5">
      <c r="A150" s="23"/>
      <c r="B150" s="9" t="s">
        <v>85</v>
      </c>
      <c r="C150" s="9">
        <f>'[1]OSDP'!C149</f>
        <v>0</v>
      </c>
      <c r="D150" s="19"/>
      <c r="E150" s="19">
        <f t="shared" si="9"/>
        <v>0</v>
      </c>
      <c r="F150" s="19"/>
      <c r="G150" s="19"/>
      <c r="H150" s="19"/>
      <c r="I150" s="19">
        <v>3644</v>
      </c>
      <c r="J150" s="19"/>
      <c r="K150" s="19"/>
      <c r="L150" s="19"/>
      <c r="M150" s="19"/>
      <c r="N150" s="19"/>
      <c r="O150" s="19"/>
      <c r="P150" s="19"/>
      <c r="Q150" s="19"/>
      <c r="R150" s="9">
        <f t="shared" si="10"/>
        <v>3644</v>
      </c>
      <c r="S150" s="9">
        <f t="shared" si="11"/>
        <v>-3644</v>
      </c>
    </row>
    <row r="151" spans="1:19" ht="13.5">
      <c r="A151" s="23"/>
      <c r="B151" s="9" t="s">
        <v>86</v>
      </c>
      <c r="C151" s="9">
        <f>'[1]OSDP'!C150</f>
        <v>50000</v>
      </c>
      <c r="D151" s="19"/>
      <c r="E151" s="19">
        <f t="shared" si="9"/>
        <v>50000</v>
      </c>
      <c r="F151" s="19"/>
      <c r="G151" s="19">
        <v>3125</v>
      </c>
      <c r="H151" s="19">
        <v>14473</v>
      </c>
      <c r="I151" s="19">
        <f>25980-1</f>
        <v>25979</v>
      </c>
      <c r="J151" s="19">
        <v>46011</v>
      </c>
      <c r="K151" s="19">
        <v>13230</v>
      </c>
      <c r="L151" s="19">
        <v>6712</v>
      </c>
      <c r="M151" s="19">
        <v>7467</v>
      </c>
      <c r="N151" s="19"/>
      <c r="O151" s="19"/>
      <c r="P151" s="19"/>
      <c r="Q151" s="19"/>
      <c r="R151" s="9">
        <f t="shared" si="10"/>
        <v>116997</v>
      </c>
      <c r="S151" s="9">
        <f t="shared" si="11"/>
        <v>-66997</v>
      </c>
    </row>
    <row r="152" spans="1:19" ht="13.5">
      <c r="A152" s="23"/>
      <c r="B152" s="13"/>
      <c r="C152" s="13">
        <f>'[1]OSDP'!C151</f>
        <v>0</v>
      </c>
      <c r="D152" s="20"/>
      <c r="E152" s="20">
        <f t="shared" si="9"/>
        <v>0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3">
        <f t="shared" si="10"/>
        <v>0</v>
      </c>
      <c r="S152" s="13">
        <f t="shared" si="11"/>
        <v>0</v>
      </c>
    </row>
    <row r="153" spans="1:19" ht="13.5">
      <c r="A153" s="23"/>
      <c r="B153" s="10" t="s">
        <v>87</v>
      </c>
      <c r="C153" s="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9">
        <f t="shared" si="10"/>
        <v>0</v>
      </c>
      <c r="S153" s="9">
        <f t="shared" si="11"/>
        <v>0</v>
      </c>
    </row>
    <row r="154" spans="1:19" ht="13.5">
      <c r="A154" s="23"/>
      <c r="B154" s="9" t="s">
        <v>88</v>
      </c>
      <c r="C154" s="9">
        <v>50000</v>
      </c>
      <c r="D154" s="19"/>
      <c r="E154" s="19">
        <f t="shared" si="9"/>
        <v>50000</v>
      </c>
      <c r="F154" s="19"/>
      <c r="G154" s="19">
        <v>144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9">
        <f t="shared" si="10"/>
        <v>144</v>
      </c>
      <c r="S154" s="9">
        <f t="shared" si="11"/>
        <v>49856</v>
      </c>
    </row>
    <row r="155" spans="1:19" ht="13.5">
      <c r="A155" s="23" t="s">
        <v>167</v>
      </c>
      <c r="B155" s="11" t="s">
        <v>89</v>
      </c>
      <c r="C155" s="9">
        <f>'[1]OSDP'!C154</f>
        <v>0</v>
      </c>
      <c r="D155" s="19"/>
      <c r="E155" s="19">
        <f t="shared" si="9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9">
        <f t="shared" si="10"/>
        <v>0</v>
      </c>
      <c r="S155" s="9">
        <f t="shared" si="11"/>
        <v>0</v>
      </c>
    </row>
    <row r="156" spans="1:19" ht="13.5">
      <c r="A156" s="23"/>
      <c r="B156" s="9" t="s">
        <v>74</v>
      </c>
      <c r="C156" s="9">
        <f>'[1]OSDP'!C155</f>
        <v>250000</v>
      </c>
      <c r="D156" s="19"/>
      <c r="E156" s="19">
        <f t="shared" si="9"/>
        <v>250000</v>
      </c>
      <c r="F156" s="19"/>
      <c r="G156" s="19"/>
      <c r="H156" s="19"/>
      <c r="I156" s="19">
        <f>28036-1</f>
        <v>28035</v>
      </c>
      <c r="J156" s="19"/>
      <c r="K156" s="19"/>
      <c r="L156" s="19"/>
      <c r="M156" s="19"/>
      <c r="N156" s="19"/>
      <c r="O156" s="19"/>
      <c r="P156" s="19"/>
      <c r="Q156" s="19"/>
      <c r="R156" s="9">
        <f t="shared" si="10"/>
        <v>28035</v>
      </c>
      <c r="S156" s="9">
        <f t="shared" si="11"/>
        <v>221965</v>
      </c>
    </row>
    <row r="157" spans="1:19" ht="13.5">
      <c r="A157" s="23"/>
      <c r="B157" s="9" t="s">
        <v>75</v>
      </c>
      <c r="C157" s="9">
        <f>'[1]OSDP'!C156</f>
        <v>30000</v>
      </c>
      <c r="D157" s="19"/>
      <c r="E157" s="19">
        <f t="shared" si="9"/>
        <v>30000</v>
      </c>
      <c r="F157" s="19">
        <v>10033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9">
        <f t="shared" si="10"/>
        <v>10033</v>
      </c>
      <c r="S157" s="9">
        <f t="shared" si="11"/>
        <v>19967</v>
      </c>
    </row>
    <row r="158" spans="1:19" ht="13.5">
      <c r="A158" s="23"/>
      <c r="B158" s="9" t="s">
        <v>77</v>
      </c>
      <c r="C158" s="9">
        <f>'[1]OSDP'!C157</f>
        <v>10000</v>
      </c>
      <c r="D158" s="19"/>
      <c r="E158" s="19">
        <f t="shared" si="9"/>
        <v>10000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9">
        <f t="shared" si="10"/>
        <v>0</v>
      </c>
      <c r="S158" s="9">
        <f t="shared" si="11"/>
        <v>10000</v>
      </c>
    </row>
    <row r="159" spans="1:19" ht="13.5">
      <c r="A159" s="23"/>
      <c r="B159" s="9"/>
      <c r="C159" s="9">
        <f>'[1]OSDP'!C158</f>
        <v>0</v>
      </c>
      <c r="D159" s="19"/>
      <c r="E159" s="19">
        <f t="shared" si="9"/>
        <v>0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9">
        <f t="shared" si="10"/>
        <v>0</v>
      </c>
      <c r="S159" s="9">
        <f t="shared" si="11"/>
        <v>0</v>
      </c>
    </row>
    <row r="160" spans="1:19" ht="13.5">
      <c r="A160" s="23"/>
      <c r="B160" s="11" t="s">
        <v>82</v>
      </c>
      <c r="C160" s="9">
        <f>'[1]OSDP'!C159</f>
        <v>0</v>
      </c>
      <c r="D160" s="19"/>
      <c r="E160" s="19">
        <f t="shared" si="9"/>
        <v>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9">
        <f t="shared" si="10"/>
        <v>0</v>
      </c>
      <c r="S160" s="9">
        <f t="shared" si="11"/>
        <v>0</v>
      </c>
    </row>
    <row r="161" spans="1:19" ht="13.5">
      <c r="A161" s="23"/>
      <c r="B161" s="9" t="s">
        <v>91</v>
      </c>
      <c r="C161" s="9">
        <f>'[1]OSDP'!C160</f>
        <v>250000</v>
      </c>
      <c r="D161" s="19"/>
      <c r="E161" s="19">
        <f t="shared" si="9"/>
        <v>250000</v>
      </c>
      <c r="F161" s="19"/>
      <c r="G161" s="19"/>
      <c r="H161" s="19">
        <v>131678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9">
        <f t="shared" si="10"/>
        <v>131678</v>
      </c>
      <c r="S161" s="9">
        <f t="shared" si="11"/>
        <v>118322</v>
      </c>
    </row>
    <row r="162" spans="1:19" ht="13.5">
      <c r="A162" s="23"/>
      <c r="B162" s="9" t="s">
        <v>85</v>
      </c>
      <c r="C162" s="9">
        <f>'[1]OSDP'!C161</f>
        <v>0</v>
      </c>
      <c r="D162" s="19"/>
      <c r="E162" s="19">
        <f t="shared" si="9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9">
        <f t="shared" si="10"/>
        <v>0</v>
      </c>
      <c r="S162" s="9">
        <f t="shared" si="11"/>
        <v>0</v>
      </c>
    </row>
    <row r="163" spans="1:19" ht="13.5">
      <c r="A163" s="23"/>
      <c r="B163" s="9" t="s">
        <v>86</v>
      </c>
      <c r="C163" s="9">
        <f>'[1]OSDP'!C162</f>
        <v>0</v>
      </c>
      <c r="D163" s="19"/>
      <c r="E163" s="19">
        <f t="shared" si="9"/>
        <v>0</v>
      </c>
      <c r="F163" s="19"/>
      <c r="G163" s="19"/>
      <c r="H163" s="19"/>
      <c r="I163" s="19">
        <v>722</v>
      </c>
      <c r="J163" s="19"/>
      <c r="K163" s="19"/>
      <c r="L163" s="19"/>
      <c r="M163" s="19">
        <v>853</v>
      </c>
      <c r="N163" s="19">
        <v>26861</v>
      </c>
      <c r="O163" s="19"/>
      <c r="P163" s="19"/>
      <c r="Q163" s="19"/>
      <c r="R163" s="9">
        <f t="shared" si="10"/>
        <v>28436</v>
      </c>
      <c r="S163" s="9">
        <f t="shared" si="11"/>
        <v>-28436</v>
      </c>
    </row>
    <row r="164" spans="1:19" ht="13.5">
      <c r="A164" s="23"/>
      <c r="B164" s="9"/>
      <c r="C164" s="9">
        <f>'[1]OSDP'!C163</f>
        <v>0</v>
      </c>
      <c r="D164" s="19"/>
      <c r="E164" s="19">
        <f t="shared" si="9"/>
        <v>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9">
        <f t="shared" si="10"/>
        <v>0</v>
      </c>
      <c r="S164" s="9">
        <f t="shared" si="11"/>
        <v>0</v>
      </c>
    </row>
    <row r="165" spans="1:19" ht="13.5">
      <c r="A165" s="23" t="s">
        <v>168</v>
      </c>
      <c r="B165" s="12" t="s">
        <v>93</v>
      </c>
      <c r="C165" s="9">
        <f>'[1]OSDP'!C164</f>
        <v>148000</v>
      </c>
      <c r="D165" s="19"/>
      <c r="E165" s="19">
        <f t="shared" si="9"/>
        <v>148000</v>
      </c>
      <c r="F165" s="19"/>
      <c r="G165" s="19"/>
      <c r="H165" s="19">
        <v>52337</v>
      </c>
      <c r="I165" s="19">
        <f>22735-1</f>
        <v>22734</v>
      </c>
      <c r="J165" s="19">
        <v>17637</v>
      </c>
      <c r="K165" s="19">
        <v>6000</v>
      </c>
      <c r="L165" s="19">
        <v>74327</v>
      </c>
      <c r="M165" s="19">
        <v>15633</v>
      </c>
      <c r="N165" s="19"/>
      <c r="O165" s="19"/>
      <c r="P165" s="19"/>
      <c r="Q165" s="19"/>
      <c r="R165" s="9">
        <f t="shared" si="10"/>
        <v>188668</v>
      </c>
      <c r="S165" s="9">
        <f t="shared" si="11"/>
        <v>-40668</v>
      </c>
    </row>
    <row r="166" spans="1:19" ht="13.5">
      <c r="A166" s="23"/>
      <c r="B166" s="12"/>
      <c r="C166" s="9">
        <f>'[1]OSDP'!C165</f>
        <v>0</v>
      </c>
      <c r="D166" s="19"/>
      <c r="E166" s="19">
        <f t="shared" si="9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9">
        <f t="shared" si="10"/>
        <v>0</v>
      </c>
      <c r="S166" s="9">
        <f t="shared" si="11"/>
        <v>0</v>
      </c>
    </row>
    <row r="167" spans="1:19" ht="13.5">
      <c r="A167" s="23" t="s">
        <v>160</v>
      </c>
      <c r="B167" s="12" t="s">
        <v>113</v>
      </c>
      <c r="C167" s="9">
        <f>'[1]OSDP'!C166</f>
        <v>0</v>
      </c>
      <c r="D167" s="19"/>
      <c r="E167" s="19">
        <f t="shared" si="9"/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>
        <f t="shared" si="10"/>
        <v>0</v>
      </c>
      <c r="S167" s="9">
        <f t="shared" si="11"/>
        <v>0</v>
      </c>
    </row>
    <row r="168" spans="1:19" ht="13.5">
      <c r="A168" s="23"/>
      <c r="B168" s="12"/>
      <c r="C168" s="9">
        <f>'[1]OSDP'!C167</f>
        <v>0</v>
      </c>
      <c r="D168" s="19"/>
      <c r="E168" s="19">
        <f t="shared" si="9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>
        <f t="shared" si="10"/>
        <v>0</v>
      </c>
      <c r="S168" s="9">
        <f t="shared" si="11"/>
        <v>0</v>
      </c>
    </row>
    <row r="169" spans="1:19" ht="13.5">
      <c r="A169" s="23" t="s">
        <v>161</v>
      </c>
      <c r="B169" s="12" t="s">
        <v>94</v>
      </c>
      <c r="C169" s="9">
        <f>'[1]OSDP'!C168</f>
        <v>0</v>
      </c>
      <c r="D169" s="19"/>
      <c r="E169" s="19">
        <f t="shared" si="9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9">
        <f t="shared" si="10"/>
        <v>0</v>
      </c>
      <c r="S169" s="9">
        <f t="shared" si="11"/>
        <v>0</v>
      </c>
    </row>
    <row r="170" spans="1:19" ht="13.5">
      <c r="A170" s="23"/>
      <c r="B170" s="12" t="s">
        <v>94</v>
      </c>
      <c r="C170" s="9">
        <f>'[1]OSDP'!C169</f>
        <v>0</v>
      </c>
      <c r="D170" s="19"/>
      <c r="E170" s="19">
        <f t="shared" si="9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9">
        <f t="shared" si="10"/>
        <v>0</v>
      </c>
      <c r="S170" s="9">
        <f t="shared" si="11"/>
        <v>0</v>
      </c>
    </row>
    <row r="171" spans="1:19" ht="13.5">
      <c r="A171" s="61" t="s">
        <v>141</v>
      </c>
      <c r="B171" s="23" t="s">
        <v>141</v>
      </c>
      <c r="C171" s="9">
        <f>'[1]OSDP'!C170</f>
        <v>0</v>
      </c>
      <c r="D171" s="19"/>
      <c r="E171" s="19">
        <f t="shared" si="9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9">
        <f t="shared" si="10"/>
        <v>0</v>
      </c>
      <c r="S171" s="9">
        <f t="shared" si="11"/>
        <v>0</v>
      </c>
    </row>
    <row r="172" spans="1:19" ht="13.5">
      <c r="A172" s="61" t="s">
        <v>204</v>
      </c>
      <c r="B172" s="23" t="s">
        <v>204</v>
      </c>
      <c r="C172" s="9">
        <f>'[1]OSDP'!C171</f>
        <v>0</v>
      </c>
      <c r="D172" s="19"/>
      <c r="E172" s="19">
        <f t="shared" si="9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9">
        <f t="shared" si="10"/>
        <v>0</v>
      </c>
      <c r="S172" s="9">
        <f t="shared" si="11"/>
        <v>0</v>
      </c>
    </row>
    <row r="173" spans="1:19" ht="13.5">
      <c r="A173" s="61" t="s">
        <v>205</v>
      </c>
      <c r="B173" s="23" t="s">
        <v>205</v>
      </c>
      <c r="C173" s="9">
        <f>'[1]OSDP'!C172</f>
        <v>0</v>
      </c>
      <c r="D173" s="19"/>
      <c r="E173" s="19">
        <f t="shared" si="9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9">
        <f t="shared" si="10"/>
        <v>0</v>
      </c>
      <c r="S173" s="9">
        <f t="shared" si="11"/>
        <v>0</v>
      </c>
    </row>
    <row r="174" spans="1:19" ht="13.5">
      <c r="A174" s="61" t="s">
        <v>206</v>
      </c>
      <c r="B174" s="23" t="s">
        <v>206</v>
      </c>
      <c r="C174" s="9">
        <f>'[1]OSDP'!C173</f>
        <v>0</v>
      </c>
      <c r="D174" s="19"/>
      <c r="E174" s="19">
        <f t="shared" si="9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>
        <f t="shared" si="10"/>
        <v>0</v>
      </c>
      <c r="S174" s="9">
        <f t="shared" si="11"/>
        <v>0</v>
      </c>
    </row>
    <row r="175" spans="1:19" ht="13.5">
      <c r="A175" s="23"/>
      <c r="B175" s="12"/>
      <c r="C175" s="9"/>
      <c r="D175" s="19"/>
      <c r="E175" s="19">
        <f t="shared" si="9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>
        <f t="shared" si="10"/>
        <v>0</v>
      </c>
      <c r="S175" s="9">
        <f t="shared" si="11"/>
        <v>0</v>
      </c>
    </row>
    <row r="176" spans="1:19" ht="13.5">
      <c r="A176" s="23"/>
      <c r="B176" s="22" t="s">
        <v>138</v>
      </c>
      <c r="C176" s="14">
        <f>SUM(C11:C175)</f>
        <v>2540000</v>
      </c>
      <c r="D176" s="14">
        <f aca="true" t="shared" si="12" ref="D176:S176">SUM(D11:D175)</f>
        <v>0</v>
      </c>
      <c r="E176" s="14">
        <f t="shared" si="12"/>
        <v>2540000</v>
      </c>
      <c r="F176" s="14">
        <f t="shared" si="12"/>
        <v>20051</v>
      </c>
      <c r="G176" s="14">
        <f t="shared" si="12"/>
        <v>81208</v>
      </c>
      <c r="H176" s="14">
        <f t="shared" si="12"/>
        <v>236080</v>
      </c>
      <c r="I176" s="14">
        <f t="shared" si="12"/>
        <v>241548</v>
      </c>
      <c r="J176" s="14">
        <f t="shared" si="12"/>
        <v>115967</v>
      </c>
      <c r="K176" s="14">
        <f t="shared" si="12"/>
        <v>217046</v>
      </c>
      <c r="L176" s="14">
        <f t="shared" si="12"/>
        <v>122925</v>
      </c>
      <c r="M176" s="14">
        <f t="shared" si="12"/>
        <v>433032</v>
      </c>
      <c r="N176" s="14">
        <f t="shared" si="12"/>
        <v>115049</v>
      </c>
      <c r="O176" s="14">
        <f t="shared" si="12"/>
        <v>0</v>
      </c>
      <c r="P176" s="14">
        <f t="shared" si="12"/>
        <v>0</v>
      </c>
      <c r="Q176" s="14">
        <f t="shared" si="12"/>
        <v>0</v>
      </c>
      <c r="R176" s="14">
        <f t="shared" si="12"/>
        <v>1582906</v>
      </c>
      <c r="S176" s="14">
        <f t="shared" si="12"/>
        <v>957094</v>
      </c>
    </row>
    <row r="177" spans="1:19" ht="13.5">
      <c r="A177" s="23"/>
      <c r="B177" s="12"/>
      <c r="C177" s="9"/>
      <c r="D177" s="19"/>
      <c r="E177" s="19">
        <f t="shared" si="9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9">
        <f t="shared" si="10"/>
        <v>0</v>
      </c>
      <c r="S177" s="9">
        <f t="shared" si="11"/>
        <v>0</v>
      </c>
    </row>
    <row r="178" spans="1:19" ht="13.5">
      <c r="A178" s="23"/>
      <c r="B178" s="15" t="s">
        <v>115</v>
      </c>
      <c r="C178" s="9">
        <v>0</v>
      </c>
      <c r="D178" s="19"/>
      <c r="E178" s="19">
        <f t="shared" si="9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>
        <f t="shared" si="10"/>
        <v>0</v>
      </c>
      <c r="S178" s="9">
        <f t="shared" si="11"/>
        <v>0</v>
      </c>
    </row>
    <row r="179" spans="1:19" ht="13.5">
      <c r="A179" s="23" t="s">
        <v>163</v>
      </c>
      <c r="B179" s="9" t="s">
        <v>95</v>
      </c>
      <c r="C179" s="9"/>
      <c r="D179" s="19"/>
      <c r="E179" s="19">
        <f t="shared" si="9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>
        <f t="shared" si="10"/>
        <v>0</v>
      </c>
      <c r="S179" s="9">
        <f t="shared" si="11"/>
        <v>0</v>
      </c>
    </row>
    <row r="180" spans="1:19" ht="13.5">
      <c r="A180" s="23"/>
      <c r="B180" s="9"/>
      <c r="C180" s="9"/>
      <c r="D180" s="19"/>
      <c r="E180" s="19">
        <f t="shared" si="9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9">
        <f t="shared" si="10"/>
        <v>0</v>
      </c>
      <c r="S180" s="9">
        <f t="shared" si="11"/>
        <v>0</v>
      </c>
    </row>
    <row r="181" spans="1:19" ht="13.5">
      <c r="A181" s="23" t="s">
        <v>164</v>
      </c>
      <c r="B181" s="9" t="s">
        <v>96</v>
      </c>
      <c r="C181" s="9"/>
      <c r="D181" s="19"/>
      <c r="E181" s="19">
        <f t="shared" si="9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9">
        <f t="shared" si="10"/>
        <v>0</v>
      </c>
      <c r="S181" s="9">
        <f t="shared" si="11"/>
        <v>0</v>
      </c>
    </row>
    <row r="182" spans="1:19" ht="13.5">
      <c r="A182" s="23"/>
      <c r="B182" s="9" t="s">
        <v>97</v>
      </c>
      <c r="C182" s="9"/>
      <c r="D182" s="19"/>
      <c r="E182" s="19">
        <f t="shared" si="9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9">
        <f t="shared" si="10"/>
        <v>0</v>
      </c>
      <c r="S182" s="9">
        <f t="shared" si="11"/>
        <v>0</v>
      </c>
    </row>
    <row r="183" spans="1:19" ht="13.5">
      <c r="A183" s="23"/>
      <c r="B183" s="9"/>
      <c r="C183" s="9"/>
      <c r="D183" s="19"/>
      <c r="E183" s="19">
        <f t="shared" si="9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9">
        <f t="shared" si="10"/>
        <v>0</v>
      </c>
      <c r="S183" s="9">
        <f t="shared" si="11"/>
        <v>0</v>
      </c>
    </row>
    <row r="184" spans="1:19" ht="13.5">
      <c r="A184" s="23" t="s">
        <v>165</v>
      </c>
      <c r="B184" s="9" t="s">
        <v>98</v>
      </c>
      <c r="C184" s="9"/>
      <c r="D184" s="19"/>
      <c r="E184" s="19">
        <f t="shared" si="9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9">
        <f t="shared" si="10"/>
        <v>0</v>
      </c>
      <c r="S184" s="9">
        <f t="shared" si="11"/>
        <v>0</v>
      </c>
    </row>
    <row r="185" spans="2:19" ht="12.75">
      <c r="B185" s="9"/>
      <c r="C185" s="9"/>
      <c r="D185" s="19"/>
      <c r="E185" s="19">
        <f t="shared" si="9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9">
        <f t="shared" si="10"/>
        <v>0</v>
      </c>
      <c r="S185" s="9">
        <f t="shared" si="11"/>
        <v>0</v>
      </c>
    </row>
    <row r="186" spans="2:19" ht="12.75">
      <c r="B186" s="17" t="s">
        <v>139</v>
      </c>
      <c r="C186" s="14">
        <f>SUM(C179+C181+C182+C184)</f>
        <v>0</v>
      </c>
      <c r="D186" s="21">
        <f>SUM(D179+D181+D182+D184)</f>
        <v>0</v>
      </c>
      <c r="E186" s="21">
        <f>SUM(E179+E181+E182+E184)</f>
        <v>0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14">
        <f t="shared" si="10"/>
        <v>0</v>
      </c>
      <c r="S186" s="14">
        <f t="shared" si="11"/>
        <v>0</v>
      </c>
    </row>
    <row r="187" spans="2:19" ht="12.75">
      <c r="B187" s="9"/>
      <c r="C187" s="9"/>
      <c r="D187" s="19"/>
      <c r="E187" s="19">
        <f>D187+C187</f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>
        <f t="shared" si="10"/>
        <v>0</v>
      </c>
      <c r="S187" s="9">
        <f t="shared" si="11"/>
        <v>0</v>
      </c>
    </row>
    <row r="188" spans="2:19" ht="12.75">
      <c r="B188" s="14" t="s">
        <v>140</v>
      </c>
      <c r="C188" s="14">
        <f>C186+C176</f>
        <v>2540000</v>
      </c>
      <c r="D188" s="14">
        <f>D186+D176</f>
        <v>0</v>
      </c>
      <c r="E188" s="14">
        <f>E186+E176</f>
        <v>2540000</v>
      </c>
      <c r="F188" s="14">
        <f aca="true" t="shared" si="13" ref="F188:S188">F186+F176</f>
        <v>20051</v>
      </c>
      <c r="G188" s="14">
        <f t="shared" si="13"/>
        <v>81208</v>
      </c>
      <c r="H188" s="14">
        <f t="shared" si="13"/>
        <v>236080</v>
      </c>
      <c r="I188" s="14">
        <f t="shared" si="13"/>
        <v>241548</v>
      </c>
      <c r="J188" s="14">
        <f t="shared" si="13"/>
        <v>115967</v>
      </c>
      <c r="K188" s="14">
        <f t="shared" si="13"/>
        <v>217046</v>
      </c>
      <c r="L188" s="14">
        <f t="shared" si="13"/>
        <v>122925</v>
      </c>
      <c r="M188" s="14">
        <f t="shared" si="13"/>
        <v>433032</v>
      </c>
      <c r="N188" s="14">
        <f t="shared" si="13"/>
        <v>115049</v>
      </c>
      <c r="O188" s="14">
        <f t="shared" si="13"/>
        <v>0</v>
      </c>
      <c r="P188" s="14">
        <f t="shared" si="13"/>
        <v>0</v>
      </c>
      <c r="Q188" s="14">
        <f t="shared" si="13"/>
        <v>0</v>
      </c>
      <c r="R188" s="14">
        <f t="shared" si="13"/>
        <v>1582906</v>
      </c>
      <c r="S188" s="14">
        <f t="shared" si="13"/>
        <v>957094</v>
      </c>
    </row>
  </sheetData>
  <mergeCells count="1">
    <mergeCell ref="F2:R2"/>
  </mergeCells>
  <printOptions/>
  <pageMargins left="0.75" right="0.75" top="1" bottom="1" header="0.5" footer="0.5"/>
  <pageSetup cellComments="atEnd" horizontalDpi="600" verticalDpi="600" orientation="landscape" scale="58" r:id="rId1"/>
  <rowBreaks count="3" manualBreakCount="3">
    <brk id="54" min="1" max="18" man="1"/>
    <brk id="104" min="1" max="18" man="1"/>
    <brk id="152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90"/>
  <sheetViews>
    <sheetView showZeros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N20" sqref="N20"/>
    </sheetView>
  </sheetViews>
  <sheetFormatPr defaultColWidth="9.140625" defaultRowHeight="12.75"/>
  <cols>
    <col min="1" max="1" width="24.7109375" style="8" customWidth="1"/>
    <col min="2" max="2" width="49.7109375" style="16" bestFit="1" customWidth="1"/>
    <col min="3" max="3" width="10.421875" style="8" customWidth="1"/>
    <col min="4" max="4" width="9.7109375" style="8" customWidth="1"/>
    <col min="5" max="5" width="10.57421875" style="8" customWidth="1"/>
    <col min="6" max="6" width="9.57421875" style="8" customWidth="1"/>
    <col min="7" max="7" width="9.421875" style="8" customWidth="1"/>
    <col min="8" max="8" width="9.57421875" style="8" customWidth="1"/>
    <col min="9" max="9" width="9.7109375" style="8" customWidth="1"/>
    <col min="10" max="10" width="9.140625" style="8" customWidth="1"/>
    <col min="11" max="18" width="9.28125" style="8" customWidth="1"/>
    <col min="19" max="19" width="10.421875" style="8" customWidth="1"/>
    <col min="20" max="16384" width="9.140625" style="8" customWidth="1"/>
  </cols>
  <sheetData>
    <row r="1" ht="12.75">
      <c r="A1" s="9"/>
    </row>
    <row r="2" spans="2:19" ht="12.75">
      <c r="B2" s="14" t="s">
        <v>174</v>
      </c>
      <c r="C2" s="1" t="s">
        <v>116</v>
      </c>
      <c r="D2" s="1" t="s">
        <v>117</v>
      </c>
      <c r="E2" s="1" t="s">
        <v>118</v>
      </c>
      <c r="F2" s="75" t="s">
        <v>209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208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7"/>
      <c r="S4" s="7"/>
    </row>
    <row r="5" spans="2:19" ht="12.75">
      <c r="B5" s="10" t="s">
        <v>100</v>
      </c>
      <c r="C5" s="9">
        <f>'[1]ORC'!C5</f>
        <v>0</v>
      </c>
      <c r="D5" s="19"/>
      <c r="E5" s="19">
        <f>D5+C5</f>
        <v>0</v>
      </c>
      <c r="F5" s="19">
        <f>16047+109861</f>
        <v>125908</v>
      </c>
      <c r="G5" s="19">
        <v>130154</v>
      </c>
      <c r="H5" s="19">
        <v>123911</v>
      </c>
      <c r="I5" s="19">
        <v>149329</v>
      </c>
      <c r="J5" s="19">
        <f>256925-109861</f>
        <v>147064</v>
      </c>
      <c r="K5" s="19">
        <f>99640-16047+71602</f>
        <v>155195</v>
      </c>
      <c r="L5" s="19">
        <f>126140+120636</f>
        <v>246776</v>
      </c>
      <c r="M5" s="19">
        <v>174793</v>
      </c>
      <c r="N5" s="19">
        <v>227446</v>
      </c>
      <c r="O5" s="19"/>
      <c r="P5" s="19"/>
      <c r="Q5" s="19"/>
      <c r="R5" s="9">
        <f>SUM(F5:Q5)</f>
        <v>1480576</v>
      </c>
      <c r="S5" s="9">
        <f>SUM(E5-R5)</f>
        <v>-1480576</v>
      </c>
    </row>
    <row r="6" spans="2:19" ht="12.75">
      <c r="B6" s="10"/>
      <c r="C6" s="9"/>
      <c r="D6" s="19"/>
      <c r="E6" s="19">
        <f>D6+C6</f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>
        <f>SUM(F6:Q6)</f>
        <v>0</v>
      </c>
      <c r="S6" s="9">
        <f>SUM(E6-R6)</f>
        <v>0</v>
      </c>
    </row>
    <row r="7" spans="2:19" ht="12.75">
      <c r="B7" s="22" t="s">
        <v>201</v>
      </c>
      <c r="C7" s="14">
        <f>SUM(C5:C6)</f>
        <v>0</v>
      </c>
      <c r="D7" s="14">
        <f>SUM(D5:D6)</f>
        <v>0</v>
      </c>
      <c r="E7" s="14">
        <f>SUM(E5:E6)</f>
        <v>0</v>
      </c>
      <c r="F7" s="14">
        <f>SUM(F5:F6)</f>
        <v>125908</v>
      </c>
      <c r="G7" s="14">
        <f aca="true" t="shared" si="0" ref="G7:S7">SUM(G5:G6)</f>
        <v>130154</v>
      </c>
      <c r="H7" s="14">
        <f t="shared" si="0"/>
        <v>123911</v>
      </c>
      <c r="I7" s="14">
        <f t="shared" si="0"/>
        <v>149329</v>
      </c>
      <c r="J7" s="14">
        <f t="shared" si="0"/>
        <v>147064</v>
      </c>
      <c r="K7" s="14">
        <f t="shared" si="0"/>
        <v>155195</v>
      </c>
      <c r="L7" s="14">
        <f t="shared" si="0"/>
        <v>246776</v>
      </c>
      <c r="M7" s="14">
        <f t="shared" si="0"/>
        <v>174793</v>
      </c>
      <c r="N7" s="14">
        <f t="shared" si="0"/>
        <v>227446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1480576</v>
      </c>
      <c r="S7" s="14">
        <f t="shared" si="0"/>
        <v>-1480576</v>
      </c>
    </row>
    <row r="8" spans="2:19" ht="12.75">
      <c r="B8" s="9"/>
      <c r="C8" s="9"/>
      <c r="D8" s="19"/>
      <c r="E8" s="19">
        <f aca="true" t="shared" si="1" ref="E8:E71">D8+C8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9">
        <f aca="true" t="shared" si="2" ref="R8:R71">SUM(F8:Q8)</f>
        <v>0</v>
      </c>
      <c r="S8" s="9">
        <f aca="true" t="shared" si="3" ref="S8:S71">SUM(E8-R8)</f>
        <v>0</v>
      </c>
    </row>
    <row r="9" spans="2:19" ht="12.75">
      <c r="B9" s="10" t="s">
        <v>99</v>
      </c>
      <c r="C9" s="9">
        <f>'[1]ORC'!C9</f>
        <v>0</v>
      </c>
      <c r="D9" s="19"/>
      <c r="E9" s="19">
        <f t="shared" si="1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9">
        <f t="shared" si="2"/>
        <v>0</v>
      </c>
      <c r="S9" s="9">
        <f t="shared" si="3"/>
        <v>0</v>
      </c>
    </row>
    <row r="10" spans="2:19" ht="12.75">
      <c r="B10" s="9"/>
      <c r="C10" s="9">
        <f>'[1]ORC'!C10</f>
        <v>0</v>
      </c>
      <c r="D10" s="19"/>
      <c r="E10" s="19">
        <f t="shared" si="1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9">
        <f t="shared" si="2"/>
        <v>0</v>
      </c>
      <c r="S10" s="9">
        <f t="shared" si="3"/>
        <v>0</v>
      </c>
    </row>
    <row r="11" spans="1:19" ht="13.5">
      <c r="A11" s="23" t="s">
        <v>142</v>
      </c>
      <c r="B11" s="9" t="s">
        <v>0</v>
      </c>
      <c r="C11" s="9">
        <f>'[1]ORC'!C11</f>
        <v>50000</v>
      </c>
      <c r="D11" s="19"/>
      <c r="E11" s="19">
        <f t="shared" si="1"/>
        <v>50000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9">
        <f t="shared" si="2"/>
        <v>0</v>
      </c>
      <c r="S11" s="9">
        <f t="shared" si="3"/>
        <v>50000</v>
      </c>
    </row>
    <row r="12" spans="1:19" ht="13.5">
      <c r="A12" s="23"/>
      <c r="B12" s="9" t="s">
        <v>1</v>
      </c>
      <c r="C12" s="9">
        <f>'[1]ORC'!C12</f>
        <v>0</v>
      </c>
      <c r="D12" s="19"/>
      <c r="E12" s="19">
        <f t="shared" si="1"/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9">
        <f t="shared" si="2"/>
        <v>0</v>
      </c>
      <c r="S12" s="9">
        <f t="shared" si="3"/>
        <v>0</v>
      </c>
    </row>
    <row r="13" spans="1:19" ht="13.5">
      <c r="A13" s="23"/>
      <c r="B13" s="9" t="s">
        <v>2</v>
      </c>
      <c r="C13" s="9">
        <f>'[1]ORC'!C13</f>
        <v>0</v>
      </c>
      <c r="D13" s="19"/>
      <c r="E13" s="19">
        <f t="shared" si="1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>
        <f t="shared" si="2"/>
        <v>0</v>
      </c>
      <c r="S13" s="9">
        <f t="shared" si="3"/>
        <v>0</v>
      </c>
    </row>
    <row r="14" spans="1:19" ht="13.5">
      <c r="A14" s="23"/>
      <c r="B14" s="9"/>
      <c r="C14" s="9">
        <f>'[1]ORC'!C14</f>
        <v>0</v>
      </c>
      <c r="D14" s="19"/>
      <c r="E14" s="19">
        <f t="shared" si="1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9">
        <f t="shared" si="2"/>
        <v>0</v>
      </c>
      <c r="S14" s="9">
        <f t="shared" si="3"/>
        <v>0</v>
      </c>
    </row>
    <row r="15" spans="1:19" ht="13.5">
      <c r="A15" s="23" t="s">
        <v>143</v>
      </c>
      <c r="B15" s="9" t="s">
        <v>3</v>
      </c>
      <c r="C15" s="9">
        <f>'[1]ORC'!C15</f>
        <v>0</v>
      </c>
      <c r="D15" s="19"/>
      <c r="E15" s="19">
        <f t="shared" si="1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9">
        <f t="shared" si="2"/>
        <v>0</v>
      </c>
      <c r="S15" s="9">
        <f t="shared" si="3"/>
        <v>0</v>
      </c>
    </row>
    <row r="16" spans="1:19" ht="13.5">
      <c r="A16" s="23"/>
      <c r="B16" s="9"/>
      <c r="C16" s="9">
        <f>'[1]ORC'!C16</f>
        <v>0</v>
      </c>
      <c r="D16" s="19"/>
      <c r="E16" s="19">
        <f t="shared" si="1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>
        <f t="shared" si="2"/>
        <v>0</v>
      </c>
      <c r="S16" s="9">
        <f t="shared" si="3"/>
        <v>0</v>
      </c>
    </row>
    <row r="17" spans="1:19" ht="13.5">
      <c r="A17" s="23" t="s">
        <v>4</v>
      </c>
      <c r="B17" s="9" t="s">
        <v>4</v>
      </c>
      <c r="C17" s="9">
        <f>'[1]ORC'!C17</f>
        <v>0</v>
      </c>
      <c r="D17" s="19"/>
      <c r="E17" s="19">
        <f t="shared" si="1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>
        <f t="shared" si="2"/>
        <v>0</v>
      </c>
      <c r="S17" s="9">
        <f t="shared" si="3"/>
        <v>0</v>
      </c>
    </row>
    <row r="18" spans="1:19" ht="13.5">
      <c r="A18" s="23"/>
      <c r="B18" s="9"/>
      <c r="C18" s="9">
        <f>'[1]ORC'!C18</f>
        <v>0</v>
      </c>
      <c r="D18" s="19"/>
      <c r="E18" s="19">
        <f t="shared" si="1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>
        <f t="shared" si="2"/>
        <v>0</v>
      </c>
      <c r="S18" s="9">
        <f t="shared" si="3"/>
        <v>0</v>
      </c>
    </row>
    <row r="19" spans="1:19" ht="13.5">
      <c r="A19" s="23" t="s">
        <v>144</v>
      </c>
      <c r="B19" s="9" t="s">
        <v>101</v>
      </c>
      <c r="C19" s="9">
        <f>'[1]ORC'!C19</f>
        <v>91000</v>
      </c>
      <c r="D19" s="19"/>
      <c r="E19" s="19">
        <f t="shared" si="1"/>
        <v>91000</v>
      </c>
      <c r="F19" s="19">
        <v>8011</v>
      </c>
      <c r="G19" s="19">
        <v>7273</v>
      </c>
      <c r="H19" s="19">
        <v>6830</v>
      </c>
      <c r="I19" s="19">
        <v>8578</v>
      </c>
      <c r="J19" s="19">
        <v>8360</v>
      </c>
      <c r="K19" s="19">
        <v>9215</v>
      </c>
      <c r="L19" s="19">
        <v>8489</v>
      </c>
      <c r="M19" s="19">
        <v>10196</v>
      </c>
      <c r="N19" s="19">
        <v>17247</v>
      </c>
      <c r="O19" s="19"/>
      <c r="P19" s="19"/>
      <c r="Q19" s="19"/>
      <c r="R19" s="9">
        <f t="shared" si="2"/>
        <v>84199</v>
      </c>
      <c r="S19" s="9">
        <f t="shared" si="3"/>
        <v>6801</v>
      </c>
    </row>
    <row r="20" spans="1:19" ht="13.5">
      <c r="A20" s="23"/>
      <c r="B20" s="9" t="s">
        <v>102</v>
      </c>
      <c r="C20" s="9">
        <f>'[1]ORC'!C20</f>
        <v>0</v>
      </c>
      <c r="D20" s="19"/>
      <c r="E20" s="19">
        <f t="shared" si="1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9">
        <f t="shared" si="2"/>
        <v>0</v>
      </c>
      <c r="S20" s="9">
        <f t="shared" si="3"/>
        <v>0</v>
      </c>
    </row>
    <row r="21" spans="1:19" ht="13.5">
      <c r="A21" s="23"/>
      <c r="B21" s="9" t="s">
        <v>5</v>
      </c>
      <c r="C21" s="9">
        <f>'[1]ORC'!C21</f>
        <v>0</v>
      </c>
      <c r="D21" s="19"/>
      <c r="E21" s="19">
        <f t="shared" si="1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">
        <f t="shared" si="2"/>
        <v>0</v>
      </c>
      <c r="S21" s="9">
        <f t="shared" si="3"/>
        <v>0</v>
      </c>
    </row>
    <row r="22" spans="1:19" ht="13.5">
      <c r="A22" s="23"/>
      <c r="B22" s="9" t="s">
        <v>6</v>
      </c>
      <c r="C22" s="9">
        <f>'[1]ORC'!C22</f>
        <v>0</v>
      </c>
      <c r="D22" s="19"/>
      <c r="E22" s="19">
        <f t="shared" si="1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9">
        <f t="shared" si="2"/>
        <v>0</v>
      </c>
      <c r="S22" s="9">
        <f t="shared" si="3"/>
        <v>0</v>
      </c>
    </row>
    <row r="23" spans="1:19" ht="13.5">
      <c r="A23" s="23"/>
      <c r="B23" s="9" t="s">
        <v>7</v>
      </c>
      <c r="C23" s="9">
        <f>'[1]ORC'!C23</f>
        <v>0</v>
      </c>
      <c r="D23" s="19"/>
      <c r="E23" s="19">
        <f t="shared" si="1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9">
        <f t="shared" si="2"/>
        <v>0</v>
      </c>
      <c r="S23" s="9">
        <f t="shared" si="3"/>
        <v>0</v>
      </c>
    </row>
    <row r="24" spans="1:19" ht="13.5">
      <c r="A24" s="23"/>
      <c r="B24" s="9" t="s">
        <v>103</v>
      </c>
      <c r="C24" s="9">
        <f>'[1]ORC'!C24</f>
        <v>1500</v>
      </c>
      <c r="D24" s="19"/>
      <c r="E24" s="19">
        <f t="shared" si="1"/>
        <v>1500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9">
        <f t="shared" si="2"/>
        <v>0</v>
      </c>
      <c r="S24" s="9">
        <f t="shared" si="3"/>
        <v>1500</v>
      </c>
    </row>
    <row r="25" spans="1:19" ht="13.5">
      <c r="A25" s="23"/>
      <c r="B25" s="9"/>
      <c r="C25" s="9">
        <f>'[1]ORC'!C25</f>
        <v>0</v>
      </c>
      <c r="D25" s="19"/>
      <c r="E25" s="19">
        <f t="shared" si="1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9">
        <f t="shared" si="2"/>
        <v>0</v>
      </c>
      <c r="S25" s="9">
        <f t="shared" si="3"/>
        <v>0</v>
      </c>
    </row>
    <row r="26" spans="1:19" ht="13.5">
      <c r="A26" s="23" t="s">
        <v>171</v>
      </c>
      <c r="B26" s="11" t="s">
        <v>8</v>
      </c>
      <c r="C26" s="9">
        <f>'[1]ORC'!C26</f>
        <v>0</v>
      </c>
      <c r="D26" s="19"/>
      <c r="E26" s="19">
        <f t="shared" si="1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9">
        <f t="shared" si="2"/>
        <v>0</v>
      </c>
      <c r="S26" s="9">
        <f t="shared" si="3"/>
        <v>0</v>
      </c>
    </row>
    <row r="27" spans="1:19" ht="13.5">
      <c r="A27" s="23"/>
      <c r="B27" s="9" t="s">
        <v>9</v>
      </c>
      <c r="C27" s="9">
        <f>'[1]ORC'!C27</f>
        <v>0</v>
      </c>
      <c r="D27" s="19"/>
      <c r="E27" s="19">
        <f t="shared" si="1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>
        <f t="shared" si="2"/>
        <v>0</v>
      </c>
      <c r="S27" s="9">
        <f t="shared" si="3"/>
        <v>0</v>
      </c>
    </row>
    <row r="28" spans="1:19" ht="13.5">
      <c r="A28" s="23"/>
      <c r="B28" s="9" t="s">
        <v>10</v>
      </c>
      <c r="C28" s="9">
        <f>'[1]ORC'!C28</f>
        <v>0</v>
      </c>
      <c r="D28" s="19"/>
      <c r="E28" s="19">
        <f t="shared" si="1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9">
        <f t="shared" si="2"/>
        <v>0</v>
      </c>
      <c r="S28" s="9">
        <f t="shared" si="3"/>
        <v>0</v>
      </c>
    </row>
    <row r="29" spans="1:19" ht="13.5">
      <c r="A29" s="23"/>
      <c r="B29" s="9" t="s">
        <v>11</v>
      </c>
      <c r="C29" s="9">
        <f>'[1]ORC'!C29</f>
        <v>0</v>
      </c>
      <c r="D29" s="19"/>
      <c r="E29" s="19">
        <f t="shared" si="1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>
        <f t="shared" si="2"/>
        <v>0</v>
      </c>
      <c r="S29" s="9">
        <f t="shared" si="3"/>
        <v>0</v>
      </c>
    </row>
    <row r="30" spans="1:19" ht="13.5">
      <c r="A30" s="23"/>
      <c r="B30" s="9" t="s">
        <v>12</v>
      </c>
      <c r="C30" s="9">
        <f>'[1]ORC'!C30</f>
        <v>0</v>
      </c>
      <c r="D30" s="19"/>
      <c r="E30" s="19">
        <f t="shared" si="1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9">
        <f t="shared" si="2"/>
        <v>0</v>
      </c>
      <c r="S30" s="9">
        <f t="shared" si="3"/>
        <v>0</v>
      </c>
    </row>
    <row r="31" spans="1:19" ht="13.5">
      <c r="A31" s="23"/>
      <c r="B31" s="9"/>
      <c r="C31" s="9">
        <f>'[1]ORC'!C31</f>
        <v>0</v>
      </c>
      <c r="D31" s="19"/>
      <c r="E31" s="19">
        <f t="shared" si="1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>
        <f t="shared" si="2"/>
        <v>0</v>
      </c>
      <c r="S31" s="9">
        <f t="shared" si="3"/>
        <v>0</v>
      </c>
    </row>
    <row r="32" spans="1:19" ht="13.5">
      <c r="A32" s="23"/>
      <c r="B32" s="11" t="s">
        <v>13</v>
      </c>
      <c r="C32" s="9">
        <f>'[1]ORC'!C32</f>
        <v>0</v>
      </c>
      <c r="D32" s="19"/>
      <c r="E32" s="19">
        <f t="shared" si="1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9">
        <f t="shared" si="2"/>
        <v>0</v>
      </c>
      <c r="S32" s="9">
        <f t="shared" si="3"/>
        <v>0</v>
      </c>
    </row>
    <row r="33" spans="1:19" ht="13.5">
      <c r="A33" s="23"/>
      <c r="B33" s="9" t="s">
        <v>12</v>
      </c>
      <c r="C33" s="9">
        <f>'[1]ORC'!C33</f>
        <v>0</v>
      </c>
      <c r="D33" s="19"/>
      <c r="E33" s="19">
        <f t="shared" si="1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>
        <f t="shared" si="2"/>
        <v>0</v>
      </c>
      <c r="S33" s="9">
        <f t="shared" si="3"/>
        <v>0</v>
      </c>
    </row>
    <row r="34" spans="1:19" ht="13.5">
      <c r="A34" s="23"/>
      <c r="B34" s="9" t="s">
        <v>14</v>
      </c>
      <c r="C34" s="9">
        <f>'[1]ORC'!C34</f>
        <v>0</v>
      </c>
      <c r="D34" s="19"/>
      <c r="E34" s="19">
        <f t="shared" si="1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9">
        <f t="shared" si="2"/>
        <v>0</v>
      </c>
      <c r="S34" s="9">
        <f t="shared" si="3"/>
        <v>0</v>
      </c>
    </row>
    <row r="35" spans="1:19" ht="13.5">
      <c r="A35" s="23"/>
      <c r="B35" s="9" t="s">
        <v>15</v>
      </c>
      <c r="C35" s="9">
        <f>'[1]ORC'!C35</f>
        <v>0</v>
      </c>
      <c r="D35" s="19"/>
      <c r="E35" s="19">
        <f t="shared" si="1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9">
        <f t="shared" si="2"/>
        <v>0</v>
      </c>
      <c r="S35" s="9">
        <f t="shared" si="3"/>
        <v>0</v>
      </c>
    </row>
    <row r="36" spans="1:19" ht="13.5">
      <c r="A36" s="23"/>
      <c r="B36" s="9"/>
      <c r="C36" s="9">
        <f>'[1]ORC'!C36</f>
        <v>0</v>
      </c>
      <c r="D36" s="19"/>
      <c r="E36" s="19">
        <f t="shared" si="1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9">
        <f t="shared" si="2"/>
        <v>0</v>
      </c>
      <c r="S36" s="9">
        <f t="shared" si="3"/>
        <v>0</v>
      </c>
    </row>
    <row r="37" spans="1:19" ht="13.5">
      <c r="A37" s="23" t="s">
        <v>145</v>
      </c>
      <c r="B37" s="9" t="s">
        <v>16</v>
      </c>
      <c r="C37" s="9">
        <f>'[1]ORC'!C37</f>
        <v>0</v>
      </c>
      <c r="D37" s="19"/>
      <c r="E37" s="19">
        <f t="shared" si="1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9">
        <f t="shared" si="2"/>
        <v>0</v>
      </c>
      <c r="S37" s="9">
        <f t="shared" si="3"/>
        <v>0</v>
      </c>
    </row>
    <row r="38" spans="1:19" ht="13.5">
      <c r="A38" s="23"/>
      <c r="B38" s="9" t="s">
        <v>104</v>
      </c>
      <c r="C38" s="9">
        <f>'[1]ORC'!C38</f>
        <v>0</v>
      </c>
      <c r="D38" s="19"/>
      <c r="E38" s="19">
        <f t="shared" si="1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">
        <f t="shared" si="2"/>
        <v>0</v>
      </c>
      <c r="S38" s="9">
        <f t="shared" si="3"/>
        <v>0</v>
      </c>
    </row>
    <row r="39" spans="1:19" ht="13.5">
      <c r="A39" s="23"/>
      <c r="B39" s="9" t="s">
        <v>105</v>
      </c>
      <c r="C39" s="9">
        <f>'[1]ORC'!C39</f>
        <v>0</v>
      </c>
      <c r="D39" s="19"/>
      <c r="E39" s="19">
        <f t="shared" si="1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9">
        <f t="shared" si="2"/>
        <v>0</v>
      </c>
      <c r="S39" s="9">
        <f t="shared" si="3"/>
        <v>0</v>
      </c>
    </row>
    <row r="40" spans="1:19" ht="13.5">
      <c r="A40" s="23"/>
      <c r="B40" s="9" t="s">
        <v>17</v>
      </c>
      <c r="C40" s="9">
        <f>'[1]ORC'!C40</f>
        <v>0</v>
      </c>
      <c r="D40" s="19"/>
      <c r="E40" s="19">
        <f t="shared" si="1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9">
        <f t="shared" si="2"/>
        <v>0</v>
      </c>
      <c r="S40" s="9">
        <f t="shared" si="3"/>
        <v>0</v>
      </c>
    </row>
    <row r="41" spans="1:19" ht="13.5">
      <c r="A41" s="23"/>
      <c r="B41" s="9" t="s">
        <v>18</v>
      </c>
      <c r="C41" s="9">
        <f>'[1]ORC'!C41</f>
        <v>75000</v>
      </c>
      <c r="D41" s="19"/>
      <c r="E41" s="19">
        <f t="shared" si="1"/>
        <v>75000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9">
        <f t="shared" si="2"/>
        <v>0</v>
      </c>
      <c r="S41" s="9">
        <f t="shared" si="3"/>
        <v>75000</v>
      </c>
    </row>
    <row r="42" spans="1:19" ht="13.5">
      <c r="A42" s="23"/>
      <c r="B42" s="9"/>
      <c r="C42" s="9">
        <f>'[1]ORC'!C42</f>
        <v>0</v>
      </c>
      <c r="D42" s="19"/>
      <c r="E42" s="19">
        <f t="shared" si="1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9">
        <f t="shared" si="2"/>
        <v>0</v>
      </c>
      <c r="S42" s="9">
        <f t="shared" si="3"/>
        <v>0</v>
      </c>
    </row>
    <row r="43" spans="1:19" ht="13.5">
      <c r="A43" s="23" t="s">
        <v>170</v>
      </c>
      <c r="B43" s="9" t="s">
        <v>20</v>
      </c>
      <c r="C43" s="9">
        <f>'[1]ORC'!C43</f>
        <v>4000</v>
      </c>
      <c r="D43" s="19"/>
      <c r="E43" s="19">
        <f t="shared" si="1"/>
        <v>4000</v>
      </c>
      <c r="F43" s="19"/>
      <c r="G43" s="19">
        <v>572</v>
      </c>
      <c r="H43" s="19"/>
      <c r="I43" s="19"/>
      <c r="J43" s="19">
        <v>612</v>
      </c>
      <c r="K43" s="19"/>
      <c r="L43" s="19"/>
      <c r="M43" s="19"/>
      <c r="N43" s="19"/>
      <c r="O43" s="19"/>
      <c r="P43" s="19"/>
      <c r="Q43" s="19"/>
      <c r="R43" s="9">
        <f t="shared" si="2"/>
        <v>1184</v>
      </c>
      <c r="S43" s="9">
        <f t="shared" si="3"/>
        <v>2816</v>
      </c>
    </row>
    <row r="44" spans="1:19" ht="13.5">
      <c r="A44" s="23"/>
      <c r="B44" s="9"/>
      <c r="C44" s="9">
        <f>'[1]ORC'!C44</f>
        <v>0</v>
      </c>
      <c r="D44" s="19"/>
      <c r="E44" s="19">
        <f t="shared" si="1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9">
        <f t="shared" si="2"/>
        <v>0</v>
      </c>
      <c r="S44" s="9">
        <f t="shared" si="3"/>
        <v>0</v>
      </c>
    </row>
    <row r="45" spans="1:19" ht="13.5">
      <c r="A45" s="23" t="s">
        <v>146</v>
      </c>
      <c r="B45" s="12" t="s">
        <v>19</v>
      </c>
      <c r="C45" s="9">
        <f>'[1]ORC'!C45</f>
        <v>0</v>
      </c>
      <c r="D45" s="19"/>
      <c r="E45" s="19">
        <f t="shared" si="1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9">
        <f t="shared" si="2"/>
        <v>0</v>
      </c>
      <c r="S45" s="9">
        <f t="shared" si="3"/>
        <v>0</v>
      </c>
    </row>
    <row r="46" spans="1:19" ht="13.5">
      <c r="A46" s="23"/>
      <c r="B46" s="9"/>
      <c r="C46" s="9">
        <f>'[1]ORC'!C46</f>
        <v>0</v>
      </c>
      <c r="D46" s="19"/>
      <c r="E46" s="19">
        <f t="shared" si="1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9">
        <f t="shared" si="2"/>
        <v>0</v>
      </c>
      <c r="S46" s="9">
        <f t="shared" si="3"/>
        <v>0</v>
      </c>
    </row>
    <row r="47" spans="1:19" ht="13.5">
      <c r="A47" s="23" t="s">
        <v>169</v>
      </c>
      <c r="B47" s="9" t="s">
        <v>21</v>
      </c>
      <c r="C47" s="9">
        <f>'[1]ORC'!C47</f>
        <v>300000</v>
      </c>
      <c r="D47" s="19"/>
      <c r="E47" s="19">
        <f t="shared" si="1"/>
        <v>300000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">
        <f t="shared" si="2"/>
        <v>0</v>
      </c>
      <c r="S47" s="9">
        <f t="shared" si="3"/>
        <v>300000</v>
      </c>
    </row>
    <row r="48" spans="1:19" ht="13.5">
      <c r="A48" s="23"/>
      <c r="B48" s="9" t="s">
        <v>211</v>
      </c>
      <c r="C48" s="9">
        <f>'[1]ORC'!C48</f>
        <v>0</v>
      </c>
      <c r="D48" s="19"/>
      <c r="E48" s="19">
        <f t="shared" si="1"/>
        <v>0</v>
      </c>
      <c r="F48" s="19">
        <v>1640</v>
      </c>
      <c r="G48" s="19">
        <v>4728</v>
      </c>
      <c r="H48" s="19">
        <v>1163</v>
      </c>
      <c r="I48" s="19">
        <v>247807</v>
      </c>
      <c r="J48" s="19">
        <v>9218</v>
      </c>
      <c r="K48" s="19">
        <v>5504</v>
      </c>
      <c r="L48" s="19">
        <v>20315</v>
      </c>
      <c r="M48" s="19">
        <v>31113</v>
      </c>
      <c r="N48" s="19">
        <v>3300</v>
      </c>
      <c r="O48" s="19"/>
      <c r="P48" s="19"/>
      <c r="Q48" s="19"/>
      <c r="R48" s="9">
        <f t="shared" si="2"/>
        <v>324788</v>
      </c>
      <c r="S48" s="9">
        <f t="shared" si="3"/>
        <v>-324788</v>
      </c>
    </row>
    <row r="49" spans="1:19" ht="13.5">
      <c r="A49" s="23"/>
      <c r="B49" s="9" t="s">
        <v>23</v>
      </c>
      <c r="C49" s="9">
        <f>'[1]ORC'!C49</f>
        <v>0</v>
      </c>
      <c r="D49" s="19"/>
      <c r="E49" s="19">
        <f t="shared" si="1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>
        <f t="shared" si="2"/>
        <v>0</v>
      </c>
      <c r="S49" s="9">
        <f t="shared" si="3"/>
        <v>0</v>
      </c>
    </row>
    <row r="50" spans="1:19" ht="13.5">
      <c r="A50" s="23"/>
      <c r="B50" s="9"/>
      <c r="C50" s="9">
        <f>'[1]ORC'!C50</f>
        <v>0</v>
      </c>
      <c r="D50" s="19"/>
      <c r="E50" s="19">
        <f t="shared" si="1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9">
        <f t="shared" si="2"/>
        <v>0</v>
      </c>
      <c r="S50" s="9">
        <f t="shared" si="3"/>
        <v>0</v>
      </c>
    </row>
    <row r="51" spans="1:19" ht="13.5">
      <c r="A51" s="23" t="s">
        <v>147</v>
      </c>
      <c r="B51" s="9" t="s">
        <v>106</v>
      </c>
      <c r="C51" s="9">
        <f>'[1]ORC'!C51</f>
        <v>0</v>
      </c>
      <c r="D51" s="19"/>
      <c r="E51" s="19">
        <f t="shared" si="1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9">
        <f t="shared" si="2"/>
        <v>0</v>
      </c>
      <c r="S51" s="9">
        <f t="shared" si="3"/>
        <v>0</v>
      </c>
    </row>
    <row r="52" spans="1:19" ht="13.5">
      <c r="A52" s="23"/>
      <c r="B52" s="9" t="s">
        <v>107</v>
      </c>
      <c r="C52" s="9">
        <f>'[1]ORC'!C52</f>
        <v>0</v>
      </c>
      <c r="D52" s="19"/>
      <c r="E52" s="19">
        <f t="shared" si="1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9">
        <f t="shared" si="2"/>
        <v>0</v>
      </c>
      <c r="S52" s="9">
        <f t="shared" si="3"/>
        <v>0</v>
      </c>
    </row>
    <row r="53" spans="1:19" ht="13.5">
      <c r="A53" s="23"/>
      <c r="B53" s="9" t="s">
        <v>108</v>
      </c>
      <c r="C53" s="9">
        <f>'[1]ORC'!C53</f>
        <v>0</v>
      </c>
      <c r="D53" s="19"/>
      <c r="E53" s="19">
        <f t="shared" si="1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9">
        <f t="shared" si="2"/>
        <v>0</v>
      </c>
      <c r="S53" s="9">
        <f t="shared" si="3"/>
        <v>0</v>
      </c>
    </row>
    <row r="54" spans="1:19" ht="13.5">
      <c r="A54" s="23"/>
      <c r="B54" s="13" t="s">
        <v>109</v>
      </c>
      <c r="C54" s="13">
        <f>'[1]ORC'!C54</f>
        <v>0</v>
      </c>
      <c r="D54" s="20"/>
      <c r="E54" s="20">
        <f t="shared" si="1"/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3">
        <f t="shared" si="2"/>
        <v>0</v>
      </c>
      <c r="S54" s="13">
        <f t="shared" si="3"/>
        <v>0</v>
      </c>
    </row>
    <row r="55" spans="1:19" ht="13.5">
      <c r="A55" s="23"/>
      <c r="B55" s="9"/>
      <c r="C55" s="9">
        <f>'[1]ORC'!C55</f>
        <v>0</v>
      </c>
      <c r="D55" s="19"/>
      <c r="E55" s="19">
        <f t="shared" si="1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>
        <f t="shared" si="2"/>
        <v>0</v>
      </c>
      <c r="S55" s="9">
        <f t="shared" si="3"/>
        <v>0</v>
      </c>
    </row>
    <row r="56" spans="1:19" ht="13.5">
      <c r="A56" s="23" t="s">
        <v>148</v>
      </c>
      <c r="B56" s="11" t="s">
        <v>24</v>
      </c>
      <c r="C56" s="9">
        <f>'[1]ORC'!C56</f>
        <v>0</v>
      </c>
      <c r="D56" s="19"/>
      <c r="E56" s="19">
        <f t="shared" si="1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9">
        <f t="shared" si="2"/>
        <v>0</v>
      </c>
      <c r="S56" s="9">
        <f t="shared" si="3"/>
        <v>0</v>
      </c>
    </row>
    <row r="57" spans="1:19" ht="13.5">
      <c r="A57" s="23"/>
      <c r="B57" s="11" t="s">
        <v>25</v>
      </c>
      <c r="C57" s="9">
        <f>'[1]ORC'!C57</f>
        <v>0</v>
      </c>
      <c r="D57" s="19"/>
      <c r="E57" s="19">
        <f t="shared" si="1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9">
        <f t="shared" si="2"/>
        <v>0</v>
      </c>
      <c r="S57" s="9">
        <f t="shared" si="3"/>
        <v>0</v>
      </c>
    </row>
    <row r="58" spans="1:19" ht="13.5">
      <c r="A58" s="23"/>
      <c r="B58" s="9" t="s">
        <v>26</v>
      </c>
      <c r="C58" s="9">
        <f>'[1]ORC'!C58</f>
        <v>0</v>
      </c>
      <c r="D58" s="19"/>
      <c r="E58" s="19">
        <f t="shared" si="1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9">
        <f t="shared" si="2"/>
        <v>0</v>
      </c>
      <c r="S58" s="9">
        <f t="shared" si="3"/>
        <v>0</v>
      </c>
    </row>
    <row r="59" spans="1:19" ht="13.5">
      <c r="A59" s="23"/>
      <c r="B59" s="9" t="s">
        <v>27</v>
      </c>
      <c r="C59" s="9">
        <f>'[1]ORC'!C59</f>
        <v>0</v>
      </c>
      <c r="D59" s="19"/>
      <c r="E59" s="19">
        <f t="shared" si="1"/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">
        <f t="shared" si="2"/>
        <v>0</v>
      </c>
      <c r="S59" s="9">
        <f t="shared" si="3"/>
        <v>0</v>
      </c>
    </row>
    <row r="60" spans="1:19" ht="13.5">
      <c r="A60" s="23"/>
      <c r="B60" s="9" t="s">
        <v>28</v>
      </c>
      <c r="C60" s="9">
        <f>'[1]ORC'!C60</f>
        <v>0</v>
      </c>
      <c r="D60" s="19"/>
      <c r="E60" s="19">
        <f t="shared" si="1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9">
        <f t="shared" si="2"/>
        <v>0</v>
      </c>
      <c r="S60" s="9">
        <f t="shared" si="3"/>
        <v>0</v>
      </c>
    </row>
    <row r="61" spans="1:19" ht="13.5">
      <c r="A61" s="23"/>
      <c r="B61" s="9" t="s">
        <v>29</v>
      </c>
      <c r="C61" s="9">
        <f>'[1]ORC'!C61</f>
        <v>0</v>
      </c>
      <c r="D61" s="19"/>
      <c r="E61" s="19">
        <f t="shared" si="1"/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9">
        <f t="shared" si="2"/>
        <v>0</v>
      </c>
      <c r="S61" s="9">
        <f t="shared" si="3"/>
        <v>0</v>
      </c>
    </row>
    <row r="62" spans="1:19" ht="13.5">
      <c r="A62" s="23"/>
      <c r="B62" s="9" t="s">
        <v>30</v>
      </c>
      <c r="C62" s="9">
        <f>'[1]ORC'!C62</f>
        <v>0</v>
      </c>
      <c r="D62" s="19"/>
      <c r="E62" s="19">
        <f t="shared" si="1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9">
        <f t="shared" si="2"/>
        <v>0</v>
      </c>
      <c r="S62" s="9">
        <f t="shared" si="3"/>
        <v>0</v>
      </c>
    </row>
    <row r="63" spans="1:19" ht="13.5">
      <c r="A63" s="23"/>
      <c r="B63" s="9" t="s">
        <v>31</v>
      </c>
      <c r="C63" s="9">
        <f>'[1]ORC'!C63</f>
        <v>0</v>
      </c>
      <c r="D63" s="19"/>
      <c r="E63" s="19">
        <f t="shared" si="1"/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9">
        <f t="shared" si="2"/>
        <v>0</v>
      </c>
      <c r="S63" s="9">
        <f t="shared" si="3"/>
        <v>0</v>
      </c>
    </row>
    <row r="64" spans="1:19" ht="13.5">
      <c r="A64" s="23"/>
      <c r="B64" s="9" t="s">
        <v>32</v>
      </c>
      <c r="C64" s="9">
        <f>'[1]ORC'!C64</f>
        <v>0</v>
      </c>
      <c r="D64" s="19"/>
      <c r="E64" s="19">
        <f t="shared" si="1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9">
        <f t="shared" si="2"/>
        <v>0</v>
      </c>
      <c r="S64" s="9">
        <f t="shared" si="3"/>
        <v>0</v>
      </c>
    </row>
    <row r="65" spans="1:19" ht="13.5">
      <c r="A65" s="23"/>
      <c r="B65" s="9" t="s">
        <v>33</v>
      </c>
      <c r="C65" s="9">
        <f>'[1]ORC'!C65</f>
        <v>0</v>
      </c>
      <c r="D65" s="19"/>
      <c r="E65" s="19">
        <f t="shared" si="1"/>
        <v>0</v>
      </c>
      <c r="F65" s="19"/>
      <c r="G65" s="19"/>
      <c r="H65" s="19">
        <v>3075</v>
      </c>
      <c r="I65" s="19"/>
      <c r="J65" s="19"/>
      <c r="K65" s="19"/>
      <c r="L65" s="19"/>
      <c r="M65" s="19"/>
      <c r="N65" s="19"/>
      <c r="O65" s="19"/>
      <c r="P65" s="19"/>
      <c r="Q65" s="19"/>
      <c r="R65" s="9">
        <f t="shared" si="2"/>
        <v>3075</v>
      </c>
      <c r="S65" s="9">
        <f t="shared" si="3"/>
        <v>-3075</v>
      </c>
    </row>
    <row r="66" spans="1:19" ht="13.5">
      <c r="A66" s="23"/>
      <c r="B66" s="9" t="s">
        <v>34</v>
      </c>
      <c r="C66" s="9">
        <f>'[1]ORC'!C66</f>
        <v>0</v>
      </c>
      <c r="D66" s="19"/>
      <c r="E66" s="19">
        <f t="shared" si="1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9">
        <f t="shared" si="2"/>
        <v>0</v>
      </c>
      <c r="S66" s="9">
        <f t="shared" si="3"/>
        <v>0</v>
      </c>
    </row>
    <row r="67" spans="1:19" ht="13.5">
      <c r="A67" s="23"/>
      <c r="B67" s="9" t="s">
        <v>35</v>
      </c>
      <c r="C67" s="9">
        <f>'[1]ORC'!C67</f>
        <v>5000</v>
      </c>
      <c r="D67" s="19"/>
      <c r="E67" s="19">
        <f t="shared" si="1"/>
        <v>5000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9">
        <f t="shared" si="2"/>
        <v>0</v>
      </c>
      <c r="S67" s="9">
        <f t="shared" si="3"/>
        <v>5000</v>
      </c>
    </row>
    <row r="68" spans="1:19" ht="13.5">
      <c r="A68" s="23"/>
      <c r="B68" s="9" t="s">
        <v>36</v>
      </c>
      <c r="C68" s="9">
        <f>'[1]ORC'!C68</f>
        <v>0</v>
      </c>
      <c r="D68" s="19"/>
      <c r="E68" s="19">
        <f t="shared" si="1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9">
        <f t="shared" si="2"/>
        <v>0</v>
      </c>
      <c r="S68" s="9">
        <f t="shared" si="3"/>
        <v>0</v>
      </c>
    </row>
    <row r="69" spans="1:19" ht="13.5">
      <c r="A69" s="23"/>
      <c r="B69" s="9"/>
      <c r="C69" s="9">
        <f>'[1]ORC'!C69</f>
        <v>0</v>
      </c>
      <c r="D69" s="19"/>
      <c r="E69" s="19">
        <f t="shared" si="1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9">
        <f t="shared" si="2"/>
        <v>0</v>
      </c>
      <c r="S69" s="9">
        <f t="shared" si="3"/>
        <v>0</v>
      </c>
    </row>
    <row r="70" spans="1:19" ht="13.5">
      <c r="A70" s="23"/>
      <c r="B70" s="11" t="s">
        <v>38</v>
      </c>
      <c r="C70" s="9">
        <f>'[1]ORC'!C70</f>
        <v>0</v>
      </c>
      <c r="D70" s="19"/>
      <c r="E70" s="19">
        <f t="shared" si="1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9">
        <f t="shared" si="2"/>
        <v>0</v>
      </c>
      <c r="S70" s="9">
        <f t="shared" si="3"/>
        <v>0</v>
      </c>
    </row>
    <row r="71" spans="1:19" ht="13.5">
      <c r="A71" s="23"/>
      <c r="B71" s="11" t="s">
        <v>39</v>
      </c>
      <c r="C71" s="9">
        <f>'[1]ORC'!C71</f>
        <v>0</v>
      </c>
      <c r="D71" s="19"/>
      <c r="E71" s="19">
        <f t="shared" si="1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9">
        <f t="shared" si="2"/>
        <v>0</v>
      </c>
      <c r="S71" s="9">
        <f t="shared" si="3"/>
        <v>0</v>
      </c>
    </row>
    <row r="72" spans="1:19" ht="13.5">
      <c r="A72" s="23"/>
      <c r="B72" s="9" t="s">
        <v>40</v>
      </c>
      <c r="C72" s="9">
        <f>'[1]ORC'!C72</f>
        <v>0</v>
      </c>
      <c r="D72" s="19"/>
      <c r="E72" s="19">
        <f aca="true" t="shared" si="4" ref="E72:E136">D72+C72</f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9">
        <f aca="true" t="shared" si="5" ref="R72:R136">SUM(F72:Q72)</f>
        <v>0</v>
      </c>
      <c r="S72" s="9">
        <f aca="true" t="shared" si="6" ref="S72:S136">SUM(E72-R72)</f>
        <v>0</v>
      </c>
    </row>
    <row r="73" spans="1:19" ht="13.5">
      <c r="A73" s="23"/>
      <c r="B73" s="9"/>
      <c r="C73" s="9">
        <f>'[1]ORC'!C73</f>
        <v>0</v>
      </c>
      <c r="D73" s="19"/>
      <c r="E73" s="19">
        <f t="shared" si="4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9">
        <f t="shared" si="5"/>
        <v>0</v>
      </c>
      <c r="S73" s="9">
        <f t="shared" si="6"/>
        <v>0</v>
      </c>
    </row>
    <row r="74" spans="1:19" ht="13.5">
      <c r="A74" s="23" t="s">
        <v>149</v>
      </c>
      <c r="B74" s="12" t="s">
        <v>41</v>
      </c>
      <c r="C74" s="9">
        <f>'[1]ORC'!C74</f>
        <v>0</v>
      </c>
      <c r="D74" s="19"/>
      <c r="E74" s="19">
        <f t="shared" si="4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9">
        <f t="shared" si="5"/>
        <v>0</v>
      </c>
      <c r="S74" s="9">
        <f t="shared" si="6"/>
        <v>0</v>
      </c>
    </row>
    <row r="75" spans="1:19" ht="13.5">
      <c r="A75" s="23"/>
      <c r="B75" s="9"/>
      <c r="C75" s="9">
        <f>'[1]ORC'!C75</f>
        <v>0</v>
      </c>
      <c r="D75" s="19"/>
      <c r="E75" s="19">
        <f t="shared" si="4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9">
        <f t="shared" si="5"/>
        <v>0</v>
      </c>
      <c r="S75" s="9">
        <f t="shared" si="6"/>
        <v>0</v>
      </c>
    </row>
    <row r="76" spans="1:19" ht="13.5">
      <c r="A76" s="23" t="s">
        <v>150</v>
      </c>
      <c r="B76" s="12" t="s">
        <v>42</v>
      </c>
      <c r="C76" s="9">
        <f>'[1]ORC'!C76</f>
        <v>0</v>
      </c>
      <c r="D76" s="19"/>
      <c r="E76" s="19">
        <f t="shared" si="4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9">
        <f t="shared" si="5"/>
        <v>0</v>
      </c>
      <c r="S76" s="9">
        <f t="shared" si="6"/>
        <v>0</v>
      </c>
    </row>
    <row r="77" spans="1:19" ht="13.5">
      <c r="A77" s="23"/>
      <c r="B77" s="9"/>
      <c r="C77" s="9">
        <f>'[1]ORC'!C77</f>
        <v>0</v>
      </c>
      <c r="D77" s="19"/>
      <c r="E77" s="19">
        <f t="shared" si="4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9">
        <f t="shared" si="5"/>
        <v>0</v>
      </c>
      <c r="S77" s="9">
        <f t="shared" si="6"/>
        <v>0</v>
      </c>
    </row>
    <row r="78" spans="1:19" ht="13.5">
      <c r="A78" s="23" t="s">
        <v>151</v>
      </c>
      <c r="B78" s="11" t="s">
        <v>110</v>
      </c>
      <c r="C78" s="9">
        <f>'[1]ORC'!C78</f>
        <v>0</v>
      </c>
      <c r="D78" s="19"/>
      <c r="E78" s="19">
        <f t="shared" si="4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9">
        <f t="shared" si="5"/>
        <v>0</v>
      </c>
      <c r="S78" s="9">
        <f t="shared" si="6"/>
        <v>0</v>
      </c>
    </row>
    <row r="79" spans="1:19" ht="13.5">
      <c r="A79" s="23"/>
      <c r="B79" s="12" t="s">
        <v>43</v>
      </c>
      <c r="C79" s="9">
        <f>'[1]ORC'!C79</f>
        <v>0</v>
      </c>
      <c r="D79" s="19"/>
      <c r="E79" s="19">
        <f t="shared" si="4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">
        <f t="shared" si="5"/>
        <v>0</v>
      </c>
      <c r="S79" s="9">
        <f t="shared" si="6"/>
        <v>0</v>
      </c>
    </row>
    <row r="80" spans="1:19" ht="13.5">
      <c r="A80" s="23"/>
      <c r="B80" s="11"/>
      <c r="C80" s="9">
        <f>'[1]ORC'!C80</f>
        <v>0</v>
      </c>
      <c r="D80" s="19"/>
      <c r="E80" s="19">
        <f t="shared" si="4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9">
        <f t="shared" si="5"/>
        <v>0</v>
      </c>
      <c r="S80" s="9">
        <f t="shared" si="6"/>
        <v>0</v>
      </c>
    </row>
    <row r="81" spans="1:19" ht="13.5">
      <c r="A81" s="23"/>
      <c r="B81" s="11" t="s">
        <v>45</v>
      </c>
      <c r="C81" s="9">
        <f>'[1]ORC'!C81</f>
        <v>0</v>
      </c>
      <c r="D81" s="19"/>
      <c r="E81" s="19">
        <f t="shared" si="4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9">
        <f t="shared" si="5"/>
        <v>0</v>
      </c>
      <c r="S81" s="9">
        <f t="shared" si="6"/>
        <v>0</v>
      </c>
    </row>
    <row r="82" spans="1:19" ht="13.5">
      <c r="A82" s="23"/>
      <c r="B82" s="12" t="s">
        <v>46</v>
      </c>
      <c r="C82" s="9">
        <f>'[1]ORC'!C82</f>
        <v>3000</v>
      </c>
      <c r="D82" s="19"/>
      <c r="E82" s="19">
        <f t="shared" si="4"/>
        <v>3000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9">
        <f t="shared" si="5"/>
        <v>0</v>
      </c>
      <c r="S82" s="9">
        <f t="shared" si="6"/>
        <v>3000</v>
      </c>
    </row>
    <row r="83" spans="1:19" ht="13.5">
      <c r="A83" s="23"/>
      <c r="B83" s="9"/>
      <c r="C83" s="9">
        <f>'[1]ORC'!C83</f>
        <v>0</v>
      </c>
      <c r="D83" s="19"/>
      <c r="E83" s="19">
        <f t="shared" si="4"/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9">
        <f t="shared" si="5"/>
        <v>0</v>
      </c>
      <c r="S83" s="9">
        <f t="shared" si="6"/>
        <v>0</v>
      </c>
    </row>
    <row r="84" spans="1:19" ht="13.5">
      <c r="A84" s="23"/>
      <c r="B84" s="11" t="s">
        <v>47</v>
      </c>
      <c r="C84" s="9">
        <f>'[1]ORC'!C84</f>
        <v>0</v>
      </c>
      <c r="D84" s="19"/>
      <c r="E84" s="19">
        <f t="shared" si="4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9">
        <f t="shared" si="5"/>
        <v>0</v>
      </c>
      <c r="S84" s="9">
        <f t="shared" si="6"/>
        <v>0</v>
      </c>
    </row>
    <row r="85" spans="1:19" ht="13.5">
      <c r="A85" s="23"/>
      <c r="B85" s="12" t="s">
        <v>48</v>
      </c>
      <c r="C85" s="9">
        <f>'[1]ORC'!C85</f>
        <v>0</v>
      </c>
      <c r="D85" s="19"/>
      <c r="E85" s="19">
        <f t="shared" si="4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9">
        <f t="shared" si="5"/>
        <v>0</v>
      </c>
      <c r="S85" s="9">
        <f t="shared" si="6"/>
        <v>0</v>
      </c>
    </row>
    <row r="86" spans="1:19" ht="13.5">
      <c r="A86" s="23"/>
      <c r="B86" s="9"/>
      <c r="C86" s="9">
        <f>'[1]ORC'!C86</f>
        <v>0</v>
      </c>
      <c r="D86" s="19"/>
      <c r="E86" s="19">
        <f t="shared" si="4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9">
        <f t="shared" si="5"/>
        <v>0</v>
      </c>
      <c r="S86" s="9">
        <f t="shared" si="6"/>
        <v>0</v>
      </c>
    </row>
    <row r="87" spans="1:19" ht="13.5">
      <c r="A87" s="23"/>
      <c r="B87" s="11" t="s">
        <v>44</v>
      </c>
      <c r="C87" s="9">
        <f>'[1]ORC'!C87</f>
        <v>0</v>
      </c>
      <c r="D87" s="19"/>
      <c r="E87" s="19">
        <f t="shared" si="4"/>
        <v>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9">
        <f t="shared" si="5"/>
        <v>0</v>
      </c>
      <c r="S87" s="9">
        <f t="shared" si="6"/>
        <v>0</v>
      </c>
    </row>
    <row r="88" spans="1:19" ht="13.5">
      <c r="A88" s="23"/>
      <c r="B88" s="9" t="s">
        <v>49</v>
      </c>
      <c r="C88" s="9">
        <f>'[1]ORC'!C88</f>
        <v>15000</v>
      </c>
      <c r="D88" s="19"/>
      <c r="E88" s="19">
        <f t="shared" si="4"/>
        <v>15000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9">
        <f t="shared" si="5"/>
        <v>0</v>
      </c>
      <c r="S88" s="9">
        <f t="shared" si="6"/>
        <v>15000</v>
      </c>
    </row>
    <row r="89" spans="1:19" ht="13.5">
      <c r="A89" s="23"/>
      <c r="B89" s="9" t="s">
        <v>50</v>
      </c>
      <c r="C89" s="9">
        <f>'[1]ORC'!C89</f>
        <v>830000</v>
      </c>
      <c r="D89" s="19"/>
      <c r="E89" s="19">
        <f t="shared" si="4"/>
        <v>830000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9">
        <f t="shared" si="5"/>
        <v>0</v>
      </c>
      <c r="S89" s="9">
        <f t="shared" si="6"/>
        <v>830000</v>
      </c>
    </row>
    <row r="90" spans="1:19" ht="13.5">
      <c r="A90" s="23"/>
      <c r="B90" s="9" t="s">
        <v>51</v>
      </c>
      <c r="C90" s="9">
        <f>'[1]ORC'!C90</f>
        <v>0</v>
      </c>
      <c r="D90" s="19"/>
      <c r="E90" s="19">
        <f t="shared" si="4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9">
        <f t="shared" si="5"/>
        <v>0</v>
      </c>
      <c r="S90" s="9">
        <f t="shared" si="6"/>
        <v>0</v>
      </c>
    </row>
    <row r="91" spans="1:19" ht="13.5">
      <c r="A91" s="23"/>
      <c r="B91" s="9" t="s">
        <v>52</v>
      </c>
      <c r="C91" s="9">
        <f>'[1]ORC'!C91</f>
        <v>60000</v>
      </c>
      <c r="D91" s="19"/>
      <c r="E91" s="19">
        <f t="shared" si="4"/>
        <v>60000</v>
      </c>
      <c r="F91" s="19"/>
      <c r="G91" s="19">
        <v>3180</v>
      </c>
      <c r="H91" s="19"/>
      <c r="I91" s="19">
        <v>8945</v>
      </c>
      <c r="J91" s="19"/>
      <c r="K91" s="19"/>
      <c r="L91" s="19"/>
      <c r="M91" s="19">
        <v>7950</v>
      </c>
      <c r="N91" s="19"/>
      <c r="O91" s="19"/>
      <c r="P91" s="19"/>
      <c r="Q91" s="19"/>
      <c r="R91" s="9">
        <f t="shared" si="5"/>
        <v>20075</v>
      </c>
      <c r="S91" s="9">
        <f t="shared" si="6"/>
        <v>39925</v>
      </c>
    </row>
    <row r="92" spans="1:19" ht="13.5">
      <c r="A92" s="23"/>
      <c r="B92" s="9"/>
      <c r="C92" s="9">
        <f>'[1]ORC'!C92</f>
        <v>0</v>
      </c>
      <c r="D92" s="19"/>
      <c r="E92" s="19">
        <f t="shared" si="4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9">
        <f t="shared" si="5"/>
        <v>0</v>
      </c>
      <c r="S92" s="9">
        <f t="shared" si="6"/>
        <v>0</v>
      </c>
    </row>
    <row r="93" spans="1:19" ht="13.5">
      <c r="A93" s="23" t="s">
        <v>152</v>
      </c>
      <c r="B93" s="11" t="s">
        <v>55</v>
      </c>
      <c r="C93" s="9">
        <f>'[1]ORC'!C93</f>
        <v>0</v>
      </c>
      <c r="D93" s="19"/>
      <c r="E93" s="19">
        <f t="shared" si="4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9">
        <f t="shared" si="5"/>
        <v>0</v>
      </c>
      <c r="S93" s="9">
        <f t="shared" si="6"/>
        <v>0</v>
      </c>
    </row>
    <row r="94" spans="1:19" ht="13.5">
      <c r="A94" s="23"/>
      <c r="B94" s="12" t="s">
        <v>56</v>
      </c>
      <c r="C94" s="9">
        <f>'[1]ORC'!C94</f>
        <v>0</v>
      </c>
      <c r="D94" s="19"/>
      <c r="E94" s="19">
        <f t="shared" si="4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9">
        <f t="shared" si="5"/>
        <v>0</v>
      </c>
      <c r="S94" s="9">
        <f t="shared" si="6"/>
        <v>0</v>
      </c>
    </row>
    <row r="95" spans="1:19" ht="13.5">
      <c r="A95" s="23"/>
      <c r="B95" s="9"/>
      <c r="C95" s="9">
        <f>'[1]ORC'!C95</f>
        <v>0</v>
      </c>
      <c r="D95" s="19"/>
      <c r="E95" s="19">
        <f t="shared" si="4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9">
        <f t="shared" si="5"/>
        <v>0</v>
      </c>
      <c r="S95" s="9">
        <f t="shared" si="6"/>
        <v>0</v>
      </c>
    </row>
    <row r="96" spans="1:19" ht="13.5">
      <c r="A96" s="23"/>
      <c r="B96" s="11" t="s">
        <v>57</v>
      </c>
      <c r="C96" s="9">
        <f>'[1]ORC'!C96</f>
        <v>0</v>
      </c>
      <c r="D96" s="19"/>
      <c r="E96" s="19">
        <f t="shared" si="4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9">
        <f t="shared" si="5"/>
        <v>0</v>
      </c>
      <c r="S96" s="9">
        <f t="shared" si="6"/>
        <v>0</v>
      </c>
    </row>
    <row r="97" spans="1:19" ht="13.5">
      <c r="A97" s="23"/>
      <c r="B97" s="9" t="s">
        <v>56</v>
      </c>
      <c r="C97" s="9">
        <f>'[1]ORC'!C97</f>
        <v>0</v>
      </c>
      <c r="D97" s="19"/>
      <c r="E97" s="19">
        <f t="shared" si="4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9">
        <f t="shared" si="5"/>
        <v>0</v>
      </c>
      <c r="S97" s="9">
        <f t="shared" si="6"/>
        <v>0</v>
      </c>
    </row>
    <row r="98" spans="1:19" ht="13.5">
      <c r="A98" s="23"/>
      <c r="B98" s="9"/>
      <c r="C98" s="9">
        <f>'[1]ORC'!C98</f>
        <v>0</v>
      </c>
      <c r="D98" s="19"/>
      <c r="E98" s="19">
        <f t="shared" si="4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9">
        <f t="shared" si="5"/>
        <v>0</v>
      </c>
      <c r="S98" s="9">
        <f t="shared" si="6"/>
        <v>0</v>
      </c>
    </row>
    <row r="99" spans="1:19" ht="13.5">
      <c r="A99" s="23" t="s">
        <v>153</v>
      </c>
      <c r="B99" s="11" t="s">
        <v>58</v>
      </c>
      <c r="C99" s="9">
        <f>'[1]ORC'!C99</f>
        <v>0</v>
      </c>
      <c r="D99" s="19"/>
      <c r="E99" s="19">
        <f t="shared" si="4"/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9">
        <f t="shared" si="5"/>
        <v>0</v>
      </c>
      <c r="S99" s="9">
        <f t="shared" si="6"/>
        <v>0</v>
      </c>
    </row>
    <row r="100" spans="1:19" ht="13.5">
      <c r="A100" s="23"/>
      <c r="B100" s="11" t="s">
        <v>25</v>
      </c>
      <c r="C100" s="9">
        <f>'[1]ORC'!C100</f>
        <v>0</v>
      </c>
      <c r="D100" s="19"/>
      <c r="E100" s="19">
        <f t="shared" si="4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9">
        <f t="shared" si="5"/>
        <v>0</v>
      </c>
      <c r="S100" s="9">
        <f t="shared" si="6"/>
        <v>0</v>
      </c>
    </row>
    <row r="101" spans="1:19" ht="13.5">
      <c r="A101" s="23"/>
      <c r="B101" s="9"/>
      <c r="C101" s="9">
        <f>'[1]ORC'!C101</f>
        <v>0</v>
      </c>
      <c r="D101" s="19"/>
      <c r="E101" s="19">
        <f t="shared" si="4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9">
        <f t="shared" si="5"/>
        <v>0</v>
      </c>
      <c r="S101" s="9">
        <f t="shared" si="6"/>
        <v>0</v>
      </c>
    </row>
    <row r="102" spans="1:19" ht="13.5">
      <c r="A102" s="23"/>
      <c r="B102" s="11" t="s">
        <v>61</v>
      </c>
      <c r="C102" s="9">
        <f>'[1]ORC'!C102</f>
        <v>0</v>
      </c>
      <c r="D102" s="19"/>
      <c r="E102" s="19">
        <f t="shared" si="4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9">
        <f t="shared" si="5"/>
        <v>0</v>
      </c>
      <c r="S102" s="9">
        <f t="shared" si="6"/>
        <v>0</v>
      </c>
    </row>
    <row r="103" spans="1:19" ht="13.5">
      <c r="A103" s="23"/>
      <c r="B103" s="9" t="s">
        <v>62</v>
      </c>
      <c r="C103" s="9">
        <f>'[1]ORC'!C103</f>
        <v>0</v>
      </c>
      <c r="D103" s="19"/>
      <c r="E103" s="19">
        <f t="shared" si="4"/>
        <v>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9">
        <f t="shared" si="5"/>
        <v>0</v>
      </c>
      <c r="S103" s="9">
        <f t="shared" si="6"/>
        <v>0</v>
      </c>
    </row>
    <row r="104" spans="1:19" ht="13.5">
      <c r="A104" s="23"/>
      <c r="B104" s="13"/>
      <c r="C104" s="13">
        <f>'[1]ORC'!C104</f>
        <v>0</v>
      </c>
      <c r="D104" s="20"/>
      <c r="E104" s="20">
        <f t="shared" si="4"/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3">
        <f t="shared" si="5"/>
        <v>0</v>
      </c>
      <c r="S104" s="13">
        <f t="shared" si="6"/>
        <v>0</v>
      </c>
    </row>
    <row r="105" spans="1:19" ht="13.5">
      <c r="A105" s="23"/>
      <c r="B105" s="11" t="s">
        <v>111</v>
      </c>
      <c r="C105" s="9">
        <f>'[1]ORC'!C105</f>
        <v>0</v>
      </c>
      <c r="D105" s="19"/>
      <c r="E105" s="19">
        <f t="shared" si="4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9">
        <f t="shared" si="5"/>
        <v>0</v>
      </c>
      <c r="S105" s="9">
        <f t="shared" si="6"/>
        <v>0</v>
      </c>
    </row>
    <row r="106" spans="1:19" ht="13.5">
      <c r="A106" s="23"/>
      <c r="B106" s="12" t="s">
        <v>26</v>
      </c>
      <c r="C106" s="9">
        <f>'[1]ORC'!C106</f>
        <v>0</v>
      </c>
      <c r="D106" s="19"/>
      <c r="E106" s="19">
        <f t="shared" si="4"/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9">
        <f t="shared" si="5"/>
        <v>0</v>
      </c>
      <c r="S106" s="9">
        <f t="shared" si="6"/>
        <v>0</v>
      </c>
    </row>
    <row r="107" spans="1:19" ht="13.5">
      <c r="A107" s="23"/>
      <c r="B107" s="12" t="s">
        <v>27</v>
      </c>
      <c r="C107" s="9">
        <f>'[1]ORC'!C107</f>
        <v>0</v>
      </c>
      <c r="D107" s="19"/>
      <c r="E107" s="19">
        <f t="shared" si="4"/>
        <v>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9">
        <f t="shared" si="5"/>
        <v>0</v>
      </c>
      <c r="S107" s="9">
        <f t="shared" si="6"/>
        <v>0</v>
      </c>
    </row>
    <row r="108" spans="1:19" ht="13.5">
      <c r="A108" s="23"/>
      <c r="B108" s="12" t="s">
        <v>59</v>
      </c>
      <c r="C108" s="9">
        <f>'[1]ORC'!C108</f>
        <v>0</v>
      </c>
      <c r="D108" s="19"/>
      <c r="E108" s="19">
        <f t="shared" si="4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9">
        <f t="shared" si="5"/>
        <v>0</v>
      </c>
      <c r="S108" s="9">
        <f t="shared" si="6"/>
        <v>0</v>
      </c>
    </row>
    <row r="109" spans="1:19" ht="13.5">
      <c r="A109" s="23"/>
      <c r="B109" s="12" t="s">
        <v>33</v>
      </c>
      <c r="C109" s="9">
        <f>'[1]ORC'!C109</f>
        <v>0</v>
      </c>
      <c r="D109" s="19"/>
      <c r="E109" s="19">
        <f t="shared" si="4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9">
        <f t="shared" si="5"/>
        <v>0</v>
      </c>
      <c r="S109" s="9">
        <f t="shared" si="6"/>
        <v>0</v>
      </c>
    </row>
    <row r="110" spans="1:19" ht="13.5">
      <c r="A110" s="23"/>
      <c r="B110" s="12" t="s">
        <v>60</v>
      </c>
      <c r="C110" s="9">
        <f>'[1]ORC'!C110</f>
        <v>0</v>
      </c>
      <c r="D110" s="19"/>
      <c r="E110" s="19">
        <f t="shared" si="4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9">
        <f t="shared" si="5"/>
        <v>0</v>
      </c>
      <c r="S110" s="9">
        <f t="shared" si="6"/>
        <v>0</v>
      </c>
    </row>
    <row r="111" spans="1:19" ht="13.5">
      <c r="A111" s="23"/>
      <c r="B111" s="9"/>
      <c r="C111" s="9">
        <f>'[1]ORC'!C111</f>
        <v>0</v>
      </c>
      <c r="D111" s="19"/>
      <c r="E111" s="19">
        <f t="shared" si="4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9">
        <f t="shared" si="5"/>
        <v>0</v>
      </c>
      <c r="S111" s="9">
        <f t="shared" si="6"/>
        <v>0</v>
      </c>
    </row>
    <row r="112" spans="1:19" ht="13.5">
      <c r="A112" s="23"/>
      <c r="B112" s="11" t="s">
        <v>63</v>
      </c>
      <c r="C112" s="9">
        <f>'[1]ORC'!C112</f>
        <v>0</v>
      </c>
      <c r="D112" s="19"/>
      <c r="E112" s="19">
        <f t="shared" si="4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>
        <f t="shared" si="5"/>
        <v>0</v>
      </c>
      <c r="S112" s="9">
        <f t="shared" si="6"/>
        <v>0</v>
      </c>
    </row>
    <row r="113" spans="1:19" ht="13.5">
      <c r="A113" s="23"/>
      <c r="B113" s="9" t="s">
        <v>40</v>
      </c>
      <c r="C113" s="9">
        <f>'[1]ORC'!C113</f>
        <v>0</v>
      </c>
      <c r="D113" s="19"/>
      <c r="E113" s="19">
        <f t="shared" si="4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>
        <f t="shared" si="5"/>
        <v>0</v>
      </c>
      <c r="S113" s="9">
        <f t="shared" si="6"/>
        <v>0</v>
      </c>
    </row>
    <row r="114" spans="1:19" ht="13.5">
      <c r="A114" s="23"/>
      <c r="B114" s="9" t="s">
        <v>64</v>
      </c>
      <c r="C114" s="9">
        <f>'[1]ORC'!C114</f>
        <v>0</v>
      </c>
      <c r="D114" s="19"/>
      <c r="E114" s="19">
        <f t="shared" si="4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">
        <f t="shared" si="5"/>
        <v>0</v>
      </c>
      <c r="S114" s="9">
        <f t="shared" si="6"/>
        <v>0</v>
      </c>
    </row>
    <row r="115" spans="1:19" ht="13.5">
      <c r="A115" s="23"/>
      <c r="B115" s="9"/>
      <c r="C115" s="9">
        <f>'[1]ORC'!C115</f>
        <v>0</v>
      </c>
      <c r="D115" s="19"/>
      <c r="E115" s="19">
        <f t="shared" si="4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9">
        <f t="shared" si="5"/>
        <v>0</v>
      </c>
      <c r="S115" s="9">
        <f t="shared" si="6"/>
        <v>0</v>
      </c>
    </row>
    <row r="116" spans="1:19" ht="13.5">
      <c r="A116" s="23"/>
      <c r="B116" s="11" t="s">
        <v>65</v>
      </c>
      <c r="C116" s="9">
        <f>'[1]ORC'!C116</f>
        <v>0</v>
      </c>
      <c r="D116" s="19"/>
      <c r="E116" s="19">
        <f t="shared" si="4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9">
        <f t="shared" si="5"/>
        <v>0</v>
      </c>
      <c r="S116" s="9">
        <f t="shared" si="6"/>
        <v>0</v>
      </c>
    </row>
    <row r="117" spans="1:19" ht="13.5">
      <c r="A117" s="23"/>
      <c r="B117" s="9" t="s">
        <v>33</v>
      </c>
      <c r="C117" s="9">
        <f>'[1]ORC'!C117</f>
        <v>30000</v>
      </c>
      <c r="D117" s="19"/>
      <c r="E117" s="19">
        <f t="shared" si="4"/>
        <v>30000</v>
      </c>
      <c r="F117" s="19">
        <v>2478</v>
      </c>
      <c r="G117" s="19"/>
      <c r="H117" s="19">
        <v>2489</v>
      </c>
      <c r="I117" s="19"/>
      <c r="J117" s="19">
        <v>4958</v>
      </c>
      <c r="K117" s="19"/>
      <c r="L117" s="19"/>
      <c r="M117" s="19">
        <v>2658</v>
      </c>
      <c r="N117" s="19">
        <v>2478</v>
      </c>
      <c r="O117" s="19"/>
      <c r="P117" s="19"/>
      <c r="Q117" s="19"/>
      <c r="R117" s="9">
        <f t="shared" si="5"/>
        <v>15061</v>
      </c>
      <c r="S117" s="9">
        <f t="shared" si="6"/>
        <v>14939</v>
      </c>
    </row>
    <row r="118" spans="1:19" ht="13.5">
      <c r="A118" s="23"/>
      <c r="B118" s="9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9"/>
      <c r="S118" s="9"/>
    </row>
    <row r="119" spans="1:19" ht="13.5">
      <c r="A119" s="23"/>
      <c r="B119" s="9"/>
      <c r="C119" s="9">
        <f>'[1]ORC'!C118</f>
        <v>0</v>
      </c>
      <c r="D119" s="19"/>
      <c r="E119" s="19">
        <f t="shared" si="4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9">
        <f t="shared" si="5"/>
        <v>0</v>
      </c>
      <c r="S119" s="9">
        <f t="shared" si="6"/>
        <v>0</v>
      </c>
    </row>
    <row r="120" spans="1:19" ht="13.5">
      <c r="A120" s="23" t="s">
        <v>154</v>
      </c>
      <c r="B120" s="12" t="s">
        <v>112</v>
      </c>
      <c r="C120" s="9">
        <f>'[1]ORC'!C119</f>
        <v>0</v>
      </c>
      <c r="D120" s="19"/>
      <c r="E120" s="19">
        <f t="shared" si="4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9">
        <f t="shared" si="5"/>
        <v>0</v>
      </c>
      <c r="S120" s="9">
        <f t="shared" si="6"/>
        <v>0</v>
      </c>
    </row>
    <row r="121" spans="1:19" ht="13.5">
      <c r="A121" s="23"/>
      <c r="B121" s="9"/>
      <c r="C121" s="9">
        <f>'[1]ORC'!C120</f>
        <v>0</v>
      </c>
      <c r="D121" s="19"/>
      <c r="E121" s="19">
        <f t="shared" si="4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9">
        <f t="shared" si="5"/>
        <v>0</v>
      </c>
      <c r="S121" s="9">
        <f t="shared" si="6"/>
        <v>0</v>
      </c>
    </row>
    <row r="122" spans="1:19" ht="13.5">
      <c r="A122" s="23" t="s">
        <v>155</v>
      </c>
      <c r="B122" s="12" t="s">
        <v>66</v>
      </c>
      <c r="C122" s="9">
        <f>'[1]ORC'!C121</f>
        <v>0</v>
      </c>
      <c r="D122" s="19"/>
      <c r="E122" s="19">
        <f t="shared" si="4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>
        <f t="shared" si="5"/>
        <v>0</v>
      </c>
      <c r="S122" s="9">
        <f t="shared" si="6"/>
        <v>0</v>
      </c>
    </row>
    <row r="123" spans="1:19" ht="13.5">
      <c r="A123" s="23"/>
      <c r="B123" s="9"/>
      <c r="C123" s="9">
        <f>'[1]ORC'!C122</f>
        <v>0</v>
      </c>
      <c r="D123" s="19"/>
      <c r="E123" s="19">
        <f t="shared" si="4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>
        <f t="shared" si="5"/>
        <v>0</v>
      </c>
      <c r="S123" s="9">
        <f t="shared" si="6"/>
        <v>0</v>
      </c>
    </row>
    <row r="124" spans="1:19" ht="13.5">
      <c r="A124" s="23" t="s">
        <v>156</v>
      </c>
      <c r="B124" s="12" t="s">
        <v>67</v>
      </c>
      <c r="C124" s="9">
        <f>'[1]ORC'!C123</f>
        <v>0</v>
      </c>
      <c r="D124" s="19"/>
      <c r="E124" s="19">
        <f t="shared" si="4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>
        <f t="shared" si="5"/>
        <v>0</v>
      </c>
      <c r="S124" s="9">
        <f t="shared" si="6"/>
        <v>0</v>
      </c>
    </row>
    <row r="125" spans="1:19" ht="13.5">
      <c r="A125" s="23"/>
      <c r="B125" s="9"/>
      <c r="C125" s="9">
        <f>'[1]ORC'!C124</f>
        <v>0</v>
      </c>
      <c r="D125" s="19"/>
      <c r="E125" s="19">
        <f t="shared" si="4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>
        <f t="shared" si="5"/>
        <v>0</v>
      </c>
      <c r="S125" s="9">
        <f t="shared" si="6"/>
        <v>0</v>
      </c>
    </row>
    <row r="126" spans="1:19" ht="13.5">
      <c r="A126" s="23" t="s">
        <v>157</v>
      </c>
      <c r="B126" s="12" t="s">
        <v>68</v>
      </c>
      <c r="C126" s="9">
        <f>'[1]ORC'!C125</f>
        <v>0</v>
      </c>
      <c r="D126" s="19"/>
      <c r="E126" s="19">
        <f t="shared" si="4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9">
        <f t="shared" si="5"/>
        <v>0</v>
      </c>
      <c r="S126" s="9">
        <f t="shared" si="6"/>
        <v>0</v>
      </c>
    </row>
    <row r="127" spans="1:19" ht="13.5">
      <c r="A127" s="23"/>
      <c r="B127" s="9"/>
      <c r="C127" s="9">
        <f>'[1]ORC'!C126</f>
        <v>0</v>
      </c>
      <c r="D127" s="19"/>
      <c r="E127" s="19">
        <f t="shared" si="4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9">
        <f t="shared" si="5"/>
        <v>0</v>
      </c>
      <c r="S127" s="9">
        <f t="shared" si="6"/>
        <v>0</v>
      </c>
    </row>
    <row r="128" spans="1:19" ht="13.5">
      <c r="A128" s="23" t="s">
        <v>69</v>
      </c>
      <c r="B128" s="12" t="s">
        <v>69</v>
      </c>
      <c r="C128" s="9">
        <f>'[1]ORC'!C127</f>
        <v>0</v>
      </c>
      <c r="D128" s="19"/>
      <c r="E128" s="19">
        <f t="shared" si="4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">
        <f t="shared" si="5"/>
        <v>0</v>
      </c>
      <c r="S128" s="9">
        <f t="shared" si="6"/>
        <v>0</v>
      </c>
    </row>
    <row r="129" spans="1:19" ht="13.5">
      <c r="A129" s="23"/>
      <c r="B129" s="9"/>
      <c r="C129" s="9">
        <f>'[1]ORC'!C128</f>
        <v>0</v>
      </c>
      <c r="D129" s="19"/>
      <c r="E129" s="19">
        <f t="shared" si="4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9">
        <f t="shared" si="5"/>
        <v>0</v>
      </c>
      <c r="S129" s="9">
        <f t="shared" si="6"/>
        <v>0</v>
      </c>
    </row>
    <row r="130" spans="1:19" ht="13.5">
      <c r="A130" s="23" t="s">
        <v>70</v>
      </c>
      <c r="B130" s="12" t="s">
        <v>70</v>
      </c>
      <c r="C130" s="9">
        <f>'[1]ORC'!C129</f>
        <v>3000</v>
      </c>
      <c r="D130" s="19"/>
      <c r="E130" s="19">
        <f t="shared" si="4"/>
        <v>3000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9">
        <f t="shared" si="5"/>
        <v>0</v>
      </c>
      <c r="S130" s="9">
        <f t="shared" si="6"/>
        <v>3000</v>
      </c>
    </row>
    <row r="131" spans="1:19" ht="13.5">
      <c r="A131" s="23"/>
      <c r="B131" s="9"/>
      <c r="C131" s="9">
        <f>'[1]ORC'!C130</f>
        <v>0</v>
      </c>
      <c r="D131" s="19"/>
      <c r="E131" s="19">
        <f t="shared" si="4"/>
        <v>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9">
        <f t="shared" si="5"/>
        <v>0</v>
      </c>
      <c r="S131" s="9">
        <f t="shared" si="6"/>
        <v>0</v>
      </c>
    </row>
    <row r="132" spans="1:19" ht="13.5">
      <c r="A132" s="23" t="s">
        <v>158</v>
      </c>
      <c r="B132" s="12" t="s">
        <v>71</v>
      </c>
      <c r="C132" s="9">
        <f>'[1]ORC'!C131</f>
        <v>0</v>
      </c>
      <c r="D132" s="19"/>
      <c r="E132" s="19">
        <f t="shared" si="4"/>
        <v>0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9">
        <f t="shared" si="5"/>
        <v>0</v>
      </c>
      <c r="S132" s="9">
        <f t="shared" si="6"/>
        <v>0</v>
      </c>
    </row>
    <row r="133" spans="1:19" ht="13.5">
      <c r="A133" s="23"/>
      <c r="B133" s="9"/>
      <c r="C133" s="9">
        <f>'[1]ORC'!C132</f>
        <v>0</v>
      </c>
      <c r="D133" s="19"/>
      <c r="E133" s="19">
        <f t="shared" si="4"/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9">
        <f t="shared" si="5"/>
        <v>0</v>
      </c>
      <c r="S133" s="9">
        <f t="shared" si="6"/>
        <v>0</v>
      </c>
    </row>
    <row r="134" spans="1:19" ht="13.5">
      <c r="A134" s="23" t="s">
        <v>159</v>
      </c>
      <c r="B134" s="9" t="s">
        <v>72</v>
      </c>
      <c r="C134" s="9">
        <f>'[1]ORC'!C133</f>
        <v>0</v>
      </c>
      <c r="D134" s="19"/>
      <c r="E134" s="19">
        <f t="shared" si="4"/>
        <v>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9">
        <f t="shared" si="5"/>
        <v>0</v>
      </c>
      <c r="S134" s="9">
        <f t="shared" si="6"/>
        <v>0</v>
      </c>
    </row>
    <row r="135" spans="1:19" ht="13.5">
      <c r="A135" s="23"/>
      <c r="B135" s="9"/>
      <c r="C135" s="9">
        <f>'[1]ORC'!C134</f>
        <v>0</v>
      </c>
      <c r="D135" s="19"/>
      <c r="E135" s="19">
        <f t="shared" si="4"/>
        <v>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9">
        <f t="shared" si="5"/>
        <v>0</v>
      </c>
      <c r="S135" s="9">
        <f t="shared" si="6"/>
        <v>0</v>
      </c>
    </row>
    <row r="136" spans="1:19" ht="13.5">
      <c r="A136" s="23" t="s">
        <v>166</v>
      </c>
      <c r="B136" s="11" t="s">
        <v>73</v>
      </c>
      <c r="C136" s="9">
        <f>'[1]ORC'!C135</f>
        <v>0</v>
      </c>
      <c r="D136" s="19"/>
      <c r="E136" s="19">
        <f t="shared" si="4"/>
        <v>0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9">
        <f t="shared" si="5"/>
        <v>0</v>
      </c>
      <c r="S136" s="9">
        <f t="shared" si="6"/>
        <v>0</v>
      </c>
    </row>
    <row r="137" spans="1:19" ht="13.5">
      <c r="A137" s="23"/>
      <c r="B137" s="9" t="s">
        <v>74</v>
      </c>
      <c r="C137" s="9">
        <f>'[1]ORC'!C136</f>
        <v>351000</v>
      </c>
      <c r="D137" s="19"/>
      <c r="E137" s="19">
        <f aca="true" t="shared" si="7" ref="E137:E185">D137+C137</f>
        <v>351000</v>
      </c>
      <c r="F137" s="19">
        <v>7458</v>
      </c>
      <c r="G137" s="19">
        <v>7919</v>
      </c>
      <c r="H137" s="19">
        <v>3332</v>
      </c>
      <c r="I137" s="19">
        <v>28586</v>
      </c>
      <c r="J137" s="19">
        <v>20201</v>
      </c>
      <c r="K137" s="19">
        <v>13203</v>
      </c>
      <c r="L137" s="19">
        <v>1411</v>
      </c>
      <c r="M137" s="19">
        <v>26282</v>
      </c>
      <c r="N137" s="19"/>
      <c r="O137" s="19"/>
      <c r="P137" s="19"/>
      <c r="Q137" s="19"/>
      <c r="R137" s="9">
        <f aca="true" t="shared" si="8" ref="R137:R175">SUM(F137:Q137)</f>
        <v>108392</v>
      </c>
      <c r="S137" s="9">
        <f aca="true" t="shared" si="9" ref="S137:S175">SUM(E137-R137)</f>
        <v>242608</v>
      </c>
    </row>
    <row r="138" spans="1:19" ht="13.5">
      <c r="A138" s="23"/>
      <c r="B138" s="9" t="s">
        <v>75</v>
      </c>
      <c r="C138" s="9">
        <f>'[1]ORC'!C137</f>
        <v>10000</v>
      </c>
      <c r="D138" s="19"/>
      <c r="E138" s="19">
        <f t="shared" si="7"/>
        <v>10000</v>
      </c>
      <c r="F138" s="19"/>
      <c r="G138" s="19"/>
      <c r="H138" s="19"/>
      <c r="I138" s="19"/>
      <c r="J138" s="19"/>
      <c r="K138" s="19">
        <v>859</v>
      </c>
      <c r="L138" s="19">
        <v>3074</v>
      </c>
      <c r="M138" s="19">
        <v>328</v>
      </c>
      <c r="N138" s="19">
        <v>1524</v>
      </c>
      <c r="O138" s="19"/>
      <c r="P138" s="19"/>
      <c r="Q138" s="19"/>
      <c r="R138" s="9">
        <f t="shared" si="8"/>
        <v>5785</v>
      </c>
      <c r="S138" s="9">
        <f t="shared" si="9"/>
        <v>4215</v>
      </c>
    </row>
    <row r="139" spans="1:19" ht="13.5">
      <c r="A139" s="23"/>
      <c r="B139" s="9" t="s">
        <v>76</v>
      </c>
      <c r="C139" s="9">
        <f>'[1]ORC'!C138</f>
        <v>0</v>
      </c>
      <c r="D139" s="19"/>
      <c r="E139" s="19">
        <f t="shared" si="7"/>
        <v>0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9">
        <f t="shared" si="8"/>
        <v>0</v>
      </c>
      <c r="S139" s="9">
        <f t="shared" si="9"/>
        <v>0</v>
      </c>
    </row>
    <row r="140" spans="1:19" ht="13.5">
      <c r="A140" s="23"/>
      <c r="B140" s="9" t="s">
        <v>77</v>
      </c>
      <c r="C140" s="9">
        <f>'[1]ORC'!C139</f>
        <v>0</v>
      </c>
      <c r="D140" s="19"/>
      <c r="E140" s="19">
        <f t="shared" si="7"/>
        <v>0</v>
      </c>
      <c r="F140" s="19"/>
      <c r="G140" s="19"/>
      <c r="H140" s="19"/>
      <c r="I140" s="19"/>
      <c r="J140" s="19">
        <v>62</v>
      </c>
      <c r="K140" s="19"/>
      <c r="L140" s="19">
        <v>175</v>
      </c>
      <c r="M140" s="19"/>
      <c r="N140" s="19"/>
      <c r="O140" s="19"/>
      <c r="P140" s="19"/>
      <c r="Q140" s="19"/>
      <c r="R140" s="9">
        <f t="shared" si="8"/>
        <v>237</v>
      </c>
      <c r="S140" s="9">
        <f t="shared" si="9"/>
        <v>-237</v>
      </c>
    </row>
    <row r="141" spans="1:19" ht="13.5">
      <c r="A141" s="23"/>
      <c r="B141" s="9"/>
      <c r="C141" s="9">
        <f>'[1]ORC'!C140</f>
        <v>0</v>
      </c>
      <c r="D141" s="19"/>
      <c r="E141" s="19">
        <f t="shared" si="7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9">
        <f t="shared" si="8"/>
        <v>0</v>
      </c>
      <c r="S141" s="9">
        <f t="shared" si="9"/>
        <v>0</v>
      </c>
    </row>
    <row r="142" spans="1:19" ht="13.5">
      <c r="A142" s="23"/>
      <c r="B142" s="11" t="s">
        <v>78</v>
      </c>
      <c r="C142" s="9">
        <f>'[1]ORC'!C141</f>
        <v>0</v>
      </c>
      <c r="D142" s="19"/>
      <c r="E142" s="19">
        <f t="shared" si="7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9">
        <f t="shared" si="8"/>
        <v>0</v>
      </c>
      <c r="S142" s="9">
        <f t="shared" si="9"/>
        <v>0</v>
      </c>
    </row>
    <row r="143" spans="1:25" ht="13.5">
      <c r="A143" s="23"/>
      <c r="B143" s="9" t="s">
        <v>79</v>
      </c>
      <c r="C143" s="9">
        <f>'[1]ORC'!C142</f>
        <v>70000</v>
      </c>
      <c r="D143" s="19"/>
      <c r="E143" s="19">
        <f t="shared" si="7"/>
        <v>70000</v>
      </c>
      <c r="F143" s="19">
        <v>108</v>
      </c>
      <c r="G143" s="19"/>
      <c r="H143" s="19"/>
      <c r="I143" s="19">
        <v>6387</v>
      </c>
      <c r="J143" s="19">
        <v>26519</v>
      </c>
      <c r="K143" s="19">
        <v>20681</v>
      </c>
      <c r="L143" s="19">
        <v>2700</v>
      </c>
      <c r="M143" s="19"/>
      <c r="N143" s="19"/>
      <c r="O143" s="19"/>
      <c r="P143" s="19"/>
      <c r="Q143" s="19"/>
      <c r="R143" s="9">
        <f t="shared" si="8"/>
        <v>56395</v>
      </c>
      <c r="S143" s="9">
        <f t="shared" si="9"/>
        <v>13605</v>
      </c>
      <c r="Y143" s="62"/>
    </row>
    <row r="144" spans="1:19" ht="13.5">
      <c r="A144" s="23"/>
      <c r="B144" s="9" t="s">
        <v>80</v>
      </c>
      <c r="C144" s="9">
        <f>'[1]ORC'!C143</f>
        <v>0</v>
      </c>
      <c r="D144" s="19"/>
      <c r="E144" s="19">
        <f t="shared" si="7"/>
        <v>0</v>
      </c>
      <c r="F144" s="19"/>
      <c r="G144" s="19"/>
      <c r="H144" s="19"/>
      <c r="I144" s="19"/>
      <c r="J144" s="19">
        <v>50</v>
      </c>
      <c r="K144" s="19"/>
      <c r="L144" s="19">
        <v>100</v>
      </c>
      <c r="M144" s="19"/>
      <c r="N144" s="19"/>
      <c r="O144" s="19"/>
      <c r="P144" s="19"/>
      <c r="Q144" s="19"/>
      <c r="R144" s="9">
        <f t="shared" si="8"/>
        <v>150</v>
      </c>
      <c r="S144" s="9">
        <f t="shared" si="9"/>
        <v>-150</v>
      </c>
    </row>
    <row r="145" spans="1:19" ht="13.5">
      <c r="A145" s="23"/>
      <c r="B145" s="9" t="s">
        <v>81</v>
      </c>
      <c r="C145" s="9">
        <f>'[1]ORC'!C144</f>
        <v>0</v>
      </c>
      <c r="D145" s="19"/>
      <c r="E145" s="19">
        <f t="shared" si="7"/>
        <v>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9">
        <f t="shared" si="8"/>
        <v>0</v>
      </c>
      <c r="S145" s="9">
        <f t="shared" si="9"/>
        <v>0</v>
      </c>
    </row>
    <row r="146" spans="1:19" ht="13.5">
      <c r="A146" s="23"/>
      <c r="B146" s="9"/>
      <c r="C146" s="9">
        <f>'[1]ORC'!C145</f>
        <v>0</v>
      </c>
      <c r="D146" s="19"/>
      <c r="E146" s="19">
        <f t="shared" si="7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9">
        <f t="shared" si="8"/>
        <v>0</v>
      </c>
      <c r="S146" s="9">
        <f t="shared" si="9"/>
        <v>0</v>
      </c>
    </row>
    <row r="147" spans="1:19" ht="13.5">
      <c r="A147" s="23"/>
      <c r="B147" s="11" t="s">
        <v>82</v>
      </c>
      <c r="C147" s="9">
        <f>'[1]ORC'!C146</f>
        <v>0</v>
      </c>
      <c r="D147" s="19"/>
      <c r="E147" s="19">
        <f t="shared" si="7"/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9">
        <f t="shared" si="8"/>
        <v>0</v>
      </c>
      <c r="S147" s="9">
        <f t="shared" si="9"/>
        <v>0</v>
      </c>
    </row>
    <row r="148" spans="1:19" ht="13.5">
      <c r="A148" s="23"/>
      <c r="B148" s="11" t="s">
        <v>83</v>
      </c>
      <c r="C148" s="9">
        <f>'[1]ORC'!C147</f>
        <v>0</v>
      </c>
      <c r="D148" s="19"/>
      <c r="E148" s="19">
        <f t="shared" si="7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9">
        <f t="shared" si="8"/>
        <v>0</v>
      </c>
      <c r="S148" s="9">
        <f t="shared" si="9"/>
        <v>0</v>
      </c>
    </row>
    <row r="149" spans="1:19" ht="13.5">
      <c r="A149" s="23"/>
      <c r="B149" s="9" t="s">
        <v>84</v>
      </c>
      <c r="C149" s="9">
        <f>'[1]ORC'!C148</f>
        <v>361000</v>
      </c>
      <c r="D149" s="19"/>
      <c r="E149" s="19">
        <f t="shared" si="7"/>
        <v>361000</v>
      </c>
      <c r="F149" s="19"/>
      <c r="G149" s="19">
        <v>11999</v>
      </c>
      <c r="H149" s="19">
        <v>24959</v>
      </c>
      <c r="I149" s="19"/>
      <c r="J149" s="19">
        <v>10772</v>
      </c>
      <c r="K149" s="19"/>
      <c r="L149" s="19">
        <v>27458</v>
      </c>
      <c r="M149" s="19">
        <v>23514</v>
      </c>
      <c r="N149" s="19"/>
      <c r="O149" s="19"/>
      <c r="P149" s="19"/>
      <c r="Q149" s="19"/>
      <c r="R149" s="9">
        <f t="shared" si="8"/>
        <v>98702</v>
      </c>
      <c r="S149" s="9">
        <f t="shared" si="9"/>
        <v>262298</v>
      </c>
    </row>
    <row r="150" spans="1:19" ht="13.5">
      <c r="A150" s="23"/>
      <c r="B150" s="9" t="s">
        <v>85</v>
      </c>
      <c r="C150" s="9">
        <f>'[1]ORC'!C149</f>
        <v>0</v>
      </c>
      <c r="D150" s="19"/>
      <c r="E150" s="19">
        <f t="shared" si="7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9">
        <f t="shared" si="8"/>
        <v>0</v>
      </c>
      <c r="S150" s="9">
        <f t="shared" si="9"/>
        <v>0</v>
      </c>
    </row>
    <row r="151" spans="1:19" ht="13.5">
      <c r="A151" s="23"/>
      <c r="B151" s="9" t="s">
        <v>86</v>
      </c>
      <c r="C151" s="9">
        <f>'[1]ORC'!C150</f>
        <v>180000</v>
      </c>
      <c r="D151" s="19"/>
      <c r="E151" s="19">
        <f t="shared" si="7"/>
        <v>180000</v>
      </c>
      <c r="F151" s="19">
        <v>230</v>
      </c>
      <c r="G151" s="19"/>
      <c r="H151" s="19">
        <v>34861</v>
      </c>
      <c r="I151" s="19">
        <v>18086</v>
      </c>
      <c r="J151" s="19">
        <v>6015</v>
      </c>
      <c r="K151" s="19">
        <v>33085</v>
      </c>
      <c r="L151" s="19">
        <v>49765</v>
      </c>
      <c r="M151" s="19">
        <v>11276</v>
      </c>
      <c r="N151" s="19"/>
      <c r="O151" s="19"/>
      <c r="P151" s="19"/>
      <c r="Q151" s="19"/>
      <c r="R151" s="9">
        <f t="shared" si="8"/>
        <v>153318</v>
      </c>
      <c r="S151" s="9">
        <f t="shared" si="9"/>
        <v>26682</v>
      </c>
    </row>
    <row r="152" spans="1:19" ht="13.5">
      <c r="A152" s="23"/>
      <c r="B152" s="13"/>
      <c r="C152" s="13">
        <f>'[1]ORC'!C151</f>
        <v>0</v>
      </c>
      <c r="D152" s="20"/>
      <c r="E152" s="20">
        <f t="shared" si="7"/>
        <v>0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3">
        <f t="shared" si="8"/>
        <v>0</v>
      </c>
      <c r="S152" s="13">
        <f t="shared" si="9"/>
        <v>0</v>
      </c>
    </row>
    <row r="153" spans="1:19" ht="13.5">
      <c r="A153" s="23"/>
      <c r="B153" s="10" t="s">
        <v>87</v>
      </c>
      <c r="C153" s="9">
        <f>'[1]ORC'!C152</f>
        <v>0</v>
      </c>
      <c r="D153" s="19"/>
      <c r="E153" s="19">
        <f t="shared" si="7"/>
        <v>0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9">
        <f t="shared" si="8"/>
        <v>0</v>
      </c>
      <c r="S153" s="9">
        <f t="shared" si="9"/>
        <v>0</v>
      </c>
    </row>
    <row r="154" spans="1:19" ht="13.5">
      <c r="A154" s="23"/>
      <c r="B154" s="9" t="s">
        <v>88</v>
      </c>
      <c r="C154" s="9">
        <f>'[1]ORC'!C153</f>
        <v>0</v>
      </c>
      <c r="D154" s="19"/>
      <c r="E154" s="19">
        <f t="shared" si="7"/>
        <v>0</v>
      </c>
      <c r="F154" s="19"/>
      <c r="G154" s="19">
        <v>85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9">
        <f t="shared" si="8"/>
        <v>85</v>
      </c>
      <c r="S154" s="9">
        <f t="shared" si="9"/>
        <v>-85</v>
      </c>
    </row>
    <row r="155" spans="1:19" ht="13.5">
      <c r="A155" s="23" t="s">
        <v>167</v>
      </c>
      <c r="B155" s="11" t="s">
        <v>89</v>
      </c>
      <c r="C155" s="9">
        <f>'[1]ORC'!C154</f>
        <v>0</v>
      </c>
      <c r="D155" s="19"/>
      <c r="E155" s="19">
        <f t="shared" si="7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9">
        <f t="shared" si="8"/>
        <v>0</v>
      </c>
      <c r="S155" s="9">
        <f t="shared" si="9"/>
        <v>0</v>
      </c>
    </row>
    <row r="156" spans="1:19" ht="13.5">
      <c r="A156" s="23"/>
      <c r="B156" s="9" t="s">
        <v>74</v>
      </c>
      <c r="C156" s="9">
        <f>'[1]ORC'!C155</f>
        <v>50000</v>
      </c>
      <c r="D156" s="19"/>
      <c r="E156" s="19">
        <f t="shared" si="7"/>
        <v>50000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9">
        <f t="shared" si="8"/>
        <v>0</v>
      </c>
      <c r="S156" s="9">
        <f t="shared" si="9"/>
        <v>50000</v>
      </c>
    </row>
    <row r="157" spans="1:19" ht="13.5">
      <c r="A157" s="23"/>
      <c r="B157" s="9" t="s">
        <v>75</v>
      </c>
      <c r="C157" s="9">
        <f>'[1]ORC'!C156</f>
        <v>10000</v>
      </c>
      <c r="D157" s="19"/>
      <c r="E157" s="19">
        <f t="shared" si="7"/>
        <v>10000</v>
      </c>
      <c r="F157" s="19"/>
      <c r="G157" s="19"/>
      <c r="H157" s="19"/>
      <c r="I157" s="19"/>
      <c r="J157" s="19"/>
      <c r="K157" s="19"/>
      <c r="L157" s="19"/>
      <c r="M157" s="19"/>
      <c r="N157" s="19">
        <v>33452</v>
      </c>
      <c r="O157" s="19"/>
      <c r="P157" s="19"/>
      <c r="Q157" s="19"/>
      <c r="R157" s="9">
        <f t="shared" si="8"/>
        <v>33452</v>
      </c>
      <c r="S157" s="9">
        <f t="shared" si="9"/>
        <v>-23452</v>
      </c>
    </row>
    <row r="158" spans="1:19" ht="13.5">
      <c r="A158" s="23"/>
      <c r="B158" s="9" t="s">
        <v>77</v>
      </c>
      <c r="C158" s="9">
        <f>'[1]ORC'!C157</f>
        <v>0</v>
      </c>
      <c r="D158" s="19"/>
      <c r="E158" s="19">
        <f t="shared" si="7"/>
        <v>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9">
        <f t="shared" si="8"/>
        <v>0</v>
      </c>
      <c r="S158" s="9">
        <f t="shared" si="9"/>
        <v>0</v>
      </c>
    </row>
    <row r="159" spans="1:19" ht="13.5">
      <c r="A159" s="23"/>
      <c r="B159" s="9"/>
      <c r="C159" s="9">
        <f>'[1]ORC'!C158</f>
        <v>0</v>
      </c>
      <c r="D159" s="19"/>
      <c r="E159" s="19">
        <f t="shared" si="7"/>
        <v>0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9">
        <f t="shared" si="8"/>
        <v>0</v>
      </c>
      <c r="S159" s="9">
        <f t="shared" si="9"/>
        <v>0</v>
      </c>
    </row>
    <row r="160" spans="1:19" ht="13.5">
      <c r="A160" s="23"/>
      <c r="B160" s="11" t="s">
        <v>82</v>
      </c>
      <c r="C160" s="9">
        <f>'[1]ORC'!C159</f>
        <v>0</v>
      </c>
      <c r="D160" s="19"/>
      <c r="E160" s="19">
        <f t="shared" si="7"/>
        <v>0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9">
        <f t="shared" si="8"/>
        <v>0</v>
      </c>
      <c r="S160" s="9">
        <f t="shared" si="9"/>
        <v>0</v>
      </c>
    </row>
    <row r="161" spans="1:19" ht="13.5">
      <c r="A161" s="23"/>
      <c r="B161" s="9" t="s">
        <v>91</v>
      </c>
      <c r="C161" s="9">
        <f>'[1]ORC'!C160</f>
        <v>100000</v>
      </c>
      <c r="D161" s="19"/>
      <c r="E161" s="19">
        <f t="shared" si="7"/>
        <v>100000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9">
        <f t="shared" si="8"/>
        <v>0</v>
      </c>
      <c r="S161" s="9">
        <f t="shared" si="9"/>
        <v>100000</v>
      </c>
    </row>
    <row r="162" spans="1:19" ht="13.5">
      <c r="A162" s="23"/>
      <c r="B162" s="9" t="s">
        <v>85</v>
      </c>
      <c r="C162" s="9">
        <f>'[1]ORC'!C161</f>
        <v>0</v>
      </c>
      <c r="D162" s="19"/>
      <c r="E162" s="19">
        <f t="shared" si="7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9">
        <f t="shared" si="8"/>
        <v>0</v>
      </c>
      <c r="S162" s="9">
        <f t="shared" si="9"/>
        <v>0</v>
      </c>
    </row>
    <row r="163" spans="1:19" ht="13.5">
      <c r="A163" s="23"/>
      <c r="B163" s="9" t="s">
        <v>86</v>
      </c>
      <c r="C163" s="9">
        <f>'[1]ORC'!C162</f>
        <v>1500</v>
      </c>
      <c r="D163" s="19"/>
      <c r="E163" s="19">
        <f t="shared" si="7"/>
        <v>1500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9">
        <f t="shared" si="8"/>
        <v>0</v>
      </c>
      <c r="S163" s="9">
        <f t="shared" si="9"/>
        <v>1500</v>
      </c>
    </row>
    <row r="164" spans="1:19" ht="13.5">
      <c r="A164" s="23"/>
      <c r="B164" s="9"/>
      <c r="C164" s="9">
        <f>'[1]ORC'!C163</f>
        <v>0</v>
      </c>
      <c r="D164" s="19"/>
      <c r="E164" s="19">
        <f t="shared" si="7"/>
        <v>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9">
        <f t="shared" si="8"/>
        <v>0</v>
      </c>
      <c r="S164" s="9">
        <f t="shared" si="9"/>
        <v>0</v>
      </c>
    </row>
    <row r="165" spans="1:19" ht="13.5">
      <c r="A165" s="23" t="s">
        <v>168</v>
      </c>
      <c r="B165" s="12" t="s">
        <v>93</v>
      </c>
      <c r="C165" s="9">
        <f>'[1]ORC'!C164</f>
        <v>1200000</v>
      </c>
      <c r="D165" s="19"/>
      <c r="E165" s="19">
        <f t="shared" si="7"/>
        <v>1200000</v>
      </c>
      <c r="F165" s="19"/>
      <c r="G165" s="19"/>
      <c r="H165" s="19">
        <v>55807</v>
      </c>
      <c r="I165" s="19">
        <f>267282+1</f>
        <v>267283</v>
      </c>
      <c r="J165" s="19">
        <v>152742</v>
      </c>
      <c r="K165" s="19">
        <v>59657</v>
      </c>
      <c r="L165" s="19">
        <v>203879</v>
      </c>
      <c r="M165" s="19">
        <v>239419</v>
      </c>
      <c r="N165" s="19"/>
      <c r="O165" s="19"/>
      <c r="P165" s="19"/>
      <c r="Q165" s="19"/>
      <c r="R165" s="9">
        <f t="shared" si="8"/>
        <v>978787</v>
      </c>
      <c r="S165" s="9">
        <f t="shared" si="9"/>
        <v>221213</v>
      </c>
    </row>
    <row r="166" spans="1:19" ht="13.5">
      <c r="A166" s="23"/>
      <c r="B166" s="12"/>
      <c r="C166" s="9">
        <f>'[1]ORC'!C165</f>
        <v>0</v>
      </c>
      <c r="D166" s="19"/>
      <c r="E166" s="19">
        <f t="shared" si="7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9">
        <f t="shared" si="8"/>
        <v>0</v>
      </c>
      <c r="S166" s="9">
        <f t="shared" si="9"/>
        <v>0</v>
      </c>
    </row>
    <row r="167" spans="1:19" ht="13.5">
      <c r="A167" s="23" t="s">
        <v>160</v>
      </c>
      <c r="B167" s="12" t="s">
        <v>113</v>
      </c>
      <c r="C167" s="9">
        <f>'[1]ORC'!C166</f>
        <v>0</v>
      </c>
      <c r="D167" s="19"/>
      <c r="E167" s="19">
        <f t="shared" si="7"/>
        <v>0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>
        <f t="shared" si="8"/>
        <v>0</v>
      </c>
      <c r="S167" s="9">
        <f t="shared" si="9"/>
        <v>0</v>
      </c>
    </row>
    <row r="168" spans="1:19" ht="13.5">
      <c r="A168" s="23"/>
      <c r="B168" s="12"/>
      <c r="C168" s="9">
        <f>'[1]ORC'!C167</f>
        <v>0</v>
      </c>
      <c r="D168" s="19"/>
      <c r="E168" s="19">
        <f t="shared" si="7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>
        <f t="shared" si="8"/>
        <v>0</v>
      </c>
      <c r="S168" s="9">
        <f t="shared" si="9"/>
        <v>0</v>
      </c>
    </row>
    <row r="169" spans="1:19" ht="13.5">
      <c r="A169" s="23" t="s">
        <v>161</v>
      </c>
      <c r="B169" s="12" t="s">
        <v>94</v>
      </c>
      <c r="C169" s="9">
        <f>'[1]ORC'!C168</f>
        <v>0</v>
      </c>
      <c r="D169" s="19"/>
      <c r="E169" s="19">
        <f t="shared" si="7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9">
        <f t="shared" si="8"/>
        <v>0</v>
      </c>
      <c r="S169" s="9">
        <f t="shared" si="9"/>
        <v>0</v>
      </c>
    </row>
    <row r="170" spans="1:19" ht="13.5">
      <c r="A170" s="61"/>
      <c r="B170" s="60" t="s">
        <v>94</v>
      </c>
      <c r="C170" s="9">
        <f>'[1]ORC'!C169</f>
        <v>0</v>
      </c>
      <c r="D170" s="19"/>
      <c r="E170" s="19">
        <f t="shared" si="7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9">
        <f t="shared" si="8"/>
        <v>0</v>
      </c>
      <c r="S170" s="9">
        <f t="shared" si="9"/>
        <v>0</v>
      </c>
    </row>
    <row r="171" spans="1:19" ht="13.5">
      <c r="A171" s="61" t="s">
        <v>141</v>
      </c>
      <c r="B171" s="23" t="s">
        <v>141</v>
      </c>
      <c r="C171" s="9">
        <f>'[1]ORC'!C170</f>
        <v>0</v>
      </c>
      <c r="D171" s="19"/>
      <c r="E171" s="19">
        <f t="shared" si="7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9">
        <f t="shared" si="8"/>
        <v>0</v>
      </c>
      <c r="S171" s="9">
        <f t="shared" si="9"/>
        <v>0</v>
      </c>
    </row>
    <row r="172" spans="1:19" ht="13.5">
      <c r="A172" s="61" t="s">
        <v>204</v>
      </c>
      <c r="B172" s="23" t="s">
        <v>204</v>
      </c>
      <c r="C172" s="9">
        <f>'[1]ORC'!C171</f>
        <v>0</v>
      </c>
      <c r="D172" s="19"/>
      <c r="E172" s="19">
        <f t="shared" si="7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9">
        <f t="shared" si="8"/>
        <v>0</v>
      </c>
      <c r="S172" s="9">
        <f t="shared" si="9"/>
        <v>0</v>
      </c>
    </row>
    <row r="173" spans="1:19" ht="13.5">
      <c r="A173" s="61" t="s">
        <v>205</v>
      </c>
      <c r="B173" s="23" t="s">
        <v>205</v>
      </c>
      <c r="C173" s="9">
        <f>'[1]ORC'!C172</f>
        <v>0</v>
      </c>
      <c r="D173" s="19"/>
      <c r="E173" s="19">
        <f t="shared" si="7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9">
        <f t="shared" si="8"/>
        <v>0</v>
      </c>
      <c r="S173" s="9">
        <f t="shared" si="9"/>
        <v>0</v>
      </c>
    </row>
    <row r="174" spans="1:19" ht="13.5">
      <c r="A174" s="61" t="s">
        <v>206</v>
      </c>
      <c r="B174" s="23" t="s">
        <v>206</v>
      </c>
      <c r="C174" s="9">
        <f>'[1]ORC'!C173</f>
        <v>0</v>
      </c>
      <c r="D174" s="19"/>
      <c r="E174" s="19">
        <f t="shared" si="7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>
        <f t="shared" si="8"/>
        <v>0</v>
      </c>
      <c r="S174" s="9">
        <f t="shared" si="9"/>
        <v>0</v>
      </c>
    </row>
    <row r="175" spans="1:19" ht="13.5">
      <c r="A175" s="23"/>
      <c r="B175" s="12"/>
      <c r="C175" s="9"/>
      <c r="D175" s="19"/>
      <c r="E175" s="19">
        <f t="shared" si="7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>
        <f t="shared" si="8"/>
        <v>0</v>
      </c>
      <c r="S175" s="9">
        <f t="shared" si="9"/>
        <v>0</v>
      </c>
    </row>
    <row r="176" spans="1:19" ht="13.5">
      <c r="A176" s="23"/>
      <c r="B176" s="22" t="s">
        <v>138</v>
      </c>
      <c r="C176" s="14">
        <f>SUM(C11:C175)</f>
        <v>3801000</v>
      </c>
      <c r="D176" s="14">
        <f aca="true" t="shared" si="10" ref="D176:S176">SUM(D11:D175)</f>
        <v>0</v>
      </c>
      <c r="E176" s="14">
        <f t="shared" si="10"/>
        <v>3801000</v>
      </c>
      <c r="F176" s="14">
        <f t="shared" si="10"/>
        <v>19925</v>
      </c>
      <c r="G176" s="14">
        <f t="shared" si="10"/>
        <v>35756</v>
      </c>
      <c r="H176" s="14">
        <f t="shared" si="10"/>
        <v>132516</v>
      </c>
      <c r="I176" s="14">
        <f t="shared" si="10"/>
        <v>585672</v>
      </c>
      <c r="J176" s="14">
        <f t="shared" si="10"/>
        <v>239509</v>
      </c>
      <c r="K176" s="14">
        <f t="shared" si="10"/>
        <v>142204</v>
      </c>
      <c r="L176" s="14">
        <f t="shared" si="10"/>
        <v>317366</v>
      </c>
      <c r="M176" s="14">
        <f t="shared" si="10"/>
        <v>352736</v>
      </c>
      <c r="N176" s="14">
        <f t="shared" si="10"/>
        <v>58001</v>
      </c>
      <c r="O176" s="14">
        <f t="shared" si="10"/>
        <v>0</v>
      </c>
      <c r="P176" s="14">
        <f t="shared" si="10"/>
        <v>0</v>
      </c>
      <c r="Q176" s="14">
        <f t="shared" si="10"/>
        <v>0</v>
      </c>
      <c r="R176" s="14">
        <f t="shared" si="10"/>
        <v>1883685</v>
      </c>
      <c r="S176" s="14">
        <f t="shared" si="10"/>
        <v>1917315</v>
      </c>
    </row>
    <row r="177" spans="1:19" ht="13.5">
      <c r="A177" s="23"/>
      <c r="B177" s="12"/>
      <c r="C177" s="9"/>
      <c r="D177" s="19"/>
      <c r="E177" s="19">
        <f t="shared" si="7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9">
        <f>SUM(F177:Q177)</f>
        <v>0</v>
      </c>
      <c r="S177" s="9">
        <f>SUM(E177-R177)</f>
        <v>0</v>
      </c>
    </row>
    <row r="178" spans="1:19" ht="13.5">
      <c r="A178" s="23"/>
      <c r="B178" s="15" t="s">
        <v>115</v>
      </c>
      <c r="C178" s="9">
        <f>'[1]ORC'!C177</f>
        <v>0</v>
      </c>
      <c r="D178" s="19"/>
      <c r="E178" s="19">
        <f t="shared" si="7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>
        <f aca="true" t="shared" si="11" ref="R178:R185">SUM(F178:Q178)</f>
        <v>0</v>
      </c>
      <c r="S178" s="9">
        <f aca="true" t="shared" si="12" ref="S178:S185">SUM(E178-R178)</f>
        <v>0</v>
      </c>
    </row>
    <row r="179" spans="1:19" ht="13.5">
      <c r="A179" s="23" t="s">
        <v>163</v>
      </c>
      <c r="B179" s="9" t="s">
        <v>95</v>
      </c>
      <c r="C179" s="9">
        <f>'[1]ORC'!C178</f>
        <v>0</v>
      </c>
      <c r="D179" s="19"/>
      <c r="E179" s="19">
        <f t="shared" si="7"/>
        <v>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>
        <f t="shared" si="11"/>
        <v>0</v>
      </c>
      <c r="S179" s="9">
        <f t="shared" si="12"/>
        <v>0</v>
      </c>
    </row>
    <row r="180" spans="1:19" ht="13.5">
      <c r="A180" s="23"/>
      <c r="B180" s="9"/>
      <c r="C180" s="9">
        <f>'[1]ORC'!C179</f>
        <v>0</v>
      </c>
      <c r="D180" s="19"/>
      <c r="E180" s="19">
        <f t="shared" si="7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9">
        <f t="shared" si="11"/>
        <v>0</v>
      </c>
      <c r="S180" s="9">
        <f t="shared" si="12"/>
        <v>0</v>
      </c>
    </row>
    <row r="181" spans="1:19" ht="13.5">
      <c r="A181" s="23" t="s">
        <v>164</v>
      </c>
      <c r="B181" s="9" t="s">
        <v>96</v>
      </c>
      <c r="C181" s="9">
        <f>'[1]ORC'!C180</f>
        <v>0</v>
      </c>
      <c r="D181" s="19"/>
      <c r="E181" s="19">
        <f t="shared" si="7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9">
        <f t="shared" si="11"/>
        <v>0</v>
      </c>
      <c r="S181" s="9">
        <f t="shared" si="12"/>
        <v>0</v>
      </c>
    </row>
    <row r="182" spans="1:19" ht="13.5">
      <c r="A182" s="23"/>
      <c r="B182" s="9" t="s">
        <v>97</v>
      </c>
      <c r="C182" s="9">
        <f>'[1]ORC'!C181</f>
        <v>0</v>
      </c>
      <c r="D182" s="19"/>
      <c r="E182" s="19">
        <f t="shared" si="7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9">
        <f t="shared" si="11"/>
        <v>0</v>
      </c>
      <c r="S182" s="9">
        <f t="shared" si="12"/>
        <v>0</v>
      </c>
    </row>
    <row r="183" spans="1:19" ht="13.5">
      <c r="A183" s="23"/>
      <c r="B183" s="9"/>
      <c r="C183" s="9">
        <f>'[1]ORC'!C182</f>
        <v>0</v>
      </c>
      <c r="D183" s="19"/>
      <c r="E183" s="19">
        <f t="shared" si="7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9">
        <f t="shared" si="11"/>
        <v>0</v>
      </c>
      <c r="S183" s="9">
        <f t="shared" si="12"/>
        <v>0</v>
      </c>
    </row>
    <row r="184" spans="1:19" ht="13.5">
      <c r="A184" s="23" t="s">
        <v>165</v>
      </c>
      <c r="B184" s="9" t="s">
        <v>98</v>
      </c>
      <c r="C184" s="9">
        <f>'[1]ORC'!C183</f>
        <v>0</v>
      </c>
      <c r="D184" s="19"/>
      <c r="E184" s="19">
        <f t="shared" si="7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9">
        <f t="shared" si="11"/>
        <v>0</v>
      </c>
      <c r="S184" s="9">
        <f t="shared" si="12"/>
        <v>0</v>
      </c>
    </row>
    <row r="185" spans="2:19" ht="12.75">
      <c r="B185" s="9"/>
      <c r="C185" s="9"/>
      <c r="D185" s="19"/>
      <c r="E185" s="19">
        <f t="shared" si="7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9">
        <f t="shared" si="11"/>
        <v>0</v>
      </c>
      <c r="S185" s="9">
        <f t="shared" si="12"/>
        <v>0</v>
      </c>
    </row>
    <row r="186" spans="2:19" ht="12.75">
      <c r="B186" s="17" t="s">
        <v>139</v>
      </c>
      <c r="C186" s="14">
        <f aca="true" t="shared" si="13" ref="C186:S186">SUM(C179+C181+C182+C184)</f>
        <v>0</v>
      </c>
      <c r="D186" s="21">
        <f t="shared" si="13"/>
        <v>0</v>
      </c>
      <c r="E186" s="21">
        <f t="shared" si="13"/>
        <v>0</v>
      </c>
      <c r="F186" s="21">
        <f t="shared" si="13"/>
        <v>0</v>
      </c>
      <c r="G186" s="21">
        <f t="shared" si="13"/>
        <v>0</v>
      </c>
      <c r="H186" s="21">
        <f t="shared" si="13"/>
        <v>0</v>
      </c>
      <c r="I186" s="21">
        <f t="shared" si="13"/>
        <v>0</v>
      </c>
      <c r="J186" s="21">
        <f t="shared" si="13"/>
        <v>0</v>
      </c>
      <c r="K186" s="21">
        <f t="shared" si="13"/>
        <v>0</v>
      </c>
      <c r="L186" s="21">
        <f t="shared" si="13"/>
        <v>0</v>
      </c>
      <c r="M186" s="21">
        <f t="shared" si="13"/>
        <v>0</v>
      </c>
      <c r="N186" s="21">
        <f t="shared" si="13"/>
        <v>0</v>
      </c>
      <c r="O186" s="21">
        <f t="shared" si="13"/>
        <v>0</v>
      </c>
      <c r="P186" s="21">
        <f t="shared" si="13"/>
        <v>0</v>
      </c>
      <c r="Q186" s="21">
        <f t="shared" si="13"/>
        <v>0</v>
      </c>
      <c r="R186" s="14">
        <f t="shared" si="13"/>
        <v>0</v>
      </c>
      <c r="S186" s="14">
        <f t="shared" si="13"/>
        <v>0</v>
      </c>
    </row>
    <row r="187" spans="2:19" ht="12.75">
      <c r="B187" s="9"/>
      <c r="C187" s="9"/>
      <c r="D187" s="19"/>
      <c r="E187" s="19">
        <f>D187+C187</f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/>
      <c r="S187" s="9"/>
    </row>
    <row r="188" spans="2:19" ht="12.75">
      <c r="B188" s="14" t="s">
        <v>140</v>
      </c>
      <c r="C188" s="14">
        <f aca="true" t="shared" si="14" ref="C188:S188">C186+C176</f>
        <v>3801000</v>
      </c>
      <c r="D188" s="14">
        <f t="shared" si="14"/>
        <v>0</v>
      </c>
      <c r="E188" s="14">
        <f t="shared" si="14"/>
        <v>3801000</v>
      </c>
      <c r="F188" s="14">
        <f t="shared" si="14"/>
        <v>19925</v>
      </c>
      <c r="G188" s="14">
        <f t="shared" si="14"/>
        <v>35756</v>
      </c>
      <c r="H188" s="14">
        <f t="shared" si="14"/>
        <v>132516</v>
      </c>
      <c r="I188" s="14">
        <f t="shared" si="14"/>
        <v>585672</v>
      </c>
      <c r="J188" s="14">
        <f t="shared" si="14"/>
        <v>239509</v>
      </c>
      <c r="K188" s="14">
        <f t="shared" si="14"/>
        <v>142204</v>
      </c>
      <c r="L188" s="14">
        <f t="shared" si="14"/>
        <v>317366</v>
      </c>
      <c r="M188" s="14">
        <f t="shared" si="14"/>
        <v>352736</v>
      </c>
      <c r="N188" s="14">
        <f t="shared" si="14"/>
        <v>58001</v>
      </c>
      <c r="O188" s="14">
        <f t="shared" si="14"/>
        <v>0</v>
      </c>
      <c r="P188" s="14">
        <f t="shared" si="14"/>
        <v>0</v>
      </c>
      <c r="Q188" s="14">
        <f t="shared" si="14"/>
        <v>0</v>
      </c>
      <c r="R188" s="14">
        <f t="shared" si="14"/>
        <v>1883685</v>
      </c>
      <c r="S188" s="14">
        <f t="shared" si="14"/>
        <v>1917315</v>
      </c>
    </row>
    <row r="190" ht="12.75">
      <c r="C190" s="8">
        <f>C188+C5</f>
        <v>3801000</v>
      </c>
    </row>
  </sheetData>
  <mergeCells count="1">
    <mergeCell ref="F2:R2"/>
  </mergeCells>
  <printOptions/>
  <pageMargins left="0.75" right="0.75" top="1" bottom="1" header="0.5" footer="0.5"/>
  <pageSetup cellComments="atEnd" orientation="landscape" scale="54" r:id="rId1"/>
  <rowBreaks count="3" manualBreakCount="3">
    <brk id="54" min="1" max="18" man="1"/>
    <brk id="104" min="1" max="18" man="1"/>
    <brk id="15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90"/>
  <sheetViews>
    <sheetView showZeros="0" workbookViewId="0" topLeftCell="A1">
      <selection activeCell="A1" sqref="A1"/>
    </sheetView>
  </sheetViews>
  <sheetFormatPr defaultColWidth="9.140625" defaultRowHeight="12.75"/>
  <cols>
    <col min="1" max="1" width="24.7109375" style="8" customWidth="1"/>
    <col min="2" max="2" width="49.7109375" style="16" bestFit="1" customWidth="1"/>
    <col min="3" max="3" width="10.421875" style="8" customWidth="1"/>
    <col min="4" max="4" width="9.7109375" style="8" customWidth="1"/>
    <col min="5" max="5" width="10.57421875" style="8" customWidth="1"/>
    <col min="6" max="6" width="9.57421875" style="8" customWidth="1"/>
    <col min="7" max="7" width="9.421875" style="8" customWidth="1"/>
    <col min="8" max="8" width="9.57421875" style="8" customWidth="1"/>
    <col min="9" max="9" width="9.7109375" style="8" customWidth="1"/>
    <col min="10" max="10" width="9.140625" style="8" customWidth="1"/>
    <col min="11" max="18" width="9.28125" style="8" customWidth="1"/>
    <col min="19" max="19" width="10.421875" style="8" customWidth="1"/>
    <col min="20" max="16384" width="9.140625" style="8" customWidth="1"/>
  </cols>
  <sheetData>
    <row r="1" ht="12.75">
      <c r="A1" s="9"/>
    </row>
    <row r="2" spans="2:19" ht="12.75">
      <c r="B2" s="14" t="s">
        <v>207</v>
      </c>
      <c r="C2" s="1" t="s">
        <v>116</v>
      </c>
      <c r="D2" s="1" t="s">
        <v>117</v>
      </c>
      <c r="E2" s="1" t="s">
        <v>118</v>
      </c>
      <c r="F2" s="75" t="s">
        <v>209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 t="s">
        <v>119</v>
      </c>
    </row>
    <row r="3" spans="2:19" ht="12.75">
      <c r="B3" s="9"/>
      <c r="C3" s="3" t="s">
        <v>208</v>
      </c>
      <c r="D3" s="4" t="s">
        <v>120</v>
      </c>
      <c r="E3" s="4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5" t="s">
        <v>130</v>
      </c>
      <c r="O3" s="5" t="s">
        <v>131</v>
      </c>
      <c r="P3" s="5" t="s">
        <v>132</v>
      </c>
      <c r="Q3" s="5" t="s">
        <v>133</v>
      </c>
      <c r="R3" s="5" t="s">
        <v>134</v>
      </c>
      <c r="S3" s="6" t="s">
        <v>135</v>
      </c>
    </row>
    <row r="4" spans="2:19" ht="12.75">
      <c r="B4" s="9"/>
      <c r="C4" s="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7"/>
      <c r="S4" s="7"/>
    </row>
    <row r="5" spans="2:19" ht="12.75">
      <c r="B5" s="10" t="s">
        <v>100</v>
      </c>
      <c r="C5" s="9">
        <f>OSDP!C5+OSW!C5+ORC!C5+'CD PROGRAMMES'!C5</f>
        <v>5065000</v>
      </c>
      <c r="D5" s="9">
        <f>OSDP!D5+OSW!D5+ORC!D5+'CD PROGRAMMES'!D5</f>
        <v>-273786</v>
      </c>
      <c r="E5" s="19">
        <f>D5+C5</f>
        <v>4791214</v>
      </c>
      <c r="F5" s="9">
        <f>OSDP!F5+OSW!F5+ORC!F5+'CD PROGRAMMES'!F5</f>
        <v>289089</v>
      </c>
      <c r="G5" s="9">
        <f>OSDP!G5+OSW!G5+ORC!G5+'CD PROGRAMMES'!G5</f>
        <v>272060</v>
      </c>
      <c r="H5" s="9">
        <f>OSDP!H5+OSW!H5+ORC!H5+'CD PROGRAMMES'!H5</f>
        <v>272181</v>
      </c>
      <c r="I5" s="9">
        <f>OSDP!I5+OSW!I5+ORC!I5+'CD PROGRAMMES'!I5</f>
        <v>294930</v>
      </c>
      <c r="J5" s="9">
        <f>OSDP!J5+OSW!J5+ORC!J5+'CD PROGRAMMES'!J5</f>
        <v>304870</v>
      </c>
      <c r="K5" s="9">
        <f>OSDP!K5+OSW!K5+ORC!K5+'CD PROGRAMMES'!K5</f>
        <v>356259</v>
      </c>
      <c r="L5" s="9">
        <f>OSDP!L5+OSW!L5+ORC!L5+'CD PROGRAMMES'!L5</f>
        <v>418404</v>
      </c>
      <c r="M5" s="9">
        <f>OSDP!M5+OSW!M5+ORC!M5+'CD PROGRAMMES'!M5</f>
        <v>351356</v>
      </c>
      <c r="N5" s="9">
        <f>OSDP!N5+OSW!N5+ORC!N5+'CD PROGRAMMES'!N5</f>
        <v>449591</v>
      </c>
      <c r="O5" s="9">
        <f>OSDP!O5+OSW!O5+ORC!O5+'CD PROGRAMMES'!O5</f>
        <v>0</v>
      </c>
      <c r="P5" s="9">
        <f>OSDP!P5+OSW!P5+ORC!P5+'CD PROGRAMMES'!P5</f>
        <v>0</v>
      </c>
      <c r="Q5" s="9">
        <f>OSDP!Q5+OSW!Q5+ORC!Q5+'CD PROGRAMMES'!Q5</f>
        <v>0</v>
      </c>
      <c r="R5" s="9">
        <f>SUM(F5:Q5)</f>
        <v>3008740</v>
      </c>
      <c r="S5" s="9">
        <f>SUM(E5-R5)</f>
        <v>1782474</v>
      </c>
    </row>
    <row r="6" spans="2:19" ht="12.75">
      <c r="B6" s="10"/>
      <c r="C6" s="9">
        <f>OSDP!C6+OSW!C6+ORC!C6</f>
        <v>0</v>
      </c>
      <c r="D6" s="19"/>
      <c r="E6" s="19">
        <f>D6+C6</f>
        <v>0</v>
      </c>
      <c r="F6" s="9">
        <f>OSDP!F6+OSW!F6+ORC!F6</f>
        <v>0</v>
      </c>
      <c r="G6" s="9">
        <f>OSDP!G6+OSW!G6+ORC!G6</f>
        <v>0</v>
      </c>
      <c r="H6" s="9">
        <f>OSDP!H6+OSW!H6+ORC!H6</f>
        <v>0</v>
      </c>
      <c r="I6" s="9">
        <f>OSDP!I6+OSW!I6+ORC!I6</f>
        <v>0</v>
      </c>
      <c r="J6" s="9">
        <f>OSDP!J6+OSW!J6+ORC!J6</f>
        <v>0</v>
      </c>
      <c r="K6" s="9">
        <f>OSDP!K6+OSW!K6+ORC!K6</f>
        <v>0</v>
      </c>
      <c r="L6" s="9">
        <f>OSDP!L6+OSW!L6+ORC!L6</f>
        <v>0</v>
      </c>
      <c r="M6" s="9">
        <f>OSDP!M6+OSW!M6+ORC!M6</f>
        <v>0</v>
      </c>
      <c r="N6" s="9">
        <f>OSDP!N6+OSW!N6+ORC!N6</f>
        <v>0</v>
      </c>
      <c r="O6" s="9">
        <f>OSDP!O6+OSW!O6+ORC!O6</f>
        <v>0</v>
      </c>
      <c r="P6" s="9">
        <f>OSDP!P6+OSW!P6+ORC!P6</f>
        <v>0</v>
      </c>
      <c r="Q6" s="9">
        <f>OSDP!Q6+OSW!Q6+ORC!Q6</f>
        <v>0</v>
      </c>
      <c r="R6" s="9">
        <f>SUM(F6:Q6)</f>
        <v>0</v>
      </c>
      <c r="S6" s="9">
        <f>SUM(E6-R6)</f>
        <v>0</v>
      </c>
    </row>
    <row r="7" spans="2:19" ht="12.75">
      <c r="B7" s="22" t="s">
        <v>201</v>
      </c>
      <c r="C7" s="14">
        <f>SUM(C5:C6)</f>
        <v>5065000</v>
      </c>
      <c r="D7" s="14">
        <f>SUM(D5:D6)</f>
        <v>-273786</v>
      </c>
      <c r="E7" s="14">
        <f>SUM(E5:E6)</f>
        <v>4791214</v>
      </c>
      <c r="F7" s="14">
        <f>SUM(F5:F6)</f>
        <v>289089</v>
      </c>
      <c r="G7" s="14">
        <f aca="true" t="shared" si="0" ref="G7:S7">SUM(G5:G6)</f>
        <v>272060</v>
      </c>
      <c r="H7" s="14">
        <f t="shared" si="0"/>
        <v>272181</v>
      </c>
      <c r="I7" s="14">
        <f t="shared" si="0"/>
        <v>294930</v>
      </c>
      <c r="J7" s="14">
        <f t="shared" si="0"/>
        <v>304870</v>
      </c>
      <c r="K7" s="14">
        <f t="shared" si="0"/>
        <v>356259</v>
      </c>
      <c r="L7" s="14">
        <f t="shared" si="0"/>
        <v>418404</v>
      </c>
      <c r="M7" s="14">
        <f t="shared" si="0"/>
        <v>351356</v>
      </c>
      <c r="N7" s="14">
        <f t="shared" si="0"/>
        <v>449591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3008740</v>
      </c>
      <c r="S7" s="14">
        <f t="shared" si="0"/>
        <v>1782474</v>
      </c>
    </row>
    <row r="8" spans="2:19" ht="12.75">
      <c r="B8" s="9"/>
      <c r="C8" s="9">
        <f>OSDP!C8+OSW!C8+ORC!C8+'CD PROGRAMMES'!C8</f>
        <v>0</v>
      </c>
      <c r="D8" s="19"/>
      <c r="E8" s="19">
        <f aca="true" t="shared" si="1" ref="E8:E71">D8+C8</f>
        <v>0</v>
      </c>
      <c r="F8" s="9">
        <f>OSDP!F8+OSW!F8+ORC!F8+'CD PROGRAMMES'!F8</f>
        <v>0</v>
      </c>
      <c r="G8" s="9">
        <f>OSDP!G8+OSW!G8+ORC!G8+'CD PROGRAMMES'!G8</f>
        <v>0</v>
      </c>
      <c r="H8" s="9">
        <f>OSDP!H8+OSW!H8+ORC!H8+'CD PROGRAMMES'!H8</f>
        <v>0</v>
      </c>
      <c r="I8" s="9">
        <f>OSDP!I8+OSW!I8+ORC!I8+'CD PROGRAMMES'!I8</f>
        <v>0</v>
      </c>
      <c r="J8" s="9">
        <f>OSDP!J8+OSW!J8+ORC!J8+'CD PROGRAMMES'!J8</f>
        <v>0</v>
      </c>
      <c r="K8" s="9">
        <f>OSDP!K8+OSW!K8+ORC!K8+'CD PROGRAMMES'!K8</f>
        <v>0</v>
      </c>
      <c r="L8" s="9">
        <f>OSDP!L8+OSW!L8+ORC!L8+'CD PROGRAMMES'!L8</f>
        <v>0</v>
      </c>
      <c r="M8" s="9">
        <f>OSDP!M8+OSW!M8+ORC!M8+'CD PROGRAMMES'!M8</f>
        <v>0</v>
      </c>
      <c r="N8" s="9">
        <f>OSDP!N8+OSW!N8+ORC!N8+'CD PROGRAMMES'!N8</f>
        <v>0</v>
      </c>
      <c r="O8" s="9">
        <f>OSDP!O8+OSW!O8+ORC!O8+'CD PROGRAMMES'!O8</f>
        <v>0</v>
      </c>
      <c r="P8" s="9">
        <f>OSDP!P8+OSW!P8+ORC!P8+'CD PROGRAMMES'!P8</f>
        <v>0</v>
      </c>
      <c r="Q8" s="9">
        <f>OSDP!Q8+OSW!Q8+ORC!Q8+'CD PROGRAMMES'!Q8</f>
        <v>0</v>
      </c>
      <c r="R8" s="9">
        <f aca="true" t="shared" si="2" ref="R8:R71">SUM(F8:Q8)</f>
        <v>0</v>
      </c>
      <c r="S8" s="9">
        <f aca="true" t="shared" si="3" ref="S8:S71">SUM(E8-R8)</f>
        <v>0</v>
      </c>
    </row>
    <row r="9" spans="2:19" ht="12.75">
      <c r="B9" s="10" t="s">
        <v>99</v>
      </c>
      <c r="C9" s="9">
        <f>OSDP!C9+OSW!C9+ORC!C9+'CD PROGRAMMES'!C9</f>
        <v>0</v>
      </c>
      <c r="D9" s="19"/>
      <c r="E9" s="19">
        <f t="shared" si="1"/>
        <v>0</v>
      </c>
      <c r="F9" s="9">
        <f>OSDP!F9+OSW!F9+ORC!F9+'CD PROGRAMMES'!F9</f>
        <v>0</v>
      </c>
      <c r="G9" s="9">
        <f>OSDP!G9+OSW!G9+ORC!G9+'CD PROGRAMMES'!G9</f>
        <v>0</v>
      </c>
      <c r="H9" s="9">
        <f>OSDP!H9+OSW!H9+ORC!H9+'CD PROGRAMMES'!H9</f>
        <v>0</v>
      </c>
      <c r="I9" s="9">
        <f>OSDP!I9+OSW!I9+ORC!I9+'CD PROGRAMMES'!I9</f>
        <v>0</v>
      </c>
      <c r="J9" s="9">
        <f>OSDP!J9+OSW!J9+ORC!J9+'CD PROGRAMMES'!J9</f>
        <v>0</v>
      </c>
      <c r="K9" s="9">
        <f>OSDP!K9+OSW!K9+ORC!K9+'CD PROGRAMMES'!K9</f>
        <v>0</v>
      </c>
      <c r="L9" s="9">
        <f>OSDP!L9+OSW!L9+ORC!L9+'CD PROGRAMMES'!L9</f>
        <v>0</v>
      </c>
      <c r="M9" s="9">
        <f>OSDP!M9+OSW!M9+ORC!M9+'CD PROGRAMMES'!M9</f>
        <v>0</v>
      </c>
      <c r="N9" s="9">
        <f>OSDP!N9+OSW!N9+ORC!N9+'CD PROGRAMMES'!N9</f>
        <v>0</v>
      </c>
      <c r="O9" s="9">
        <f>OSDP!O9+OSW!O9+ORC!O9+'CD PROGRAMMES'!O9</f>
        <v>0</v>
      </c>
      <c r="P9" s="9">
        <f>OSDP!P9+OSW!P9+ORC!P9+'CD PROGRAMMES'!P9</f>
        <v>0</v>
      </c>
      <c r="Q9" s="9">
        <f>OSDP!Q9+OSW!Q9+ORC!Q9+'CD PROGRAMMES'!Q9</f>
        <v>0</v>
      </c>
      <c r="R9" s="9">
        <f t="shared" si="2"/>
        <v>0</v>
      </c>
      <c r="S9" s="9">
        <f t="shared" si="3"/>
        <v>0</v>
      </c>
    </row>
    <row r="10" spans="2:19" ht="12.75">
      <c r="B10" s="9"/>
      <c r="C10" s="9">
        <f>OSDP!C10+OSW!C11+ORC!C10+'CD PROGRAMMES'!C10</f>
        <v>0</v>
      </c>
      <c r="D10" s="19"/>
      <c r="E10" s="19">
        <f t="shared" si="1"/>
        <v>0</v>
      </c>
      <c r="F10" s="9">
        <f>OSDP!F10+OSW!F11+ORC!F10+'CD PROGRAMMES'!F10</f>
        <v>0</v>
      </c>
      <c r="G10" s="9">
        <f>OSDP!G10+OSW!G11+ORC!G10+'CD PROGRAMMES'!G10</f>
        <v>0</v>
      </c>
      <c r="H10" s="9">
        <f>OSDP!H10+OSW!H11+ORC!H10+'CD PROGRAMMES'!H10</f>
        <v>0</v>
      </c>
      <c r="I10" s="9">
        <f>OSDP!I10+OSW!I11+ORC!I10+'CD PROGRAMMES'!I10</f>
        <v>0</v>
      </c>
      <c r="J10" s="9">
        <f>OSDP!J10+OSW!J11+ORC!J10+'CD PROGRAMMES'!J10</f>
        <v>0</v>
      </c>
      <c r="K10" s="9">
        <f>OSDP!K10+OSW!K11+ORC!K10+'CD PROGRAMMES'!K10</f>
        <v>0</v>
      </c>
      <c r="L10" s="9">
        <f>OSDP!L10+OSW!L11+ORC!L10+'CD PROGRAMMES'!L10</f>
        <v>0</v>
      </c>
      <c r="M10" s="9">
        <f>OSDP!M10+OSW!M11+ORC!M10+'CD PROGRAMMES'!M10</f>
        <v>0</v>
      </c>
      <c r="N10" s="9">
        <f>OSDP!N10+OSW!N11+ORC!N10+'CD PROGRAMMES'!N10</f>
        <v>0</v>
      </c>
      <c r="O10" s="9">
        <f>OSDP!O10+OSW!O11+ORC!O10+'CD PROGRAMMES'!O10</f>
        <v>0</v>
      </c>
      <c r="P10" s="9">
        <f>OSDP!P10+OSW!P11+ORC!P10+'CD PROGRAMMES'!P10</f>
        <v>0</v>
      </c>
      <c r="Q10" s="9">
        <f>OSDP!Q10+OSW!Q11+ORC!Q10+'CD PROGRAMMES'!Q10</f>
        <v>0</v>
      </c>
      <c r="R10" s="9">
        <f t="shared" si="2"/>
        <v>0</v>
      </c>
      <c r="S10" s="9">
        <f t="shared" si="3"/>
        <v>0</v>
      </c>
    </row>
    <row r="11" spans="1:19" ht="13.5">
      <c r="A11" s="23" t="s">
        <v>142</v>
      </c>
      <c r="B11" s="9" t="s">
        <v>0</v>
      </c>
      <c r="C11" s="9">
        <f>OSDP!C11+OSW!C16+ORC!C11+'CD PROGRAMMES'!C11</f>
        <v>168000</v>
      </c>
      <c r="D11" s="9">
        <f>OSDP!D11+OSW!D16+ORC!D11+'CD PROGRAMMES'!D11</f>
        <v>0</v>
      </c>
      <c r="E11" s="19">
        <f t="shared" si="1"/>
        <v>168000</v>
      </c>
      <c r="F11" s="9">
        <f>OSDP!F11+OSW!F16+ORC!F11+'CD PROGRAMMES'!F11</f>
        <v>8659</v>
      </c>
      <c r="G11" s="9">
        <f>OSDP!G11+OSW!G16+ORC!G11+'CD PROGRAMMES'!G11</f>
        <v>5666</v>
      </c>
      <c r="H11" s="9">
        <f>OSDP!H11+OSW!H16+ORC!H11+'CD PROGRAMMES'!H11</f>
        <v>5666</v>
      </c>
      <c r="I11" s="9">
        <f>OSDP!I11+OSW!I16+ORC!I11+'CD PROGRAMMES'!I11</f>
        <v>5666</v>
      </c>
      <c r="J11" s="9">
        <f>OSDP!J11+OSW!J16+ORC!J11+'CD PROGRAMMES'!J11</f>
        <v>5666</v>
      </c>
      <c r="K11" s="9">
        <f>OSDP!K11+OSW!K16+ORC!K11+'CD PROGRAMMES'!K11</f>
        <v>5666</v>
      </c>
      <c r="L11" s="9">
        <f>OSDP!L11+OSW!L16+ORC!L11+'CD PROGRAMMES'!L11</f>
        <v>5666</v>
      </c>
      <c r="M11" s="9">
        <f>OSDP!M11+OSW!M16+ORC!M11+'CD PROGRAMMES'!M11</f>
        <v>5666</v>
      </c>
      <c r="N11" s="9">
        <f>OSDP!N11+OSW!N16+ORC!N11+'CD PROGRAMMES'!N11</f>
        <v>5666</v>
      </c>
      <c r="O11" s="9">
        <f>OSDP!O11+OSW!O16+ORC!O11+'CD PROGRAMMES'!O11</f>
        <v>5666</v>
      </c>
      <c r="P11" s="9">
        <f>OSDP!P11+OSW!P16+ORC!P11+'CD PROGRAMMES'!P11</f>
        <v>5666</v>
      </c>
      <c r="Q11" s="9">
        <f>OSDP!Q11+OSW!Q16+ORC!Q11+'CD PROGRAMMES'!Q11</f>
        <v>5674</v>
      </c>
      <c r="R11" s="9">
        <f t="shared" si="2"/>
        <v>70993</v>
      </c>
      <c r="S11" s="9">
        <f t="shared" si="3"/>
        <v>97007</v>
      </c>
    </row>
    <row r="12" spans="1:19" ht="13.5">
      <c r="A12" s="23"/>
      <c r="B12" s="9" t="s">
        <v>1</v>
      </c>
      <c r="C12" s="9">
        <f>OSDP!C12+OSW!C17+ORC!C12+'CD PROGRAMMES'!C12</f>
        <v>0</v>
      </c>
      <c r="D12" s="9">
        <f>OSDP!D12+OSW!D17+ORC!D12+'CD PROGRAMMES'!D12</f>
        <v>0</v>
      </c>
      <c r="E12" s="19">
        <f t="shared" si="1"/>
        <v>0</v>
      </c>
      <c r="F12" s="9">
        <f>OSDP!F12+OSW!F17+ORC!F12+'CD PROGRAMMES'!F12</f>
        <v>0</v>
      </c>
      <c r="G12" s="9">
        <f>OSDP!G12+OSW!G17+ORC!G12+'CD PROGRAMMES'!G12</f>
        <v>0</v>
      </c>
      <c r="H12" s="9">
        <f>OSDP!H12+OSW!H17+ORC!H12+'CD PROGRAMMES'!H12</f>
        <v>0</v>
      </c>
      <c r="I12" s="9">
        <f>OSDP!I12+OSW!I17+ORC!I12+'CD PROGRAMMES'!I12</f>
        <v>0</v>
      </c>
      <c r="J12" s="9">
        <f>OSDP!J12+OSW!J17+ORC!J12+'CD PROGRAMMES'!J12</f>
        <v>0</v>
      </c>
      <c r="K12" s="9">
        <f>OSDP!K12+OSW!K17+ORC!K12+'CD PROGRAMMES'!K12</f>
        <v>0</v>
      </c>
      <c r="L12" s="9">
        <f>OSDP!L12+OSW!L17+ORC!L12+'CD PROGRAMMES'!L12</f>
        <v>0</v>
      </c>
      <c r="M12" s="9">
        <f>OSDP!M12+OSW!M17+ORC!M12+'CD PROGRAMMES'!M12</f>
        <v>0</v>
      </c>
      <c r="N12" s="9">
        <f>OSDP!N12+OSW!N17+ORC!N12+'CD PROGRAMMES'!N12</f>
        <v>0</v>
      </c>
      <c r="O12" s="9">
        <f>OSDP!O12+OSW!O17+ORC!O12+'CD PROGRAMMES'!O12</f>
        <v>0</v>
      </c>
      <c r="P12" s="9">
        <f>OSDP!P12+OSW!P17+ORC!P12+'CD PROGRAMMES'!P12</f>
        <v>0</v>
      </c>
      <c r="Q12" s="9">
        <f>OSDP!Q12+OSW!Q17+ORC!Q12+'CD PROGRAMMES'!Q12</f>
        <v>0</v>
      </c>
      <c r="R12" s="9">
        <f t="shared" si="2"/>
        <v>0</v>
      </c>
      <c r="S12" s="9">
        <f t="shared" si="3"/>
        <v>0</v>
      </c>
    </row>
    <row r="13" spans="1:19" ht="13.5">
      <c r="A13" s="23"/>
      <c r="B13" s="9" t="s">
        <v>2</v>
      </c>
      <c r="C13" s="9">
        <f>OSDP!C13+OSW!C18+ORC!C13+'CD PROGRAMMES'!C13</f>
        <v>410000</v>
      </c>
      <c r="D13" s="9">
        <f>OSDP!D13+OSW!D18+ORC!D13+'CD PROGRAMMES'!D13</f>
        <v>0</v>
      </c>
      <c r="E13" s="19">
        <f t="shared" si="1"/>
        <v>410000</v>
      </c>
      <c r="F13" s="9">
        <f>OSDP!F13+OSW!F18+ORC!F13+'CD PROGRAMMES'!F13</f>
        <v>0</v>
      </c>
      <c r="G13" s="9">
        <f>OSDP!G13+OSW!G18+ORC!G13+'CD PROGRAMMES'!G13</f>
        <v>0</v>
      </c>
      <c r="H13" s="9">
        <f>OSDP!H13+OSW!H18+ORC!H13+'CD PROGRAMMES'!H13</f>
        <v>0</v>
      </c>
      <c r="I13" s="9">
        <f>OSDP!I13+OSW!I18+ORC!I13+'CD PROGRAMMES'!I13</f>
        <v>0</v>
      </c>
      <c r="J13" s="9">
        <f>OSDP!J13+OSW!J18+ORC!J13+'CD PROGRAMMES'!J13</f>
        <v>0</v>
      </c>
      <c r="K13" s="9">
        <f>OSDP!K13+OSW!K18+ORC!K13+'CD PROGRAMMES'!K13</f>
        <v>0</v>
      </c>
      <c r="L13" s="9">
        <f>OSDP!L13+OSW!L18+ORC!L13+'CD PROGRAMMES'!L13</f>
        <v>0</v>
      </c>
      <c r="M13" s="9">
        <f>OSDP!M13+OSW!M18+ORC!M13+'CD PROGRAMMES'!M13</f>
        <v>0</v>
      </c>
      <c r="N13" s="9">
        <f>OSDP!N13+OSW!N18+ORC!N13+'CD PROGRAMMES'!N13</f>
        <v>0</v>
      </c>
      <c r="O13" s="9">
        <f>OSDP!O13+OSW!O18+ORC!O13+'CD PROGRAMMES'!O13</f>
        <v>0</v>
      </c>
      <c r="P13" s="9">
        <f>OSDP!P13+OSW!P18+ORC!P13+'CD PROGRAMMES'!P13</f>
        <v>0</v>
      </c>
      <c r="Q13" s="9">
        <f>OSDP!Q13+OSW!Q18+ORC!Q13+'CD PROGRAMMES'!Q13</f>
        <v>0</v>
      </c>
      <c r="R13" s="9">
        <f t="shared" si="2"/>
        <v>0</v>
      </c>
      <c r="S13" s="9">
        <f t="shared" si="3"/>
        <v>410000</v>
      </c>
    </row>
    <row r="14" spans="1:19" ht="13.5">
      <c r="A14" s="23"/>
      <c r="B14" s="9"/>
      <c r="C14" s="9">
        <f>OSDP!C14+OSW!C22+ORC!C14+'CD PROGRAMMES'!C14</f>
        <v>0</v>
      </c>
      <c r="D14" s="9">
        <f>OSDP!D14+OSW!D22+ORC!D14+'CD PROGRAMMES'!D14</f>
        <v>0</v>
      </c>
      <c r="E14" s="19">
        <f t="shared" si="1"/>
        <v>0</v>
      </c>
      <c r="F14" s="9">
        <f>OSDP!F14+OSW!F22+ORC!F14+'CD PROGRAMMES'!F14</f>
        <v>0</v>
      </c>
      <c r="G14" s="9">
        <f>OSDP!G14+OSW!G22+ORC!G14+'CD PROGRAMMES'!G14</f>
        <v>0</v>
      </c>
      <c r="H14" s="9">
        <f>OSDP!H14+OSW!H22+ORC!H14+'CD PROGRAMMES'!H14</f>
        <v>0</v>
      </c>
      <c r="I14" s="9">
        <f>OSDP!I14+OSW!I22+ORC!I14+'CD PROGRAMMES'!I14</f>
        <v>0</v>
      </c>
      <c r="J14" s="9">
        <f>OSDP!J14+OSW!J22+ORC!J14+'CD PROGRAMMES'!J14</f>
        <v>0</v>
      </c>
      <c r="K14" s="9">
        <f>OSDP!K14+OSW!K22+ORC!K14+'CD PROGRAMMES'!K14</f>
        <v>0</v>
      </c>
      <c r="L14" s="9">
        <f>OSDP!L14+OSW!L22+ORC!L14+'CD PROGRAMMES'!L14</f>
        <v>0</v>
      </c>
      <c r="M14" s="9">
        <f>OSDP!M14+OSW!M22+ORC!M14+'CD PROGRAMMES'!M14</f>
        <v>0</v>
      </c>
      <c r="N14" s="9">
        <f>OSDP!N14+OSW!N22+ORC!N14+'CD PROGRAMMES'!N14</f>
        <v>0</v>
      </c>
      <c r="O14" s="9">
        <f>OSDP!O14+OSW!O22+ORC!O14+'CD PROGRAMMES'!O14</f>
        <v>0</v>
      </c>
      <c r="P14" s="9">
        <f>OSDP!P14+OSW!P22+ORC!P14+'CD PROGRAMMES'!P14</f>
        <v>0</v>
      </c>
      <c r="Q14" s="9">
        <f>OSDP!Q14+OSW!Q22+ORC!Q14+'CD PROGRAMMES'!Q14</f>
        <v>0</v>
      </c>
      <c r="R14" s="9">
        <f t="shared" si="2"/>
        <v>0</v>
      </c>
      <c r="S14" s="9">
        <f t="shared" si="3"/>
        <v>0</v>
      </c>
    </row>
    <row r="15" spans="1:19" ht="13.5">
      <c r="A15" s="23" t="s">
        <v>143</v>
      </c>
      <c r="B15" s="9" t="s">
        <v>3</v>
      </c>
      <c r="C15" s="9" t="e">
        <f>OSDP!C15+OSW!#REF!+ORC!C15+'CD PROGRAMMES'!C15</f>
        <v>#REF!</v>
      </c>
      <c r="D15" s="9" t="e">
        <f>OSDP!D15+OSW!#REF!+ORC!D15+'CD PROGRAMMES'!D15</f>
        <v>#REF!</v>
      </c>
      <c r="E15" s="19" t="e">
        <f t="shared" si="1"/>
        <v>#REF!</v>
      </c>
      <c r="F15" s="9" t="e">
        <f>OSDP!F15+OSW!#REF!+ORC!F15+'CD PROGRAMMES'!F15</f>
        <v>#REF!</v>
      </c>
      <c r="G15" s="9" t="e">
        <f>OSDP!G15+OSW!#REF!+ORC!G15+'CD PROGRAMMES'!G15</f>
        <v>#REF!</v>
      </c>
      <c r="H15" s="9" t="e">
        <f>OSDP!H15+OSW!#REF!+ORC!H15+'CD PROGRAMMES'!H15</f>
        <v>#REF!</v>
      </c>
      <c r="I15" s="9" t="e">
        <f>OSDP!I15+OSW!#REF!+ORC!I15+'CD PROGRAMMES'!I15</f>
        <v>#REF!</v>
      </c>
      <c r="J15" s="9" t="e">
        <f>OSDP!J15+OSW!#REF!+ORC!J15+'CD PROGRAMMES'!J15</f>
        <v>#REF!</v>
      </c>
      <c r="K15" s="9" t="e">
        <f>OSDP!K15+OSW!#REF!+ORC!K15+'CD PROGRAMMES'!K15</f>
        <v>#REF!</v>
      </c>
      <c r="L15" s="9" t="e">
        <f>OSDP!L15+OSW!#REF!+ORC!L15+'CD PROGRAMMES'!L15</f>
        <v>#REF!</v>
      </c>
      <c r="M15" s="9" t="e">
        <f>OSDP!M15+OSW!#REF!+ORC!M15+'CD PROGRAMMES'!M15</f>
        <v>#REF!</v>
      </c>
      <c r="N15" s="9" t="e">
        <f>OSDP!N15+OSW!#REF!+ORC!N15+'CD PROGRAMMES'!N15</f>
        <v>#REF!</v>
      </c>
      <c r="O15" s="9" t="e">
        <f>OSDP!O15+OSW!#REF!+ORC!O15+'CD PROGRAMMES'!O15</f>
        <v>#REF!</v>
      </c>
      <c r="P15" s="9" t="e">
        <f>OSDP!P15+OSW!#REF!+ORC!P15+'CD PROGRAMMES'!P15</f>
        <v>#REF!</v>
      </c>
      <c r="Q15" s="9" t="e">
        <f>OSDP!Q15+OSW!#REF!+ORC!Q15+'CD PROGRAMMES'!Q15</f>
        <v>#REF!</v>
      </c>
      <c r="R15" s="9" t="e">
        <f t="shared" si="2"/>
        <v>#REF!</v>
      </c>
      <c r="S15" s="9" t="e">
        <f t="shared" si="3"/>
        <v>#REF!</v>
      </c>
    </row>
    <row r="16" spans="1:19" ht="13.5">
      <c r="A16" s="23"/>
      <c r="B16" s="9"/>
      <c r="C16" s="9">
        <f>OSDP!C16+OSW!C23+ORC!C16+'CD PROGRAMMES'!C16</f>
        <v>0</v>
      </c>
      <c r="D16" s="9">
        <f>OSDP!D16+OSW!D23+ORC!D16+'CD PROGRAMMES'!D16</f>
        <v>0</v>
      </c>
      <c r="E16" s="19">
        <f t="shared" si="1"/>
        <v>0</v>
      </c>
      <c r="F16" s="9">
        <f>OSDP!F16+OSW!F23+ORC!F16+'CD PROGRAMMES'!F16</f>
        <v>0</v>
      </c>
      <c r="G16" s="9">
        <f>OSDP!G16+OSW!G23+ORC!G16+'CD PROGRAMMES'!G16</f>
        <v>0</v>
      </c>
      <c r="H16" s="9">
        <f>OSDP!H16+OSW!H23+ORC!H16+'CD PROGRAMMES'!H16</f>
        <v>0</v>
      </c>
      <c r="I16" s="9">
        <f>OSDP!I16+OSW!I23+ORC!I16+'CD PROGRAMMES'!I16</f>
        <v>0</v>
      </c>
      <c r="J16" s="9">
        <f>OSDP!J16+OSW!J23+ORC!J16+'CD PROGRAMMES'!J16</f>
        <v>0</v>
      </c>
      <c r="K16" s="9">
        <f>OSDP!K16+OSW!K23+ORC!K16+'CD PROGRAMMES'!K16</f>
        <v>0</v>
      </c>
      <c r="L16" s="9">
        <f>OSDP!L16+OSW!L23+ORC!L16+'CD PROGRAMMES'!L16</f>
        <v>0</v>
      </c>
      <c r="M16" s="9">
        <f>OSDP!M16+OSW!M23+ORC!M16+'CD PROGRAMMES'!M16</f>
        <v>0</v>
      </c>
      <c r="N16" s="9">
        <f>OSDP!N16+OSW!N23+ORC!N16+'CD PROGRAMMES'!N16</f>
        <v>0</v>
      </c>
      <c r="O16" s="9">
        <f>OSDP!O16+OSW!O23+ORC!O16+'CD PROGRAMMES'!O16</f>
        <v>0</v>
      </c>
      <c r="P16" s="9">
        <f>OSDP!P16+OSW!P23+ORC!P16+'CD PROGRAMMES'!P16</f>
        <v>0</v>
      </c>
      <c r="Q16" s="9">
        <f>OSDP!Q16+OSW!Q23+ORC!Q16+'CD PROGRAMMES'!Q16</f>
        <v>0</v>
      </c>
      <c r="R16" s="9">
        <f t="shared" si="2"/>
        <v>0</v>
      </c>
      <c r="S16" s="9">
        <f t="shared" si="3"/>
        <v>0</v>
      </c>
    </row>
    <row r="17" spans="1:19" ht="13.5">
      <c r="A17" s="23" t="s">
        <v>4</v>
      </c>
      <c r="B17" s="9" t="s">
        <v>4</v>
      </c>
      <c r="C17" s="9">
        <f>OSDP!C17+OSW!C24+ORC!C17+'CD PROGRAMMES'!C17</f>
        <v>77000</v>
      </c>
      <c r="D17" s="9">
        <f>OSDP!D17+OSW!D24+ORC!D17+'CD PROGRAMMES'!D17</f>
        <v>0</v>
      </c>
      <c r="E17" s="19">
        <f t="shared" si="1"/>
        <v>77000</v>
      </c>
      <c r="F17" s="9">
        <f>OSDP!F17+OSW!F24+ORC!F17+'CD PROGRAMMES'!F17</f>
        <v>3500</v>
      </c>
      <c r="G17" s="9">
        <f>OSDP!G17+OSW!G24+ORC!G17+'CD PROGRAMMES'!G17</f>
        <v>3500</v>
      </c>
      <c r="H17" s="9">
        <f>OSDP!H17+OSW!H24+ORC!H17+'CD PROGRAMMES'!H17</f>
        <v>3500</v>
      </c>
      <c r="I17" s="9">
        <f>OSDP!I17+OSW!I24+ORC!I17+'CD PROGRAMMES'!I17</f>
        <v>3500</v>
      </c>
      <c r="J17" s="9">
        <f>OSDP!J17+OSW!J24+ORC!J17+'CD PROGRAMMES'!J17</f>
        <v>3500</v>
      </c>
      <c r="K17" s="9">
        <f>OSDP!K17+OSW!K24+ORC!K17+'CD PROGRAMMES'!K17</f>
        <v>3500</v>
      </c>
      <c r="L17" s="9">
        <f>OSDP!L17+OSW!L24+ORC!L17+'CD PROGRAMMES'!L17</f>
        <v>8635</v>
      </c>
      <c r="M17" s="9">
        <f>OSDP!M17+OSW!M24+ORC!M17+'CD PROGRAMMES'!M17</f>
        <v>3500</v>
      </c>
      <c r="N17" s="9">
        <f>OSDP!N17+OSW!N24+ORC!N17+'CD PROGRAMMES'!N17</f>
        <v>3500</v>
      </c>
      <c r="O17" s="9">
        <f>OSDP!O17+OSW!O24+ORC!O17+'CD PROGRAMMES'!O17</f>
        <v>3500</v>
      </c>
      <c r="P17" s="9">
        <f>OSDP!P17+OSW!P24+ORC!P17+'CD PROGRAMMES'!P17</f>
        <v>3500</v>
      </c>
      <c r="Q17" s="9">
        <f>OSDP!Q17+OSW!Q24+ORC!Q17+'CD PROGRAMMES'!Q17</f>
        <v>3500</v>
      </c>
      <c r="R17" s="9">
        <f t="shared" si="2"/>
        <v>47135</v>
      </c>
      <c r="S17" s="9">
        <f t="shared" si="3"/>
        <v>29865</v>
      </c>
    </row>
    <row r="18" spans="1:19" ht="13.5">
      <c r="A18" s="23"/>
      <c r="B18" s="9"/>
      <c r="C18" s="9">
        <f>OSDP!C18+OSW!C25+ORC!C18+'CD PROGRAMMES'!C18</f>
        <v>0</v>
      </c>
      <c r="D18" s="9">
        <f>OSDP!D18+OSW!D25+ORC!D18+'CD PROGRAMMES'!D18</f>
        <v>0</v>
      </c>
      <c r="E18" s="19">
        <f t="shared" si="1"/>
        <v>0</v>
      </c>
      <c r="F18" s="9">
        <f>OSDP!F18+OSW!F25+ORC!F18+'CD PROGRAMMES'!F18</f>
        <v>0</v>
      </c>
      <c r="G18" s="9">
        <f>OSDP!G18+OSW!G25+ORC!G18+'CD PROGRAMMES'!G18</f>
        <v>0</v>
      </c>
      <c r="H18" s="9">
        <f>OSDP!H18+OSW!H25+ORC!H18+'CD PROGRAMMES'!H18</f>
        <v>0</v>
      </c>
      <c r="I18" s="9">
        <f>OSDP!I18+OSW!I25+ORC!I18+'CD PROGRAMMES'!I18</f>
        <v>0</v>
      </c>
      <c r="J18" s="9">
        <f>OSDP!J18+OSW!J25+ORC!J18+'CD PROGRAMMES'!J18</f>
        <v>0</v>
      </c>
      <c r="K18" s="9">
        <f>OSDP!K18+OSW!K25+ORC!K18+'CD PROGRAMMES'!K18</f>
        <v>0</v>
      </c>
      <c r="L18" s="9">
        <f>OSDP!L18+OSW!L25+ORC!L18+'CD PROGRAMMES'!L18</f>
        <v>0</v>
      </c>
      <c r="M18" s="9">
        <f>OSDP!M18+OSW!M25+ORC!M18+'CD PROGRAMMES'!M18</f>
        <v>0</v>
      </c>
      <c r="N18" s="9">
        <f>OSDP!N18+OSW!N25+ORC!N18+'CD PROGRAMMES'!N18</f>
        <v>0</v>
      </c>
      <c r="O18" s="9">
        <f>OSDP!O18+OSW!O25+ORC!O18+'CD PROGRAMMES'!O18</f>
        <v>0</v>
      </c>
      <c r="P18" s="9">
        <f>OSDP!P18+OSW!P25+ORC!P18+'CD PROGRAMMES'!P18</f>
        <v>0</v>
      </c>
      <c r="Q18" s="9">
        <f>OSDP!Q18+OSW!Q25+ORC!Q18+'CD PROGRAMMES'!Q18</f>
        <v>0</v>
      </c>
      <c r="R18" s="9">
        <f t="shared" si="2"/>
        <v>0</v>
      </c>
      <c r="S18" s="9">
        <f t="shared" si="3"/>
        <v>0</v>
      </c>
    </row>
    <row r="19" spans="1:19" ht="13.5">
      <c r="A19" s="23" t="s">
        <v>144</v>
      </c>
      <c r="B19" s="9" t="s">
        <v>101</v>
      </c>
      <c r="C19" s="9">
        <f>OSDP!C19+OSW!C26+ORC!C19+'CD PROGRAMMES'!C19</f>
        <v>198100</v>
      </c>
      <c r="D19" s="9">
        <f>OSDP!D19+OSW!D26+ORC!D19+'CD PROGRAMMES'!D19</f>
        <v>0</v>
      </c>
      <c r="E19" s="19">
        <f t="shared" si="1"/>
        <v>198100</v>
      </c>
      <c r="F19" s="9">
        <f>OSDP!F19+OSW!F26+ORC!F19+'CD PROGRAMMES'!F19</f>
        <v>18268.66</v>
      </c>
      <c r="G19" s="9">
        <f>OSDP!G19+OSW!G26+ORC!G19+'CD PROGRAMMES'!G19</f>
        <v>18251.66</v>
      </c>
      <c r="H19" s="9">
        <f>OSDP!H19+OSW!H26+ORC!H19+'CD PROGRAMMES'!H19</f>
        <v>15590.66</v>
      </c>
      <c r="I19" s="9">
        <f>OSDP!I19+OSW!I26+ORC!I19+'CD PROGRAMMES'!I19</f>
        <v>23041.66</v>
      </c>
      <c r="J19" s="9">
        <f>OSDP!J19+OSW!J26+ORC!J19+'CD PROGRAMMES'!J19</f>
        <v>17448.66</v>
      </c>
      <c r="K19" s="9">
        <f>OSDP!K19+OSW!K26+ORC!K19+'CD PROGRAMMES'!K19</f>
        <v>24360.66</v>
      </c>
      <c r="L19" s="9">
        <f>OSDP!L19+OSW!L26+ORC!L19+'CD PROGRAMMES'!L19</f>
        <v>16870.66</v>
      </c>
      <c r="M19" s="9">
        <f>OSDP!M19+OSW!M26+ORC!M19+'CD PROGRAMMES'!M19</f>
        <v>19186.66</v>
      </c>
      <c r="N19" s="9">
        <f>OSDP!N19+OSW!N26+ORC!N19+'CD PROGRAMMES'!N19</f>
        <v>28815.66</v>
      </c>
      <c r="O19" s="9">
        <f>OSDP!O19+OSW!O26+ORC!O19+'CD PROGRAMMES'!O19</f>
        <v>1041.66</v>
      </c>
      <c r="P19" s="9">
        <f>OSDP!P19+OSW!P26+ORC!P19+'CD PROGRAMMES'!P19</f>
        <v>1041.66</v>
      </c>
      <c r="Q19" s="9">
        <f>OSDP!Q19+OSW!Q26+ORC!Q19+'CD PROGRAMMES'!Q19</f>
        <v>1041.66</v>
      </c>
      <c r="R19" s="9">
        <f t="shared" si="2"/>
        <v>184959.92</v>
      </c>
      <c r="S19" s="9">
        <f t="shared" si="3"/>
        <v>13140.079999999987</v>
      </c>
    </row>
    <row r="20" spans="1:19" ht="13.5">
      <c r="A20" s="23"/>
      <c r="B20" s="9" t="s">
        <v>102</v>
      </c>
      <c r="C20" s="9">
        <f>OSDP!C20+OSW!C27+ORC!C20+'CD PROGRAMMES'!C20</f>
        <v>0</v>
      </c>
      <c r="D20" s="9">
        <f>OSDP!D20+OSW!D27+ORC!D20+'CD PROGRAMMES'!D20</f>
        <v>0</v>
      </c>
      <c r="E20" s="19">
        <f t="shared" si="1"/>
        <v>0</v>
      </c>
      <c r="F20" s="9">
        <f>OSDP!F20+OSW!F27+ORC!F20+'CD PROGRAMMES'!F20</f>
        <v>0</v>
      </c>
      <c r="G20" s="9">
        <f>OSDP!G20+OSW!G27+ORC!G20+'CD PROGRAMMES'!G20</f>
        <v>0</v>
      </c>
      <c r="H20" s="9">
        <f>OSDP!H20+OSW!H27+ORC!H20+'CD PROGRAMMES'!H20</f>
        <v>0</v>
      </c>
      <c r="I20" s="9">
        <f>OSDP!I20+OSW!I27+ORC!I20+'CD PROGRAMMES'!I20</f>
        <v>0</v>
      </c>
      <c r="J20" s="9">
        <f>OSDP!J20+OSW!J27+ORC!J20+'CD PROGRAMMES'!J20</f>
        <v>0</v>
      </c>
      <c r="K20" s="9">
        <f>OSDP!K20+OSW!K27+ORC!K20+'CD PROGRAMMES'!K20</f>
        <v>0</v>
      </c>
      <c r="L20" s="9">
        <f>OSDP!L20+OSW!L27+ORC!L20+'CD PROGRAMMES'!L20</f>
        <v>0</v>
      </c>
      <c r="M20" s="9">
        <f>OSDP!M20+OSW!M27+ORC!M20+'CD PROGRAMMES'!M20</f>
        <v>0</v>
      </c>
      <c r="N20" s="9">
        <f>OSDP!N20+OSW!N27+ORC!N20+'CD PROGRAMMES'!N20</f>
        <v>0</v>
      </c>
      <c r="O20" s="9">
        <f>OSDP!O20+OSW!O27+ORC!O20+'CD PROGRAMMES'!O20</f>
        <v>0</v>
      </c>
      <c r="P20" s="9">
        <f>OSDP!P20+OSW!P27+ORC!P20+'CD PROGRAMMES'!P20</f>
        <v>0</v>
      </c>
      <c r="Q20" s="9">
        <f>OSDP!Q20+OSW!Q27+ORC!Q20+'CD PROGRAMMES'!Q20</f>
        <v>0</v>
      </c>
      <c r="R20" s="9">
        <f t="shared" si="2"/>
        <v>0</v>
      </c>
      <c r="S20" s="9">
        <f t="shared" si="3"/>
        <v>0</v>
      </c>
    </row>
    <row r="21" spans="1:19" ht="13.5">
      <c r="A21" s="23"/>
      <c r="B21" s="9" t="s">
        <v>5</v>
      </c>
      <c r="C21" s="9">
        <f>OSDP!C21+OSW!C28+ORC!C21+'CD PROGRAMMES'!C21</f>
        <v>1400</v>
      </c>
      <c r="D21" s="9">
        <f>OSDP!D21+OSW!D28+ORC!D21+'CD PROGRAMMES'!D21</f>
        <v>0</v>
      </c>
      <c r="E21" s="19">
        <f t="shared" si="1"/>
        <v>1400</v>
      </c>
      <c r="F21" s="9">
        <f>OSDP!F21+OSW!F28+ORC!F21+'CD PROGRAMMES'!F21</f>
        <v>83.3</v>
      </c>
      <c r="G21" s="9">
        <f>OSDP!G21+OSW!G28+ORC!G21+'CD PROGRAMMES'!G21</f>
        <v>83.3</v>
      </c>
      <c r="H21" s="9">
        <f>OSDP!H21+OSW!H28+ORC!H21+'CD PROGRAMMES'!H21</f>
        <v>83.3</v>
      </c>
      <c r="I21" s="9">
        <f>OSDP!I21+OSW!I28+ORC!I21+'CD PROGRAMMES'!I21</f>
        <v>83.3</v>
      </c>
      <c r="J21" s="9">
        <f>OSDP!J21+OSW!J28+ORC!J21+'CD PROGRAMMES'!J21</f>
        <v>83.3</v>
      </c>
      <c r="K21" s="9">
        <f>OSDP!K21+OSW!K28+ORC!K21+'CD PROGRAMMES'!K21</f>
        <v>83.3</v>
      </c>
      <c r="L21" s="9">
        <f>OSDP!L21+OSW!L28+ORC!L21+'CD PROGRAMMES'!L21</f>
        <v>83.3</v>
      </c>
      <c r="M21" s="9">
        <f>OSDP!M21+OSW!M28+ORC!M21+'CD PROGRAMMES'!M21</f>
        <v>83.3</v>
      </c>
      <c r="N21" s="9">
        <f>OSDP!N21+OSW!N28+ORC!N21+'CD PROGRAMMES'!N21</f>
        <v>83.3</v>
      </c>
      <c r="O21" s="9">
        <f>OSDP!O21+OSW!O28+ORC!O21+'CD PROGRAMMES'!O21</f>
        <v>83.3</v>
      </c>
      <c r="P21" s="9">
        <f>OSDP!P21+OSW!P28+ORC!P21+'CD PROGRAMMES'!P21</f>
        <v>83.3</v>
      </c>
      <c r="Q21" s="9">
        <f>OSDP!Q21+OSW!Q28+ORC!Q21+'CD PROGRAMMES'!Q21</f>
        <v>83.3</v>
      </c>
      <c r="R21" s="9">
        <f t="shared" si="2"/>
        <v>999.5999999999998</v>
      </c>
      <c r="S21" s="9">
        <f t="shared" si="3"/>
        <v>400.4000000000002</v>
      </c>
    </row>
    <row r="22" spans="1:19" ht="13.5">
      <c r="A22" s="23"/>
      <c r="B22" s="9" t="s">
        <v>6</v>
      </c>
      <c r="C22" s="9">
        <f>OSDP!C22+OSW!C29+ORC!C22+'CD PROGRAMMES'!C22</f>
        <v>0</v>
      </c>
      <c r="D22" s="9">
        <f>OSDP!D22+OSW!D29+ORC!D22+'CD PROGRAMMES'!D22</f>
        <v>0</v>
      </c>
      <c r="E22" s="19">
        <f t="shared" si="1"/>
        <v>0</v>
      </c>
      <c r="F22" s="9">
        <f>OSDP!F22+OSW!F29+ORC!F22+'CD PROGRAMMES'!F22</f>
        <v>0</v>
      </c>
      <c r="G22" s="9">
        <f>OSDP!G22+OSW!G29+ORC!G22+'CD PROGRAMMES'!G22</f>
        <v>0</v>
      </c>
      <c r="H22" s="9">
        <f>OSDP!H22+OSW!H29+ORC!H22+'CD PROGRAMMES'!H22</f>
        <v>0</v>
      </c>
      <c r="I22" s="9">
        <f>OSDP!I22+OSW!I29+ORC!I22+'CD PROGRAMMES'!I22</f>
        <v>0</v>
      </c>
      <c r="J22" s="9">
        <f>OSDP!J22+OSW!J29+ORC!J22+'CD PROGRAMMES'!J22</f>
        <v>0</v>
      </c>
      <c r="K22" s="9">
        <f>OSDP!K22+OSW!K29+ORC!K22+'CD PROGRAMMES'!K22</f>
        <v>0</v>
      </c>
      <c r="L22" s="9">
        <f>OSDP!L22+OSW!L29+ORC!L22+'CD PROGRAMMES'!L22</f>
        <v>0</v>
      </c>
      <c r="M22" s="9">
        <f>OSDP!M22+OSW!M29+ORC!M22+'CD PROGRAMMES'!M22</f>
        <v>0</v>
      </c>
      <c r="N22" s="9">
        <f>OSDP!N22+OSW!N29+ORC!N22+'CD PROGRAMMES'!N22</f>
        <v>0</v>
      </c>
      <c r="O22" s="9">
        <f>OSDP!O22+OSW!O29+ORC!O22+'CD PROGRAMMES'!O22</f>
        <v>0</v>
      </c>
      <c r="P22" s="9">
        <f>OSDP!P22+OSW!P29+ORC!P22+'CD PROGRAMMES'!P22</f>
        <v>0</v>
      </c>
      <c r="Q22" s="9">
        <f>OSDP!Q22+OSW!Q29+ORC!Q22+'CD PROGRAMMES'!Q22</f>
        <v>0</v>
      </c>
      <c r="R22" s="9">
        <f t="shared" si="2"/>
        <v>0</v>
      </c>
      <c r="S22" s="9">
        <f t="shared" si="3"/>
        <v>0</v>
      </c>
    </row>
    <row r="23" spans="1:19" ht="13.5">
      <c r="A23" s="23"/>
      <c r="B23" s="9" t="s">
        <v>7</v>
      </c>
      <c r="C23" s="9">
        <f>OSDP!C23+OSW!C30+ORC!C23+'CD PROGRAMMES'!C23</f>
        <v>0</v>
      </c>
      <c r="D23" s="9">
        <f>OSDP!D23+OSW!D30+ORC!D23+'CD PROGRAMMES'!D23</f>
        <v>0</v>
      </c>
      <c r="E23" s="19">
        <f t="shared" si="1"/>
        <v>0</v>
      </c>
      <c r="F23" s="9">
        <f>OSDP!F23+OSW!F30+ORC!F23+'CD PROGRAMMES'!F23</f>
        <v>0</v>
      </c>
      <c r="G23" s="9">
        <f>OSDP!G23+OSW!G30+ORC!G23+'CD PROGRAMMES'!G23</f>
        <v>0</v>
      </c>
      <c r="H23" s="9">
        <f>OSDP!H23+OSW!H30+ORC!H23+'CD PROGRAMMES'!H23</f>
        <v>0</v>
      </c>
      <c r="I23" s="9">
        <f>OSDP!I23+OSW!I30+ORC!I23+'CD PROGRAMMES'!I23</f>
        <v>0</v>
      </c>
      <c r="J23" s="9">
        <f>OSDP!J23+OSW!J30+ORC!J23+'CD PROGRAMMES'!J23</f>
        <v>0</v>
      </c>
      <c r="K23" s="9">
        <f>OSDP!K23+OSW!K30+ORC!K23+'CD PROGRAMMES'!K23</f>
        <v>0</v>
      </c>
      <c r="L23" s="9">
        <f>OSDP!L23+OSW!L30+ORC!L23+'CD PROGRAMMES'!L23</f>
        <v>0</v>
      </c>
      <c r="M23" s="9">
        <f>OSDP!M23+OSW!M30+ORC!M23+'CD PROGRAMMES'!M23</f>
        <v>0</v>
      </c>
      <c r="N23" s="9">
        <f>OSDP!N23+OSW!N30+ORC!N23+'CD PROGRAMMES'!N23</f>
        <v>0</v>
      </c>
      <c r="O23" s="9">
        <f>OSDP!O23+OSW!O30+ORC!O23+'CD PROGRAMMES'!O23</f>
        <v>0</v>
      </c>
      <c r="P23" s="9">
        <f>OSDP!P23+OSW!P30+ORC!P23+'CD PROGRAMMES'!P23</f>
        <v>0</v>
      </c>
      <c r="Q23" s="9">
        <f>OSDP!Q23+OSW!Q30+ORC!Q23+'CD PROGRAMMES'!Q23</f>
        <v>0</v>
      </c>
      <c r="R23" s="9">
        <f t="shared" si="2"/>
        <v>0</v>
      </c>
      <c r="S23" s="9">
        <f t="shared" si="3"/>
        <v>0</v>
      </c>
    </row>
    <row r="24" spans="1:19" ht="13.5">
      <c r="A24" s="23"/>
      <c r="B24" s="9" t="s">
        <v>103</v>
      </c>
      <c r="C24" s="9">
        <f>OSDP!C24+OSW!C31+ORC!C24+'CD PROGRAMMES'!C24</f>
        <v>23500</v>
      </c>
      <c r="D24" s="9">
        <f>OSDP!D24+OSW!D31+ORC!D24+'CD PROGRAMMES'!D24</f>
        <v>0</v>
      </c>
      <c r="E24" s="19">
        <f t="shared" si="1"/>
        <v>23500</v>
      </c>
      <c r="F24" s="9">
        <f>OSDP!F24+OSW!F31+ORC!F24+'CD PROGRAMMES'!F24</f>
        <v>1789.33</v>
      </c>
      <c r="G24" s="9">
        <f>OSDP!G24+OSW!G31+ORC!G24+'CD PROGRAMMES'!G24</f>
        <v>1762.33</v>
      </c>
      <c r="H24" s="9">
        <f>OSDP!H24+OSW!H31+ORC!H24+'CD PROGRAMMES'!H24</f>
        <v>1740.33</v>
      </c>
      <c r="I24" s="9">
        <f>OSDP!I24+OSW!I31+ORC!I24+'CD PROGRAMMES'!I24</f>
        <v>1825.33</v>
      </c>
      <c r="J24" s="9">
        <f>OSDP!J24+OSW!J31+ORC!J24+'CD PROGRAMMES'!J24</f>
        <v>1817.33</v>
      </c>
      <c r="K24" s="9">
        <f>OSDP!K24+OSW!K31+ORC!K24+'CD PROGRAMMES'!K24</f>
        <v>1825.33</v>
      </c>
      <c r="L24" s="9">
        <f>OSDP!L24+OSW!L31+ORC!L24+'CD PROGRAMMES'!L24</f>
        <v>1667.33</v>
      </c>
      <c r="M24" s="9">
        <f>OSDP!M24+OSW!M31+ORC!M24+'CD PROGRAMMES'!M24</f>
        <v>1644.33</v>
      </c>
      <c r="N24" s="9">
        <f>OSDP!N24+OSW!N31+ORC!N24+'CD PROGRAMMES'!N24</f>
        <v>1822.33</v>
      </c>
      <c r="O24" s="9">
        <f>OSDP!O24+OSW!O31+ORC!O24+'CD PROGRAMMES'!O24</f>
        <v>1833.33</v>
      </c>
      <c r="P24" s="9">
        <f>OSDP!P24+OSW!P31+ORC!P24+'CD PROGRAMMES'!P24</f>
        <v>1833.33</v>
      </c>
      <c r="Q24" s="9">
        <f>OSDP!Q24+OSW!Q31+ORC!Q24+'CD PROGRAMMES'!Q24</f>
        <v>1833.33</v>
      </c>
      <c r="R24" s="9">
        <f t="shared" si="2"/>
        <v>21393.96</v>
      </c>
      <c r="S24" s="9">
        <f t="shared" si="3"/>
        <v>2106.040000000001</v>
      </c>
    </row>
    <row r="25" spans="1:19" ht="13.5">
      <c r="A25" s="23"/>
      <c r="B25" s="9"/>
      <c r="C25" s="9">
        <f>OSDP!C25+OSW!C32+ORC!C25+'CD PROGRAMMES'!C25</f>
        <v>0</v>
      </c>
      <c r="D25" s="9">
        <f>OSDP!D25+OSW!D32+ORC!D25+'CD PROGRAMMES'!D25</f>
        <v>0</v>
      </c>
      <c r="E25" s="19">
        <f t="shared" si="1"/>
        <v>0</v>
      </c>
      <c r="F25" s="9">
        <f>OSDP!F25+OSW!F32+ORC!F25+'CD PROGRAMMES'!F25</f>
        <v>0</v>
      </c>
      <c r="G25" s="9">
        <f>OSDP!G25+OSW!G32+ORC!G25+'CD PROGRAMMES'!G25</f>
        <v>0</v>
      </c>
      <c r="H25" s="9">
        <f>OSDP!H25+OSW!H32+ORC!H25+'CD PROGRAMMES'!H25</f>
        <v>0</v>
      </c>
      <c r="I25" s="9">
        <f>OSDP!I25+OSW!I32+ORC!I25+'CD PROGRAMMES'!I25</f>
        <v>0</v>
      </c>
      <c r="J25" s="9">
        <f>OSDP!J25+OSW!J32+ORC!J25+'CD PROGRAMMES'!J25</f>
        <v>0</v>
      </c>
      <c r="K25" s="9">
        <f>OSDP!K25+OSW!K32+ORC!K25+'CD PROGRAMMES'!K25</f>
        <v>0</v>
      </c>
      <c r="L25" s="9">
        <f>OSDP!L25+OSW!L32+ORC!L25+'CD PROGRAMMES'!L25</f>
        <v>0</v>
      </c>
      <c r="M25" s="9">
        <f>OSDP!M25+OSW!M32+ORC!M25+'CD PROGRAMMES'!M25</f>
        <v>0</v>
      </c>
      <c r="N25" s="9">
        <f>OSDP!N25+OSW!N32+ORC!N25+'CD PROGRAMMES'!N25</f>
        <v>0</v>
      </c>
      <c r="O25" s="9">
        <f>OSDP!O25+OSW!O32+ORC!O25+'CD PROGRAMMES'!O25</f>
        <v>0</v>
      </c>
      <c r="P25" s="9">
        <f>OSDP!P25+OSW!P32+ORC!P25+'CD PROGRAMMES'!P25</f>
        <v>0</v>
      </c>
      <c r="Q25" s="9">
        <f>OSDP!Q25+OSW!Q32+ORC!Q25+'CD PROGRAMMES'!Q25</f>
        <v>0</v>
      </c>
      <c r="R25" s="9">
        <f t="shared" si="2"/>
        <v>0</v>
      </c>
      <c r="S25" s="9">
        <f t="shared" si="3"/>
        <v>0</v>
      </c>
    </row>
    <row r="26" spans="1:19" ht="13.5">
      <c r="A26" s="23" t="s">
        <v>171</v>
      </c>
      <c r="B26" s="11" t="s">
        <v>8</v>
      </c>
      <c r="C26" s="9">
        <f>OSDP!C26+OSW!C33+ORC!C26+'CD PROGRAMMES'!C26</f>
        <v>0</v>
      </c>
      <c r="D26" s="9">
        <f>OSDP!D26+OSW!D33+ORC!D26+'CD PROGRAMMES'!D26</f>
        <v>0</v>
      </c>
      <c r="E26" s="19">
        <f t="shared" si="1"/>
        <v>0</v>
      </c>
      <c r="F26" s="9">
        <f>OSDP!F26+OSW!F33+ORC!F26+'CD PROGRAMMES'!F26</f>
        <v>0</v>
      </c>
      <c r="G26" s="9">
        <f>OSDP!G26+OSW!G33+ORC!G26+'CD PROGRAMMES'!G26</f>
        <v>0</v>
      </c>
      <c r="H26" s="9">
        <f>OSDP!H26+OSW!H33+ORC!H26+'CD PROGRAMMES'!H26</f>
        <v>0</v>
      </c>
      <c r="I26" s="9">
        <f>OSDP!I26+OSW!I33+ORC!I26+'CD PROGRAMMES'!I26</f>
        <v>0</v>
      </c>
      <c r="J26" s="9">
        <f>OSDP!J26+OSW!J33+ORC!J26+'CD PROGRAMMES'!J26</f>
        <v>0</v>
      </c>
      <c r="K26" s="9">
        <f>OSDP!K26+OSW!K33+ORC!K26+'CD PROGRAMMES'!K26</f>
        <v>0</v>
      </c>
      <c r="L26" s="9">
        <f>OSDP!L26+OSW!L33+ORC!L26+'CD PROGRAMMES'!L26</f>
        <v>0</v>
      </c>
      <c r="M26" s="9">
        <f>OSDP!M26+OSW!M33+ORC!M26+'CD PROGRAMMES'!M26</f>
        <v>0</v>
      </c>
      <c r="N26" s="9">
        <f>OSDP!N26+OSW!N33+ORC!N26+'CD PROGRAMMES'!N26</f>
        <v>0</v>
      </c>
      <c r="O26" s="9">
        <f>OSDP!O26+OSW!O33+ORC!O26+'CD PROGRAMMES'!O26</f>
        <v>0</v>
      </c>
      <c r="P26" s="9">
        <f>OSDP!P26+OSW!P33+ORC!P26+'CD PROGRAMMES'!P26</f>
        <v>0</v>
      </c>
      <c r="Q26" s="9">
        <f>OSDP!Q26+OSW!Q33+ORC!Q26+'CD PROGRAMMES'!Q26</f>
        <v>0</v>
      </c>
      <c r="R26" s="9">
        <f t="shared" si="2"/>
        <v>0</v>
      </c>
      <c r="S26" s="9">
        <f t="shared" si="3"/>
        <v>0</v>
      </c>
    </row>
    <row r="27" spans="1:19" ht="13.5">
      <c r="A27" s="23"/>
      <c r="B27" s="9" t="s">
        <v>9</v>
      </c>
      <c r="C27" s="9">
        <f>OSDP!C27+OSW!C34+ORC!C27+'CD PROGRAMMES'!C27</f>
        <v>0</v>
      </c>
      <c r="D27" s="9">
        <f>OSDP!D27+OSW!D34+ORC!D27+'CD PROGRAMMES'!D27</f>
        <v>0</v>
      </c>
      <c r="E27" s="19">
        <f t="shared" si="1"/>
        <v>0</v>
      </c>
      <c r="F27" s="9">
        <f>OSDP!F27+OSW!F34+ORC!F27+'CD PROGRAMMES'!F27</f>
        <v>0</v>
      </c>
      <c r="G27" s="9">
        <f>OSDP!G27+OSW!G34+ORC!G27+'CD PROGRAMMES'!G27</f>
        <v>0</v>
      </c>
      <c r="H27" s="9">
        <f>OSDP!H27+OSW!H34+ORC!H27+'CD PROGRAMMES'!H27</f>
        <v>0</v>
      </c>
      <c r="I27" s="9">
        <f>OSDP!I27+OSW!I34+ORC!I27+'CD PROGRAMMES'!I27</f>
        <v>0</v>
      </c>
      <c r="J27" s="9">
        <f>OSDP!J27+OSW!J34+ORC!J27+'CD PROGRAMMES'!J27</f>
        <v>0</v>
      </c>
      <c r="K27" s="9">
        <f>OSDP!K27+OSW!K34+ORC!K27+'CD PROGRAMMES'!K27</f>
        <v>0</v>
      </c>
      <c r="L27" s="9">
        <f>OSDP!L27+OSW!L34+ORC!L27+'CD PROGRAMMES'!L27</f>
        <v>0</v>
      </c>
      <c r="M27" s="9">
        <f>OSDP!M27+OSW!M34+ORC!M27+'CD PROGRAMMES'!M27</f>
        <v>0</v>
      </c>
      <c r="N27" s="9">
        <f>OSDP!N27+OSW!N34+ORC!N27+'CD PROGRAMMES'!N27</f>
        <v>0</v>
      </c>
      <c r="O27" s="9">
        <f>OSDP!O27+OSW!O34+ORC!O27+'CD PROGRAMMES'!O27</f>
        <v>0</v>
      </c>
      <c r="P27" s="9">
        <f>OSDP!P27+OSW!P34+ORC!P27+'CD PROGRAMMES'!P27</f>
        <v>0</v>
      </c>
      <c r="Q27" s="9">
        <f>OSDP!Q27+OSW!Q34+ORC!Q27+'CD PROGRAMMES'!Q27</f>
        <v>0</v>
      </c>
      <c r="R27" s="9">
        <f t="shared" si="2"/>
        <v>0</v>
      </c>
      <c r="S27" s="9">
        <f t="shared" si="3"/>
        <v>0</v>
      </c>
    </row>
    <row r="28" spans="1:19" ht="13.5">
      <c r="A28" s="23"/>
      <c r="B28" s="9" t="s">
        <v>10</v>
      </c>
      <c r="C28" s="9">
        <f>OSDP!C28+OSW!C35+ORC!C28+'CD PROGRAMMES'!C28</f>
        <v>15000</v>
      </c>
      <c r="D28" s="9">
        <f>OSDP!D28+OSW!D35+ORC!D28+'CD PROGRAMMES'!D28</f>
        <v>0</v>
      </c>
      <c r="E28" s="19">
        <f t="shared" si="1"/>
        <v>15000</v>
      </c>
      <c r="F28" s="9">
        <f>OSDP!F28+OSW!F35+ORC!F28+'CD PROGRAMMES'!F28</f>
        <v>750</v>
      </c>
      <c r="G28" s="9">
        <f>OSDP!G28+OSW!G35+ORC!G28+'CD PROGRAMMES'!G28</f>
        <v>750</v>
      </c>
      <c r="H28" s="9">
        <f>OSDP!H28+OSW!H35+ORC!H28+'CD PROGRAMMES'!H28</f>
        <v>750</v>
      </c>
      <c r="I28" s="9">
        <f>OSDP!I28+OSW!I35+ORC!I28+'CD PROGRAMMES'!I28</f>
        <v>750</v>
      </c>
      <c r="J28" s="9">
        <f>OSDP!J28+OSW!J35+ORC!J28+'CD PROGRAMMES'!J28</f>
        <v>750</v>
      </c>
      <c r="K28" s="9">
        <f>OSDP!K28+OSW!K35+ORC!K28+'CD PROGRAMMES'!K28</f>
        <v>750</v>
      </c>
      <c r="L28" s="9">
        <f>OSDP!L28+OSW!L35+ORC!L28+'CD PROGRAMMES'!L28</f>
        <v>750</v>
      </c>
      <c r="M28" s="9">
        <f>OSDP!M28+OSW!M35+ORC!M28+'CD PROGRAMMES'!M28</f>
        <v>750</v>
      </c>
      <c r="N28" s="9">
        <f>OSDP!N28+OSW!N35+ORC!N28+'CD PROGRAMMES'!N28</f>
        <v>750</v>
      </c>
      <c r="O28" s="9">
        <f>OSDP!O28+OSW!O35+ORC!O28+'CD PROGRAMMES'!O28</f>
        <v>750</v>
      </c>
      <c r="P28" s="9">
        <f>OSDP!P28+OSW!P35+ORC!P28+'CD PROGRAMMES'!P28</f>
        <v>750</v>
      </c>
      <c r="Q28" s="9">
        <f>OSDP!Q28+OSW!Q35+ORC!Q28+'CD PROGRAMMES'!Q28</f>
        <v>750</v>
      </c>
      <c r="R28" s="9">
        <f t="shared" si="2"/>
        <v>9000</v>
      </c>
      <c r="S28" s="9">
        <f t="shared" si="3"/>
        <v>6000</v>
      </c>
    </row>
    <row r="29" spans="1:19" ht="13.5">
      <c r="A29" s="23"/>
      <c r="B29" s="9" t="s">
        <v>11</v>
      </c>
      <c r="C29" s="9">
        <f>OSDP!C29+OSW!C36+ORC!C29+'CD PROGRAMMES'!C29</f>
        <v>0</v>
      </c>
      <c r="D29" s="9">
        <f>OSDP!D29+OSW!D36+ORC!D29+'CD PROGRAMMES'!D29</f>
        <v>0</v>
      </c>
      <c r="E29" s="19">
        <f t="shared" si="1"/>
        <v>0</v>
      </c>
      <c r="F29" s="9">
        <f>OSDP!F29+OSW!F36+ORC!F29+'CD PROGRAMMES'!F29</f>
        <v>0</v>
      </c>
      <c r="G29" s="9">
        <f>OSDP!G29+OSW!G36+ORC!G29+'CD PROGRAMMES'!G29</f>
        <v>0</v>
      </c>
      <c r="H29" s="9">
        <f>OSDP!H29+OSW!H36+ORC!H29+'CD PROGRAMMES'!H29</f>
        <v>0</v>
      </c>
      <c r="I29" s="9">
        <f>OSDP!I29+OSW!I36+ORC!I29+'CD PROGRAMMES'!I29</f>
        <v>0</v>
      </c>
      <c r="J29" s="9">
        <f>OSDP!J29+OSW!J36+ORC!J29+'CD PROGRAMMES'!J29</f>
        <v>0</v>
      </c>
      <c r="K29" s="9">
        <f>OSDP!K29+OSW!K36+ORC!K29+'CD PROGRAMMES'!K29</f>
        <v>0</v>
      </c>
      <c r="L29" s="9">
        <f>OSDP!L29+OSW!L36+ORC!L29+'CD PROGRAMMES'!L29</f>
        <v>0</v>
      </c>
      <c r="M29" s="9">
        <f>OSDP!M29+OSW!M36+ORC!M29+'CD PROGRAMMES'!M29</f>
        <v>0</v>
      </c>
      <c r="N29" s="9">
        <f>OSDP!N29+OSW!N36+ORC!N29+'CD PROGRAMMES'!N29</f>
        <v>0</v>
      </c>
      <c r="O29" s="9">
        <f>OSDP!O29+OSW!O36+ORC!O29+'CD PROGRAMMES'!O29</f>
        <v>0</v>
      </c>
      <c r="P29" s="9">
        <f>OSDP!P29+OSW!P36+ORC!P29+'CD PROGRAMMES'!P29</f>
        <v>0</v>
      </c>
      <c r="Q29" s="9">
        <f>OSDP!Q29+OSW!Q36+ORC!Q29+'CD PROGRAMMES'!Q29</f>
        <v>0</v>
      </c>
      <c r="R29" s="9">
        <f t="shared" si="2"/>
        <v>0</v>
      </c>
      <c r="S29" s="9">
        <f t="shared" si="3"/>
        <v>0</v>
      </c>
    </row>
    <row r="30" spans="1:19" ht="13.5">
      <c r="A30" s="23"/>
      <c r="B30" s="9" t="s">
        <v>12</v>
      </c>
      <c r="C30" s="9">
        <f>OSDP!C30+OSW!C37+ORC!C30+'CD PROGRAMMES'!C30</f>
        <v>33000</v>
      </c>
      <c r="D30" s="9">
        <f>OSDP!D30+OSW!D37+ORC!D30+'CD PROGRAMMES'!D30</f>
        <v>0</v>
      </c>
      <c r="E30" s="19">
        <f t="shared" si="1"/>
        <v>33000</v>
      </c>
      <c r="F30" s="9">
        <f>OSDP!F30+OSW!F37+ORC!F30+'CD PROGRAMMES'!F30</f>
        <v>1500</v>
      </c>
      <c r="G30" s="9">
        <f>OSDP!G30+OSW!G37+ORC!G30+'CD PROGRAMMES'!G30</f>
        <v>1500</v>
      </c>
      <c r="H30" s="9">
        <f>OSDP!H30+OSW!H37+ORC!H30+'CD PROGRAMMES'!H30</f>
        <v>1500</v>
      </c>
      <c r="I30" s="9">
        <f>OSDP!I30+OSW!I37+ORC!I30+'CD PROGRAMMES'!I30</f>
        <v>1500</v>
      </c>
      <c r="J30" s="9">
        <f>OSDP!J30+OSW!J37+ORC!J30+'CD PROGRAMMES'!J30</f>
        <v>1500</v>
      </c>
      <c r="K30" s="9">
        <f>OSDP!K30+OSW!K37+ORC!K30+'CD PROGRAMMES'!K30</f>
        <v>1500</v>
      </c>
      <c r="L30" s="9">
        <f>OSDP!L30+OSW!L37+ORC!L30+'CD PROGRAMMES'!L30</f>
        <v>1500</v>
      </c>
      <c r="M30" s="9">
        <f>OSDP!M30+OSW!M37+ORC!M30+'CD PROGRAMMES'!M30</f>
        <v>1500</v>
      </c>
      <c r="N30" s="9">
        <f>OSDP!N30+OSW!N37+ORC!N30+'CD PROGRAMMES'!N30</f>
        <v>1500</v>
      </c>
      <c r="O30" s="9">
        <f>OSDP!O30+OSW!O37+ORC!O30+'CD PROGRAMMES'!O30</f>
        <v>1500</v>
      </c>
      <c r="P30" s="9">
        <f>OSDP!P30+OSW!P37+ORC!P30+'CD PROGRAMMES'!P30</f>
        <v>1500</v>
      </c>
      <c r="Q30" s="9">
        <f>OSDP!Q30+OSW!Q37+ORC!Q30+'CD PROGRAMMES'!Q30</f>
        <v>1500</v>
      </c>
      <c r="R30" s="9">
        <f t="shared" si="2"/>
        <v>18000</v>
      </c>
      <c r="S30" s="9">
        <f t="shared" si="3"/>
        <v>15000</v>
      </c>
    </row>
    <row r="31" spans="1:19" ht="13.5">
      <c r="A31" s="23"/>
      <c r="B31" s="9"/>
      <c r="C31" s="9">
        <f>OSDP!C31+OSW!C38+ORC!C31+'CD PROGRAMMES'!C31</f>
        <v>0</v>
      </c>
      <c r="D31" s="9">
        <f>OSDP!D31+OSW!D38+ORC!D31+'CD PROGRAMMES'!D31</f>
        <v>0</v>
      </c>
      <c r="E31" s="19">
        <f t="shared" si="1"/>
        <v>0</v>
      </c>
      <c r="F31" s="9">
        <f>OSDP!F31+OSW!F38+ORC!F31+'CD PROGRAMMES'!F31</f>
        <v>0</v>
      </c>
      <c r="G31" s="9">
        <f>OSDP!G31+OSW!G38+ORC!G31+'CD PROGRAMMES'!G31</f>
        <v>0</v>
      </c>
      <c r="H31" s="9">
        <f>OSDP!H31+OSW!H38+ORC!H31+'CD PROGRAMMES'!H31</f>
        <v>0</v>
      </c>
      <c r="I31" s="9">
        <f>OSDP!I31+OSW!I38+ORC!I31+'CD PROGRAMMES'!I31</f>
        <v>0</v>
      </c>
      <c r="J31" s="9">
        <f>OSDP!J31+OSW!J38+ORC!J31+'CD PROGRAMMES'!J31</f>
        <v>0</v>
      </c>
      <c r="K31" s="9">
        <f>OSDP!K31+OSW!K38+ORC!K31+'CD PROGRAMMES'!K31</f>
        <v>0</v>
      </c>
      <c r="L31" s="9">
        <f>OSDP!L31+OSW!L38+ORC!L31+'CD PROGRAMMES'!L31</f>
        <v>0</v>
      </c>
      <c r="M31" s="9">
        <f>OSDP!M31+OSW!M38+ORC!M31+'CD PROGRAMMES'!M31</f>
        <v>0</v>
      </c>
      <c r="N31" s="9">
        <f>OSDP!N31+OSW!N38+ORC!N31+'CD PROGRAMMES'!N31</f>
        <v>0</v>
      </c>
      <c r="O31" s="9">
        <f>OSDP!O31+OSW!O38+ORC!O31+'CD PROGRAMMES'!O31</f>
        <v>0</v>
      </c>
      <c r="P31" s="9">
        <f>OSDP!P31+OSW!P38+ORC!P31+'CD PROGRAMMES'!P31</f>
        <v>0</v>
      </c>
      <c r="Q31" s="9">
        <f>OSDP!Q31+OSW!Q38+ORC!Q31+'CD PROGRAMMES'!Q31</f>
        <v>0</v>
      </c>
      <c r="R31" s="9">
        <f t="shared" si="2"/>
        <v>0</v>
      </c>
      <c r="S31" s="9">
        <f t="shared" si="3"/>
        <v>0</v>
      </c>
    </row>
    <row r="32" spans="1:19" ht="13.5">
      <c r="A32" s="23"/>
      <c r="B32" s="11" t="s">
        <v>13</v>
      </c>
      <c r="C32" s="9">
        <f>OSDP!C32+OSW!C39+ORC!C32+'CD PROGRAMMES'!C32</f>
        <v>0</v>
      </c>
      <c r="D32" s="9">
        <f>OSDP!D32+OSW!D39+ORC!D32+'CD PROGRAMMES'!D32</f>
        <v>0</v>
      </c>
      <c r="E32" s="19">
        <f t="shared" si="1"/>
        <v>0</v>
      </c>
      <c r="F32" s="9">
        <f>OSDP!F32+OSW!F39+ORC!F32+'CD PROGRAMMES'!F32</f>
        <v>0</v>
      </c>
      <c r="G32" s="9">
        <f>OSDP!G32+OSW!G39+ORC!G32+'CD PROGRAMMES'!G32</f>
        <v>0</v>
      </c>
      <c r="H32" s="9">
        <f>OSDP!H32+OSW!H39+ORC!H32+'CD PROGRAMMES'!H32</f>
        <v>0</v>
      </c>
      <c r="I32" s="9">
        <f>OSDP!I32+OSW!I39+ORC!I32+'CD PROGRAMMES'!I32</f>
        <v>0</v>
      </c>
      <c r="J32" s="9">
        <f>OSDP!J32+OSW!J39+ORC!J32+'CD PROGRAMMES'!J32</f>
        <v>0</v>
      </c>
      <c r="K32" s="9">
        <f>OSDP!K32+OSW!K39+ORC!K32+'CD PROGRAMMES'!K32</f>
        <v>0</v>
      </c>
      <c r="L32" s="9">
        <f>OSDP!L32+OSW!L39+ORC!L32+'CD PROGRAMMES'!L32</f>
        <v>0</v>
      </c>
      <c r="M32" s="9">
        <f>OSDP!M32+OSW!M39+ORC!M32+'CD PROGRAMMES'!M32</f>
        <v>0</v>
      </c>
      <c r="N32" s="9">
        <f>OSDP!N32+OSW!N39+ORC!N32+'CD PROGRAMMES'!N32</f>
        <v>0</v>
      </c>
      <c r="O32" s="9">
        <f>OSDP!O32+OSW!O39+ORC!O32+'CD PROGRAMMES'!O32</f>
        <v>0</v>
      </c>
      <c r="P32" s="9">
        <f>OSDP!P32+OSW!P39+ORC!P32+'CD PROGRAMMES'!P32</f>
        <v>0</v>
      </c>
      <c r="Q32" s="9">
        <f>OSDP!Q32+OSW!Q39+ORC!Q32+'CD PROGRAMMES'!Q32</f>
        <v>0</v>
      </c>
      <c r="R32" s="9">
        <f t="shared" si="2"/>
        <v>0</v>
      </c>
      <c r="S32" s="9">
        <f t="shared" si="3"/>
        <v>0</v>
      </c>
    </row>
    <row r="33" spans="1:19" ht="13.5">
      <c r="A33" s="23"/>
      <c r="B33" s="9" t="s">
        <v>12</v>
      </c>
      <c r="C33" s="9">
        <f>OSDP!C33+OSW!C40+ORC!C33+'CD PROGRAMMES'!C33</f>
        <v>0</v>
      </c>
      <c r="D33" s="9">
        <f>OSDP!D33+OSW!D40+ORC!D33+'CD PROGRAMMES'!D33</f>
        <v>0</v>
      </c>
      <c r="E33" s="19">
        <f t="shared" si="1"/>
        <v>0</v>
      </c>
      <c r="F33" s="9">
        <f>OSDP!F33+OSW!F40+ORC!F33+'CD PROGRAMMES'!F33</f>
        <v>0</v>
      </c>
      <c r="G33" s="9">
        <f>OSDP!G33+OSW!G40+ORC!G33+'CD PROGRAMMES'!G33</f>
        <v>0</v>
      </c>
      <c r="H33" s="9">
        <f>OSDP!H33+OSW!H40+ORC!H33+'CD PROGRAMMES'!H33</f>
        <v>0</v>
      </c>
      <c r="I33" s="9">
        <f>OSDP!I33+OSW!I40+ORC!I33+'CD PROGRAMMES'!I33</f>
        <v>0</v>
      </c>
      <c r="J33" s="9">
        <f>OSDP!J33+OSW!J40+ORC!J33+'CD PROGRAMMES'!J33</f>
        <v>0</v>
      </c>
      <c r="K33" s="9">
        <f>OSDP!K33+OSW!K40+ORC!K33+'CD PROGRAMMES'!K33</f>
        <v>0</v>
      </c>
      <c r="L33" s="9">
        <f>OSDP!L33+OSW!L40+ORC!L33+'CD PROGRAMMES'!L33</f>
        <v>0</v>
      </c>
      <c r="M33" s="9">
        <f>OSDP!M33+OSW!M40+ORC!M33+'CD PROGRAMMES'!M33</f>
        <v>0</v>
      </c>
      <c r="N33" s="9">
        <f>OSDP!N33+OSW!N40+ORC!N33+'CD PROGRAMMES'!N33</f>
        <v>0</v>
      </c>
      <c r="O33" s="9">
        <f>OSDP!O33+OSW!O40+ORC!O33+'CD PROGRAMMES'!O33</f>
        <v>0</v>
      </c>
      <c r="P33" s="9">
        <f>OSDP!P33+OSW!P40+ORC!P33+'CD PROGRAMMES'!P33</f>
        <v>0</v>
      </c>
      <c r="Q33" s="9">
        <f>OSDP!Q33+OSW!Q40+ORC!Q33+'CD PROGRAMMES'!Q33</f>
        <v>0</v>
      </c>
      <c r="R33" s="9">
        <f t="shared" si="2"/>
        <v>0</v>
      </c>
      <c r="S33" s="9">
        <f t="shared" si="3"/>
        <v>0</v>
      </c>
    </row>
    <row r="34" spans="1:19" ht="13.5">
      <c r="A34" s="23"/>
      <c r="B34" s="9" t="s">
        <v>14</v>
      </c>
      <c r="C34" s="9">
        <f>OSDP!C34+OSW!C41+ORC!C34+'CD PROGRAMMES'!C34</f>
        <v>0</v>
      </c>
      <c r="D34" s="9">
        <f>OSDP!D34+OSW!D41+ORC!D34+'CD PROGRAMMES'!D34</f>
        <v>0</v>
      </c>
      <c r="E34" s="19">
        <f t="shared" si="1"/>
        <v>0</v>
      </c>
      <c r="F34" s="9">
        <f>OSDP!F34+OSW!F41+ORC!F34+'CD PROGRAMMES'!F34</f>
        <v>0</v>
      </c>
      <c r="G34" s="9">
        <f>OSDP!G34+OSW!G41+ORC!G34+'CD PROGRAMMES'!G34</f>
        <v>0</v>
      </c>
      <c r="H34" s="9">
        <f>OSDP!H34+OSW!H41+ORC!H34+'CD PROGRAMMES'!H34</f>
        <v>0</v>
      </c>
      <c r="I34" s="9">
        <f>OSDP!I34+OSW!I41+ORC!I34+'CD PROGRAMMES'!I34</f>
        <v>0</v>
      </c>
      <c r="J34" s="9">
        <f>OSDP!J34+OSW!J41+ORC!J34+'CD PROGRAMMES'!J34</f>
        <v>0</v>
      </c>
      <c r="K34" s="9">
        <f>OSDP!K34+OSW!K41+ORC!K34+'CD PROGRAMMES'!K34</f>
        <v>0</v>
      </c>
      <c r="L34" s="9">
        <f>OSDP!L34+OSW!L41+ORC!L34+'CD PROGRAMMES'!L34</f>
        <v>0</v>
      </c>
      <c r="M34" s="9">
        <f>OSDP!M34+OSW!M41+ORC!M34+'CD PROGRAMMES'!M34</f>
        <v>0</v>
      </c>
      <c r="N34" s="9">
        <f>OSDP!N34+OSW!N41+ORC!N34+'CD PROGRAMMES'!N34</f>
        <v>0</v>
      </c>
      <c r="O34" s="9">
        <f>OSDP!O34+OSW!O41+ORC!O34+'CD PROGRAMMES'!O34</f>
        <v>0</v>
      </c>
      <c r="P34" s="9">
        <f>OSDP!P34+OSW!P41+ORC!P34+'CD PROGRAMMES'!P34</f>
        <v>0</v>
      </c>
      <c r="Q34" s="9">
        <f>OSDP!Q34+OSW!Q41+ORC!Q34+'CD PROGRAMMES'!Q34</f>
        <v>0</v>
      </c>
      <c r="R34" s="9">
        <f t="shared" si="2"/>
        <v>0</v>
      </c>
      <c r="S34" s="9">
        <f t="shared" si="3"/>
        <v>0</v>
      </c>
    </row>
    <row r="35" spans="1:19" ht="13.5">
      <c r="A35" s="23"/>
      <c r="B35" s="9" t="s">
        <v>15</v>
      </c>
      <c r="C35" s="9">
        <f>OSDP!C35+OSW!C42+ORC!C35+'CD PROGRAMMES'!C35</f>
        <v>0</v>
      </c>
      <c r="D35" s="9">
        <f>OSDP!D35+OSW!D42+ORC!D35+'CD PROGRAMMES'!D35</f>
        <v>0</v>
      </c>
      <c r="E35" s="19">
        <f t="shared" si="1"/>
        <v>0</v>
      </c>
      <c r="F35" s="9">
        <f>OSDP!F35+OSW!F42+ORC!F35+'CD PROGRAMMES'!F35</f>
        <v>0</v>
      </c>
      <c r="G35" s="9">
        <f>OSDP!G35+OSW!G42+ORC!G35+'CD PROGRAMMES'!G35</f>
        <v>0</v>
      </c>
      <c r="H35" s="9">
        <f>OSDP!H35+OSW!H42+ORC!H35+'CD PROGRAMMES'!H35</f>
        <v>0</v>
      </c>
      <c r="I35" s="9">
        <f>OSDP!I35+OSW!I42+ORC!I35+'CD PROGRAMMES'!I35</f>
        <v>0</v>
      </c>
      <c r="J35" s="9">
        <f>OSDP!J35+OSW!J42+ORC!J35+'CD PROGRAMMES'!J35</f>
        <v>0</v>
      </c>
      <c r="K35" s="9">
        <f>OSDP!K35+OSW!K42+ORC!K35+'CD PROGRAMMES'!K35</f>
        <v>0</v>
      </c>
      <c r="L35" s="9">
        <f>OSDP!L35+OSW!L42+ORC!L35+'CD PROGRAMMES'!L35</f>
        <v>0</v>
      </c>
      <c r="M35" s="9">
        <f>OSDP!M35+OSW!M42+ORC!M35+'CD PROGRAMMES'!M35</f>
        <v>0</v>
      </c>
      <c r="N35" s="9">
        <f>OSDP!N35+OSW!N42+ORC!N35+'CD PROGRAMMES'!N35</f>
        <v>0</v>
      </c>
      <c r="O35" s="9">
        <f>OSDP!O35+OSW!O42+ORC!O35+'CD PROGRAMMES'!O35</f>
        <v>0</v>
      </c>
      <c r="P35" s="9">
        <f>OSDP!P35+OSW!P42+ORC!P35+'CD PROGRAMMES'!P35</f>
        <v>0</v>
      </c>
      <c r="Q35" s="9">
        <f>OSDP!Q35+OSW!Q42+ORC!Q35+'CD PROGRAMMES'!Q35</f>
        <v>0</v>
      </c>
      <c r="R35" s="9">
        <f t="shared" si="2"/>
        <v>0</v>
      </c>
      <c r="S35" s="9">
        <f t="shared" si="3"/>
        <v>0</v>
      </c>
    </row>
    <row r="36" spans="1:19" ht="13.5">
      <c r="A36" s="23"/>
      <c r="B36" s="9"/>
      <c r="C36" s="9">
        <f>OSDP!C36+OSW!C43+ORC!C36+'CD PROGRAMMES'!C36</f>
        <v>0</v>
      </c>
      <c r="D36" s="9">
        <f>OSDP!D36+OSW!D43+ORC!D36+'CD PROGRAMMES'!D36</f>
        <v>0</v>
      </c>
      <c r="E36" s="19">
        <f t="shared" si="1"/>
        <v>0</v>
      </c>
      <c r="F36" s="9">
        <f>OSDP!F36+OSW!F43+ORC!F36+'CD PROGRAMMES'!F36</f>
        <v>0</v>
      </c>
      <c r="G36" s="9">
        <f>OSDP!G36+OSW!G43+ORC!G36+'CD PROGRAMMES'!G36</f>
        <v>0</v>
      </c>
      <c r="H36" s="9">
        <f>OSDP!H36+OSW!H43+ORC!H36+'CD PROGRAMMES'!H36</f>
        <v>0</v>
      </c>
      <c r="I36" s="9">
        <f>OSDP!I36+OSW!I43+ORC!I36+'CD PROGRAMMES'!I36</f>
        <v>0</v>
      </c>
      <c r="J36" s="9">
        <f>OSDP!J36+OSW!J43+ORC!J36+'CD PROGRAMMES'!J36</f>
        <v>0</v>
      </c>
      <c r="K36" s="9">
        <f>OSDP!K36+OSW!K43+ORC!K36+'CD PROGRAMMES'!K36</f>
        <v>0</v>
      </c>
      <c r="L36" s="9">
        <f>OSDP!L36+OSW!L43+ORC!L36+'CD PROGRAMMES'!L36</f>
        <v>0</v>
      </c>
      <c r="M36" s="9">
        <f>OSDP!M36+OSW!M43+ORC!M36+'CD PROGRAMMES'!M36</f>
        <v>0</v>
      </c>
      <c r="N36" s="9">
        <f>OSDP!N36+OSW!N43+ORC!N36+'CD PROGRAMMES'!N36</f>
        <v>0</v>
      </c>
      <c r="O36" s="9">
        <f>OSDP!O36+OSW!O43+ORC!O36+'CD PROGRAMMES'!O36</f>
        <v>0</v>
      </c>
      <c r="P36" s="9">
        <f>OSDP!P36+OSW!P43+ORC!P36+'CD PROGRAMMES'!P36</f>
        <v>0</v>
      </c>
      <c r="Q36" s="9">
        <f>OSDP!Q36+OSW!Q43+ORC!Q36+'CD PROGRAMMES'!Q36</f>
        <v>0</v>
      </c>
      <c r="R36" s="9">
        <f t="shared" si="2"/>
        <v>0</v>
      </c>
      <c r="S36" s="9">
        <f t="shared" si="3"/>
        <v>0</v>
      </c>
    </row>
    <row r="37" spans="1:19" ht="13.5">
      <c r="A37" s="23" t="s">
        <v>145</v>
      </c>
      <c r="B37" s="9" t="s">
        <v>16</v>
      </c>
      <c r="C37" s="9">
        <f>OSDP!C37+OSW!C45+ORC!C37+'CD PROGRAMMES'!C37</f>
        <v>55016</v>
      </c>
      <c r="D37" s="9">
        <f>OSDP!D37+OSW!D45+ORC!D37+'CD PROGRAMMES'!D37</f>
        <v>0</v>
      </c>
      <c r="E37" s="19">
        <f t="shared" si="1"/>
        <v>55016</v>
      </c>
      <c r="F37" s="9">
        <f>OSDP!F37+OSW!F45+ORC!F37+'CD PROGRAMMES'!F37</f>
        <v>2085</v>
      </c>
      <c r="G37" s="9">
        <f>OSDP!G37+OSW!G45+ORC!G37+'CD PROGRAMMES'!G37</f>
        <v>2085</v>
      </c>
      <c r="H37" s="9">
        <f>OSDP!H37+OSW!H45+ORC!H37+'CD PROGRAMMES'!H37</f>
        <v>2085</v>
      </c>
      <c r="I37" s="9">
        <f>OSDP!I37+OSW!I45+ORC!I37+'CD PROGRAMMES'!I37</f>
        <v>2085</v>
      </c>
      <c r="J37" s="9">
        <f>OSDP!J37+OSW!J45+ORC!J37+'CD PROGRAMMES'!J37</f>
        <v>2085</v>
      </c>
      <c r="K37" s="9">
        <f>OSDP!K37+OSW!K45+ORC!K37+'CD PROGRAMMES'!K37</f>
        <v>2085</v>
      </c>
      <c r="L37" s="9">
        <f>OSDP!L37+OSW!L45+ORC!L37+'CD PROGRAMMES'!L37</f>
        <v>2085</v>
      </c>
      <c r="M37" s="9">
        <f>OSDP!M37+OSW!M45+ORC!M37+'CD PROGRAMMES'!M37</f>
        <v>2085</v>
      </c>
      <c r="N37" s="9">
        <f>OSDP!N37+OSW!N45+ORC!N37+'CD PROGRAMMES'!N37</f>
        <v>2085</v>
      </c>
      <c r="O37" s="9">
        <f>OSDP!O37+OSW!O45+ORC!O37+'CD PROGRAMMES'!O37</f>
        <v>2085</v>
      </c>
      <c r="P37" s="9">
        <f>OSDP!P37+OSW!P45+ORC!P37+'CD PROGRAMMES'!P37</f>
        <v>2085</v>
      </c>
      <c r="Q37" s="9">
        <f>OSDP!Q37+OSW!Q45+ORC!Q37+'CD PROGRAMMES'!Q37</f>
        <v>2081</v>
      </c>
      <c r="R37" s="9">
        <f t="shared" si="2"/>
        <v>25016</v>
      </c>
      <c r="S37" s="9">
        <f t="shared" si="3"/>
        <v>30000</v>
      </c>
    </row>
    <row r="38" spans="1:19" ht="13.5">
      <c r="A38" s="23"/>
      <c r="B38" s="9" t="s">
        <v>104</v>
      </c>
      <c r="C38" s="9">
        <f>OSDP!C38+OSW!C47+ORC!C38+'CD PROGRAMMES'!C38</f>
        <v>175000</v>
      </c>
      <c r="D38" s="9">
        <f>OSDP!D38+OSW!D47+ORC!D38+'CD PROGRAMMES'!D38</f>
        <v>0</v>
      </c>
      <c r="E38" s="19">
        <f t="shared" si="1"/>
        <v>175000</v>
      </c>
      <c r="F38" s="9">
        <f>OSDP!F38+OSW!F47+ORC!F38+'CD PROGRAMMES'!F38</f>
        <v>8333</v>
      </c>
      <c r="G38" s="9">
        <f>OSDP!G38+OSW!G47+ORC!G38+'CD PROGRAMMES'!G38</f>
        <v>8333</v>
      </c>
      <c r="H38" s="9">
        <f>OSDP!H38+OSW!H47+ORC!H38+'CD PROGRAMMES'!H38</f>
        <v>8333</v>
      </c>
      <c r="I38" s="9">
        <f>OSDP!I38+OSW!I47+ORC!I38+'CD PROGRAMMES'!I38</f>
        <v>8333</v>
      </c>
      <c r="J38" s="9">
        <f>OSDP!J38+OSW!J47+ORC!J38+'CD PROGRAMMES'!J38</f>
        <v>8333</v>
      </c>
      <c r="K38" s="9">
        <f>OSDP!K38+OSW!K47+ORC!K38+'CD PROGRAMMES'!K38</f>
        <v>8333</v>
      </c>
      <c r="L38" s="9">
        <f>OSDP!L38+OSW!L47+ORC!L38+'CD PROGRAMMES'!L38</f>
        <v>8333</v>
      </c>
      <c r="M38" s="9">
        <f>OSDP!M38+OSW!M47+ORC!M38+'CD PROGRAMMES'!M38</f>
        <v>8333</v>
      </c>
      <c r="N38" s="9">
        <f>OSDP!N38+OSW!N47+ORC!N38+'CD PROGRAMMES'!N38</f>
        <v>8333</v>
      </c>
      <c r="O38" s="9">
        <f>OSDP!O38+OSW!O47+ORC!O38+'CD PROGRAMMES'!O38</f>
        <v>8333</v>
      </c>
      <c r="P38" s="9">
        <f>OSDP!P38+OSW!P47+ORC!P38+'CD PROGRAMMES'!P38</f>
        <v>8333</v>
      </c>
      <c r="Q38" s="9">
        <f>OSDP!Q38+OSW!Q47+ORC!Q38+'CD PROGRAMMES'!Q38</f>
        <v>8337</v>
      </c>
      <c r="R38" s="9">
        <f t="shared" si="2"/>
        <v>100000</v>
      </c>
      <c r="S38" s="9">
        <f t="shared" si="3"/>
        <v>75000</v>
      </c>
    </row>
    <row r="39" spans="1:19" ht="13.5">
      <c r="A39" s="23"/>
      <c r="B39" s="9" t="s">
        <v>105</v>
      </c>
      <c r="C39" s="9">
        <f>OSDP!C39+OSW!C48+ORC!C39+'CD PROGRAMMES'!C39</f>
        <v>0</v>
      </c>
      <c r="D39" s="9">
        <f>OSDP!D39+OSW!D48+ORC!D39+'CD PROGRAMMES'!D39</f>
        <v>0</v>
      </c>
      <c r="E39" s="19">
        <f t="shared" si="1"/>
        <v>0</v>
      </c>
      <c r="F39" s="9">
        <f>OSDP!F39+OSW!F48+ORC!F39+'CD PROGRAMMES'!F39</f>
        <v>0</v>
      </c>
      <c r="G39" s="9">
        <f>OSDP!G39+OSW!G48+ORC!G39+'CD PROGRAMMES'!G39</f>
        <v>0</v>
      </c>
      <c r="H39" s="9">
        <f>OSDP!H39+OSW!H48+ORC!H39+'CD PROGRAMMES'!H39</f>
        <v>0</v>
      </c>
      <c r="I39" s="9">
        <f>OSDP!I39+OSW!I48+ORC!I39+'CD PROGRAMMES'!I39</f>
        <v>0</v>
      </c>
      <c r="J39" s="9">
        <f>OSDP!J39+OSW!J48+ORC!J39+'CD PROGRAMMES'!J39</f>
        <v>0</v>
      </c>
      <c r="K39" s="9">
        <f>OSDP!K39+OSW!K48+ORC!K39+'CD PROGRAMMES'!K39</f>
        <v>0</v>
      </c>
      <c r="L39" s="9">
        <f>OSDP!L39+OSW!L48+ORC!L39+'CD PROGRAMMES'!L39</f>
        <v>0</v>
      </c>
      <c r="M39" s="9">
        <f>OSDP!M39+OSW!M48+ORC!M39+'CD PROGRAMMES'!M39</f>
        <v>0</v>
      </c>
      <c r="N39" s="9">
        <f>OSDP!N39+OSW!N48+ORC!N39+'CD PROGRAMMES'!N39</f>
        <v>0</v>
      </c>
      <c r="O39" s="9">
        <f>OSDP!O39+OSW!O48+ORC!O39+'CD PROGRAMMES'!O39</f>
        <v>0</v>
      </c>
      <c r="P39" s="9">
        <f>OSDP!P39+OSW!P48+ORC!P39+'CD PROGRAMMES'!P39</f>
        <v>0</v>
      </c>
      <c r="Q39" s="9">
        <f>OSDP!Q39+OSW!Q48+ORC!Q39+'CD PROGRAMMES'!Q39</f>
        <v>0</v>
      </c>
      <c r="R39" s="9">
        <f t="shared" si="2"/>
        <v>0</v>
      </c>
      <c r="S39" s="9">
        <f t="shared" si="3"/>
        <v>0</v>
      </c>
    </row>
    <row r="40" spans="1:19" ht="13.5">
      <c r="A40" s="23"/>
      <c r="B40" s="9" t="s">
        <v>17</v>
      </c>
      <c r="C40" s="9" t="e">
        <f>OSDP!C40+OSW!#REF!+ORC!C40+'CD PROGRAMMES'!C40</f>
        <v>#REF!</v>
      </c>
      <c r="D40" s="9" t="e">
        <f>OSDP!D40+OSW!#REF!+ORC!D40+'CD PROGRAMMES'!D40</f>
        <v>#REF!</v>
      </c>
      <c r="E40" s="19" t="e">
        <f t="shared" si="1"/>
        <v>#REF!</v>
      </c>
      <c r="F40" s="9" t="e">
        <f>OSDP!F40+OSW!#REF!+ORC!F40+'CD PROGRAMMES'!F40</f>
        <v>#REF!</v>
      </c>
      <c r="G40" s="9" t="e">
        <f>OSDP!G40+OSW!#REF!+ORC!G40+'CD PROGRAMMES'!G40</f>
        <v>#REF!</v>
      </c>
      <c r="H40" s="9" t="e">
        <f>OSDP!H40+OSW!#REF!+ORC!H40+'CD PROGRAMMES'!H40</f>
        <v>#REF!</v>
      </c>
      <c r="I40" s="9" t="e">
        <f>OSDP!I40+OSW!#REF!+ORC!I40+'CD PROGRAMMES'!I40</f>
        <v>#REF!</v>
      </c>
      <c r="J40" s="9" t="e">
        <f>OSDP!J40+OSW!#REF!+ORC!J40+'CD PROGRAMMES'!J40</f>
        <v>#REF!</v>
      </c>
      <c r="K40" s="9" t="e">
        <f>OSDP!K40+OSW!#REF!+ORC!K40+'CD PROGRAMMES'!K40</f>
        <v>#REF!</v>
      </c>
      <c r="L40" s="9" t="e">
        <f>OSDP!L40+OSW!#REF!+ORC!L40+'CD PROGRAMMES'!L40</f>
        <v>#REF!</v>
      </c>
      <c r="M40" s="9" t="e">
        <f>OSDP!M40+OSW!#REF!+ORC!M40+'CD PROGRAMMES'!M40</f>
        <v>#REF!</v>
      </c>
      <c r="N40" s="9" t="e">
        <f>OSDP!N40+OSW!#REF!+ORC!N40+'CD PROGRAMMES'!N40</f>
        <v>#REF!</v>
      </c>
      <c r="O40" s="9" t="e">
        <f>OSDP!O40+OSW!#REF!+ORC!O40+'CD PROGRAMMES'!O40</f>
        <v>#REF!</v>
      </c>
      <c r="P40" s="9" t="e">
        <f>OSDP!P40+OSW!#REF!+ORC!P40+'CD PROGRAMMES'!P40</f>
        <v>#REF!</v>
      </c>
      <c r="Q40" s="9" t="e">
        <f>OSDP!Q40+OSW!#REF!+ORC!Q40+'CD PROGRAMMES'!Q40</f>
        <v>#REF!</v>
      </c>
      <c r="R40" s="9" t="e">
        <f t="shared" si="2"/>
        <v>#REF!</v>
      </c>
      <c r="S40" s="9" t="e">
        <f t="shared" si="3"/>
        <v>#REF!</v>
      </c>
    </row>
    <row r="41" spans="1:19" ht="13.5">
      <c r="A41" s="23"/>
      <c r="B41" s="9" t="s">
        <v>18</v>
      </c>
      <c r="C41" s="9" t="e">
        <f>OSDP!C41+OSW!#REF!+ORC!C41+'CD PROGRAMMES'!C41</f>
        <v>#REF!</v>
      </c>
      <c r="D41" s="9" t="e">
        <f>OSDP!D41+OSW!#REF!+ORC!D41+'CD PROGRAMMES'!D41</f>
        <v>#REF!</v>
      </c>
      <c r="E41" s="19" t="e">
        <f t="shared" si="1"/>
        <v>#REF!</v>
      </c>
      <c r="F41" s="9" t="e">
        <f>OSDP!F41+OSW!#REF!+ORC!F41+'CD PROGRAMMES'!F41</f>
        <v>#REF!</v>
      </c>
      <c r="G41" s="9" t="e">
        <f>OSDP!G41+OSW!#REF!+ORC!G41+'CD PROGRAMMES'!G41</f>
        <v>#REF!</v>
      </c>
      <c r="H41" s="9" t="e">
        <f>OSDP!H41+OSW!#REF!+ORC!H41+'CD PROGRAMMES'!H41</f>
        <v>#REF!</v>
      </c>
      <c r="I41" s="9" t="e">
        <f>OSDP!I41+OSW!#REF!+ORC!I41+'CD PROGRAMMES'!I41</f>
        <v>#REF!</v>
      </c>
      <c r="J41" s="9" t="e">
        <f>OSDP!J41+OSW!#REF!+ORC!J41+'CD PROGRAMMES'!J41</f>
        <v>#REF!</v>
      </c>
      <c r="K41" s="9" t="e">
        <f>OSDP!K41+OSW!#REF!+ORC!K41+'CD PROGRAMMES'!K41</f>
        <v>#REF!</v>
      </c>
      <c r="L41" s="9" t="e">
        <f>OSDP!L41+OSW!#REF!+ORC!L41+'CD PROGRAMMES'!L41</f>
        <v>#REF!</v>
      </c>
      <c r="M41" s="9" t="e">
        <f>OSDP!M41+OSW!#REF!+ORC!M41+'CD PROGRAMMES'!M41</f>
        <v>#REF!</v>
      </c>
      <c r="N41" s="9" t="e">
        <f>OSDP!N41+OSW!#REF!+ORC!N41+'CD PROGRAMMES'!N41</f>
        <v>#REF!</v>
      </c>
      <c r="O41" s="9" t="e">
        <f>OSDP!O41+OSW!#REF!+ORC!O41+'CD PROGRAMMES'!O41</f>
        <v>#REF!</v>
      </c>
      <c r="P41" s="9" t="e">
        <f>OSDP!P41+OSW!#REF!+ORC!P41+'CD PROGRAMMES'!P41</f>
        <v>#REF!</v>
      </c>
      <c r="Q41" s="9" t="e">
        <f>OSDP!Q41+OSW!#REF!+ORC!Q41+'CD PROGRAMMES'!Q41</f>
        <v>#REF!</v>
      </c>
      <c r="R41" s="9" t="e">
        <f t="shared" si="2"/>
        <v>#REF!</v>
      </c>
      <c r="S41" s="9" t="e">
        <f t="shared" si="3"/>
        <v>#REF!</v>
      </c>
    </row>
    <row r="42" spans="1:19" ht="13.5">
      <c r="A42" s="23"/>
      <c r="B42" s="9"/>
      <c r="C42" s="9">
        <f>OSDP!C42+OSW!C49+ORC!C42+'CD PROGRAMMES'!C42</f>
        <v>0</v>
      </c>
      <c r="D42" s="9">
        <f>OSDP!D42+OSW!D49+ORC!D42+'CD PROGRAMMES'!D42</f>
        <v>0</v>
      </c>
      <c r="E42" s="19">
        <f t="shared" si="1"/>
        <v>0</v>
      </c>
      <c r="F42" s="9">
        <f>OSDP!F42+OSW!F49+ORC!F42+'CD PROGRAMMES'!F42</f>
        <v>0</v>
      </c>
      <c r="G42" s="9">
        <f>OSDP!G42+OSW!G49+ORC!G42+'CD PROGRAMMES'!G42</f>
        <v>0</v>
      </c>
      <c r="H42" s="9">
        <f>OSDP!H42+OSW!H49+ORC!H42+'CD PROGRAMMES'!H42</f>
        <v>0</v>
      </c>
      <c r="I42" s="9">
        <f>OSDP!I42+OSW!I49+ORC!I42+'CD PROGRAMMES'!I42</f>
        <v>0</v>
      </c>
      <c r="J42" s="9">
        <f>OSDP!J42+OSW!J49+ORC!J42+'CD PROGRAMMES'!J42</f>
        <v>0</v>
      </c>
      <c r="K42" s="9">
        <f>OSDP!K42+OSW!K49+ORC!K42+'CD PROGRAMMES'!K42</f>
        <v>0</v>
      </c>
      <c r="L42" s="9">
        <f>OSDP!L42+OSW!L49+ORC!L42+'CD PROGRAMMES'!L42</f>
        <v>0</v>
      </c>
      <c r="M42" s="9">
        <f>OSDP!M42+OSW!M49+ORC!M42+'CD PROGRAMMES'!M42</f>
        <v>0</v>
      </c>
      <c r="N42" s="9">
        <f>OSDP!N42+OSW!N49+ORC!N42+'CD PROGRAMMES'!N42</f>
        <v>0</v>
      </c>
      <c r="O42" s="9">
        <f>OSDP!O42+OSW!O49+ORC!O42+'CD PROGRAMMES'!O42</f>
        <v>0</v>
      </c>
      <c r="P42" s="9">
        <f>OSDP!P42+OSW!P49+ORC!P42+'CD PROGRAMMES'!P42</f>
        <v>0</v>
      </c>
      <c r="Q42" s="9">
        <f>OSDP!Q42+OSW!Q49+ORC!Q42+'CD PROGRAMMES'!Q42</f>
        <v>0</v>
      </c>
      <c r="R42" s="9">
        <f t="shared" si="2"/>
        <v>0</v>
      </c>
      <c r="S42" s="9">
        <f t="shared" si="3"/>
        <v>0</v>
      </c>
    </row>
    <row r="43" spans="1:19" ht="13.5">
      <c r="A43" s="23" t="s">
        <v>170</v>
      </c>
      <c r="B43" s="9" t="s">
        <v>20</v>
      </c>
      <c r="C43" s="9" t="e">
        <f>OSDP!C43+OSW!#REF!+ORC!C43+'CD PROGRAMMES'!C43</f>
        <v>#REF!</v>
      </c>
      <c r="D43" s="9" t="e">
        <f>OSDP!D43+OSW!#REF!+ORC!D43+'CD PROGRAMMES'!D43</f>
        <v>#REF!</v>
      </c>
      <c r="E43" s="19" t="e">
        <f t="shared" si="1"/>
        <v>#REF!</v>
      </c>
      <c r="F43" s="9" t="e">
        <f>OSDP!F43+OSW!#REF!+ORC!F43+'CD PROGRAMMES'!F43</f>
        <v>#REF!</v>
      </c>
      <c r="G43" s="9" t="e">
        <f>OSDP!G43+OSW!#REF!+ORC!G43+'CD PROGRAMMES'!G43</f>
        <v>#REF!</v>
      </c>
      <c r="H43" s="9" t="e">
        <f>OSDP!H43+OSW!#REF!+ORC!H43+'CD PROGRAMMES'!H43</f>
        <v>#REF!</v>
      </c>
      <c r="I43" s="9" t="e">
        <f>OSDP!I43+OSW!#REF!+ORC!I43+'CD PROGRAMMES'!I43</f>
        <v>#REF!</v>
      </c>
      <c r="J43" s="9" t="e">
        <f>OSDP!J43+OSW!#REF!+ORC!J43+'CD PROGRAMMES'!J43</f>
        <v>#REF!</v>
      </c>
      <c r="K43" s="9" t="e">
        <f>OSDP!K43+OSW!#REF!+ORC!K43+'CD PROGRAMMES'!K43</f>
        <v>#REF!</v>
      </c>
      <c r="L43" s="9" t="e">
        <f>OSDP!L43+OSW!#REF!+ORC!L43+'CD PROGRAMMES'!L43</f>
        <v>#REF!</v>
      </c>
      <c r="M43" s="9" t="e">
        <f>OSDP!M43+OSW!#REF!+ORC!M43+'CD PROGRAMMES'!M43</f>
        <v>#REF!</v>
      </c>
      <c r="N43" s="9" t="e">
        <f>OSDP!N43+OSW!#REF!+ORC!N43+'CD PROGRAMMES'!N43</f>
        <v>#REF!</v>
      </c>
      <c r="O43" s="9" t="e">
        <f>OSDP!O43+OSW!#REF!+ORC!O43+'CD PROGRAMMES'!O43</f>
        <v>#REF!</v>
      </c>
      <c r="P43" s="9" t="e">
        <f>OSDP!P43+OSW!#REF!+ORC!P43+'CD PROGRAMMES'!P43</f>
        <v>#REF!</v>
      </c>
      <c r="Q43" s="9" t="e">
        <f>OSDP!Q43+OSW!#REF!+ORC!Q43+'CD PROGRAMMES'!Q43</f>
        <v>#REF!</v>
      </c>
      <c r="R43" s="9" t="e">
        <f t="shared" si="2"/>
        <v>#REF!</v>
      </c>
      <c r="S43" s="9" t="e">
        <f t="shared" si="3"/>
        <v>#REF!</v>
      </c>
    </row>
    <row r="44" spans="1:19" ht="13.5">
      <c r="A44" s="23"/>
      <c r="B44" s="9"/>
      <c r="C44" s="9">
        <f>OSDP!C44+OSW!C50+ORC!C44+'CD PROGRAMMES'!C44</f>
        <v>0</v>
      </c>
      <c r="D44" s="9">
        <f>OSDP!D44+OSW!D50+ORC!D44+'CD PROGRAMMES'!D44</f>
        <v>0</v>
      </c>
      <c r="E44" s="19">
        <f t="shared" si="1"/>
        <v>0</v>
      </c>
      <c r="F44" s="9">
        <f>OSDP!F44+OSW!F50+ORC!F44+'CD PROGRAMMES'!F44</f>
        <v>0</v>
      </c>
      <c r="G44" s="9">
        <f>OSDP!G44+OSW!G50+ORC!G44+'CD PROGRAMMES'!G44</f>
        <v>0</v>
      </c>
      <c r="H44" s="9">
        <f>OSDP!H44+OSW!H50+ORC!H44+'CD PROGRAMMES'!H44</f>
        <v>0</v>
      </c>
      <c r="I44" s="9">
        <f>OSDP!I44+OSW!I50+ORC!I44+'CD PROGRAMMES'!I44</f>
        <v>0</v>
      </c>
      <c r="J44" s="9">
        <f>OSDP!J44+OSW!J50+ORC!J44+'CD PROGRAMMES'!J44</f>
        <v>0</v>
      </c>
      <c r="K44" s="9">
        <f>OSDP!K44+OSW!K50+ORC!K44+'CD PROGRAMMES'!K44</f>
        <v>0</v>
      </c>
      <c r="L44" s="9">
        <f>OSDP!L44+OSW!L50+ORC!L44+'CD PROGRAMMES'!L44</f>
        <v>0</v>
      </c>
      <c r="M44" s="9">
        <f>OSDP!M44+OSW!M50+ORC!M44+'CD PROGRAMMES'!M44</f>
        <v>0</v>
      </c>
      <c r="N44" s="9">
        <f>OSDP!N44+OSW!N50+ORC!N44+'CD PROGRAMMES'!N44</f>
        <v>0</v>
      </c>
      <c r="O44" s="9">
        <f>OSDP!O44+OSW!O50+ORC!O44+'CD PROGRAMMES'!O44</f>
        <v>0</v>
      </c>
      <c r="P44" s="9">
        <f>OSDP!P44+OSW!P50+ORC!P44+'CD PROGRAMMES'!P44</f>
        <v>0</v>
      </c>
      <c r="Q44" s="9">
        <f>OSDP!Q44+OSW!Q50+ORC!Q44+'CD PROGRAMMES'!Q44</f>
        <v>0</v>
      </c>
      <c r="R44" s="9">
        <f t="shared" si="2"/>
        <v>0</v>
      </c>
      <c r="S44" s="9">
        <f t="shared" si="3"/>
        <v>0</v>
      </c>
    </row>
    <row r="45" spans="1:19" ht="13.5">
      <c r="A45" s="23" t="s">
        <v>146</v>
      </c>
      <c r="B45" s="12" t="s">
        <v>19</v>
      </c>
      <c r="C45" s="9">
        <f>OSDP!C45+OSW!C51+ORC!C45+'CD PROGRAMMES'!C45</f>
        <v>0</v>
      </c>
      <c r="D45" s="9">
        <f>OSDP!D45+OSW!D51+ORC!D45+'CD PROGRAMMES'!D45</f>
        <v>0</v>
      </c>
      <c r="E45" s="19">
        <f t="shared" si="1"/>
        <v>0</v>
      </c>
      <c r="F45" s="9">
        <f>OSDP!F45+OSW!F51+ORC!F45+'CD PROGRAMMES'!F45</f>
        <v>0</v>
      </c>
      <c r="G45" s="9">
        <f>OSDP!G45+OSW!G51+ORC!G45+'CD PROGRAMMES'!G45</f>
        <v>0</v>
      </c>
      <c r="H45" s="9">
        <f>OSDP!H45+OSW!H51+ORC!H45+'CD PROGRAMMES'!H45</f>
        <v>0</v>
      </c>
      <c r="I45" s="9">
        <f>OSDP!I45+OSW!I51+ORC!I45+'CD PROGRAMMES'!I45</f>
        <v>0</v>
      </c>
      <c r="J45" s="9">
        <f>OSDP!J45+OSW!J51+ORC!J45+'CD PROGRAMMES'!J45</f>
        <v>0</v>
      </c>
      <c r="K45" s="9">
        <f>OSDP!K45+OSW!K51+ORC!K45+'CD PROGRAMMES'!K45</f>
        <v>0</v>
      </c>
      <c r="L45" s="9">
        <f>OSDP!L45+OSW!L51+ORC!L45+'CD PROGRAMMES'!L45</f>
        <v>0</v>
      </c>
      <c r="M45" s="9">
        <f>OSDP!M45+OSW!M51+ORC!M45+'CD PROGRAMMES'!M45</f>
        <v>0</v>
      </c>
      <c r="N45" s="9">
        <f>OSDP!N45+OSW!N51+ORC!N45+'CD PROGRAMMES'!N45</f>
        <v>0</v>
      </c>
      <c r="O45" s="9">
        <f>OSDP!O45+OSW!O51+ORC!O45+'CD PROGRAMMES'!O45</f>
        <v>0</v>
      </c>
      <c r="P45" s="9">
        <f>OSDP!P45+OSW!P51+ORC!P45+'CD PROGRAMMES'!P45</f>
        <v>0</v>
      </c>
      <c r="Q45" s="9">
        <f>OSDP!Q45+OSW!Q51+ORC!Q45+'CD PROGRAMMES'!Q45</f>
        <v>0</v>
      </c>
      <c r="R45" s="9">
        <f t="shared" si="2"/>
        <v>0</v>
      </c>
      <c r="S45" s="9">
        <f t="shared" si="3"/>
        <v>0</v>
      </c>
    </row>
    <row r="46" spans="1:19" ht="13.5">
      <c r="A46" s="23"/>
      <c r="B46" s="9"/>
      <c r="C46" s="9">
        <f>OSDP!C46+OSW!C52+ORC!C46+'CD PROGRAMMES'!C46</f>
        <v>0</v>
      </c>
      <c r="D46" s="9">
        <f>OSDP!D46+OSW!D52+ORC!D46+'CD PROGRAMMES'!D46</f>
        <v>0</v>
      </c>
      <c r="E46" s="19">
        <f t="shared" si="1"/>
        <v>0</v>
      </c>
      <c r="F46" s="9">
        <f>OSDP!F46+OSW!F52+ORC!F46+'CD PROGRAMMES'!F46</f>
        <v>0</v>
      </c>
      <c r="G46" s="9">
        <f>OSDP!G46+OSW!G52+ORC!G46+'CD PROGRAMMES'!G46</f>
        <v>0</v>
      </c>
      <c r="H46" s="9">
        <f>OSDP!H46+OSW!H52+ORC!H46+'CD PROGRAMMES'!H46</f>
        <v>0</v>
      </c>
      <c r="I46" s="9">
        <f>OSDP!I46+OSW!I52+ORC!I46+'CD PROGRAMMES'!I46</f>
        <v>0</v>
      </c>
      <c r="J46" s="9">
        <f>OSDP!J46+OSW!J52+ORC!J46+'CD PROGRAMMES'!J46</f>
        <v>0</v>
      </c>
      <c r="K46" s="9">
        <f>OSDP!K46+OSW!K52+ORC!K46+'CD PROGRAMMES'!K46</f>
        <v>0</v>
      </c>
      <c r="L46" s="9">
        <f>OSDP!L46+OSW!L52+ORC!L46+'CD PROGRAMMES'!L46</f>
        <v>0</v>
      </c>
      <c r="M46" s="9">
        <f>OSDP!M46+OSW!M52+ORC!M46+'CD PROGRAMMES'!M46</f>
        <v>0</v>
      </c>
      <c r="N46" s="9">
        <f>OSDP!N46+OSW!N52+ORC!N46+'CD PROGRAMMES'!N46</f>
        <v>0</v>
      </c>
      <c r="O46" s="9">
        <f>OSDP!O46+OSW!O52+ORC!O46+'CD PROGRAMMES'!O46</f>
        <v>0</v>
      </c>
      <c r="P46" s="9">
        <f>OSDP!P46+OSW!P52+ORC!P46+'CD PROGRAMMES'!P46</f>
        <v>0</v>
      </c>
      <c r="Q46" s="9">
        <f>OSDP!Q46+OSW!Q52+ORC!Q46+'CD PROGRAMMES'!Q46</f>
        <v>0</v>
      </c>
      <c r="R46" s="9">
        <f t="shared" si="2"/>
        <v>0</v>
      </c>
      <c r="S46" s="9">
        <f t="shared" si="3"/>
        <v>0</v>
      </c>
    </row>
    <row r="47" spans="1:19" ht="13.5">
      <c r="A47" s="23" t="s">
        <v>169</v>
      </c>
      <c r="B47" s="9" t="s">
        <v>21</v>
      </c>
      <c r="C47" s="9" t="e">
        <f>OSDP!C47+OSW!#REF!+ORC!C47+'CD PROGRAMMES'!C47</f>
        <v>#REF!</v>
      </c>
      <c r="D47" s="9" t="e">
        <f>OSDP!D47+OSW!#REF!+ORC!D47+'CD PROGRAMMES'!D47</f>
        <v>#REF!</v>
      </c>
      <c r="E47" s="19" t="e">
        <f t="shared" si="1"/>
        <v>#REF!</v>
      </c>
      <c r="F47" s="9" t="e">
        <f>OSDP!F47+OSW!#REF!+ORC!F47+'CD PROGRAMMES'!F47</f>
        <v>#REF!</v>
      </c>
      <c r="G47" s="9" t="e">
        <f>OSDP!G47+OSW!#REF!+ORC!G47+'CD PROGRAMMES'!G47</f>
        <v>#REF!</v>
      </c>
      <c r="H47" s="9" t="e">
        <f>OSDP!H47+OSW!#REF!+ORC!H47+'CD PROGRAMMES'!H47</f>
        <v>#REF!</v>
      </c>
      <c r="I47" s="9" t="e">
        <f>OSDP!I47+OSW!#REF!+ORC!I47+'CD PROGRAMMES'!I47</f>
        <v>#REF!</v>
      </c>
      <c r="J47" s="9" t="e">
        <f>OSDP!J47+OSW!#REF!+ORC!J47+'CD PROGRAMMES'!J47</f>
        <v>#REF!</v>
      </c>
      <c r="K47" s="9" t="e">
        <f>OSDP!K47+OSW!#REF!+ORC!K47+'CD PROGRAMMES'!K47</f>
        <v>#REF!</v>
      </c>
      <c r="L47" s="9" t="e">
        <f>OSDP!L47+OSW!#REF!+ORC!L47+'CD PROGRAMMES'!L47</f>
        <v>#REF!</v>
      </c>
      <c r="M47" s="9" t="e">
        <f>OSDP!M47+OSW!#REF!+ORC!M47+'CD PROGRAMMES'!M47</f>
        <v>#REF!</v>
      </c>
      <c r="N47" s="9" t="e">
        <f>OSDP!N47+OSW!#REF!+ORC!N47+'CD PROGRAMMES'!N47</f>
        <v>#REF!</v>
      </c>
      <c r="O47" s="9" t="e">
        <f>OSDP!O47+OSW!#REF!+ORC!O47+'CD PROGRAMMES'!O47</f>
        <v>#REF!</v>
      </c>
      <c r="P47" s="9" t="e">
        <f>OSDP!P47+OSW!#REF!+ORC!P47+'CD PROGRAMMES'!P47</f>
        <v>#REF!</v>
      </c>
      <c r="Q47" s="9" t="e">
        <f>OSDP!Q47+OSW!#REF!+ORC!Q47+'CD PROGRAMMES'!Q47</f>
        <v>#REF!</v>
      </c>
      <c r="R47" s="9" t="e">
        <f t="shared" si="2"/>
        <v>#REF!</v>
      </c>
      <c r="S47" s="9" t="e">
        <f t="shared" si="3"/>
        <v>#REF!</v>
      </c>
    </row>
    <row r="48" spans="1:19" ht="13.5">
      <c r="A48" s="23"/>
      <c r="B48" s="9" t="s">
        <v>211</v>
      </c>
      <c r="C48" s="9" t="e">
        <f>OSDP!C48+OSW!#REF!+ORC!C48+'CD PROGRAMMES'!C48</f>
        <v>#REF!</v>
      </c>
      <c r="D48" s="9" t="e">
        <f>OSDP!D48+OSW!#REF!+ORC!D48+'CD PROGRAMMES'!D48</f>
        <v>#REF!</v>
      </c>
      <c r="E48" s="19" t="e">
        <f t="shared" si="1"/>
        <v>#REF!</v>
      </c>
      <c r="F48" s="9" t="e">
        <f>OSDP!F48+OSW!#REF!+ORC!F48+'CD PROGRAMMES'!F48</f>
        <v>#REF!</v>
      </c>
      <c r="G48" s="9" t="e">
        <f>OSDP!G48+OSW!#REF!+ORC!G48+'CD PROGRAMMES'!G48</f>
        <v>#REF!</v>
      </c>
      <c r="H48" s="9" t="e">
        <f>OSDP!H48+OSW!#REF!+ORC!H48+'CD PROGRAMMES'!H48</f>
        <v>#REF!</v>
      </c>
      <c r="I48" s="9" t="e">
        <f>OSDP!I48+OSW!#REF!+ORC!I48+'CD PROGRAMMES'!I48</f>
        <v>#REF!</v>
      </c>
      <c r="J48" s="9" t="e">
        <f>OSDP!J48+OSW!#REF!+ORC!J48+'CD PROGRAMMES'!J48</f>
        <v>#REF!</v>
      </c>
      <c r="K48" s="9" t="e">
        <f>OSDP!K48+OSW!#REF!+ORC!K48+'CD PROGRAMMES'!K48</f>
        <v>#REF!</v>
      </c>
      <c r="L48" s="9" t="e">
        <f>OSDP!L48+OSW!#REF!+ORC!L48+'CD PROGRAMMES'!L48</f>
        <v>#REF!</v>
      </c>
      <c r="M48" s="9" t="e">
        <f>OSDP!M48+OSW!#REF!+ORC!M48+'CD PROGRAMMES'!M48</f>
        <v>#REF!</v>
      </c>
      <c r="N48" s="9" t="e">
        <f>OSDP!N48+OSW!#REF!+ORC!N48+'CD PROGRAMMES'!N48</f>
        <v>#REF!</v>
      </c>
      <c r="O48" s="9" t="e">
        <f>OSDP!O48+OSW!#REF!+ORC!O48+'CD PROGRAMMES'!O48</f>
        <v>#REF!</v>
      </c>
      <c r="P48" s="9" t="e">
        <f>OSDP!P48+OSW!#REF!+ORC!P48+'CD PROGRAMMES'!P48</f>
        <v>#REF!</v>
      </c>
      <c r="Q48" s="9" t="e">
        <f>OSDP!Q48+OSW!#REF!+ORC!Q48+'CD PROGRAMMES'!Q48</f>
        <v>#REF!</v>
      </c>
      <c r="R48" s="9" t="e">
        <f t="shared" si="2"/>
        <v>#REF!</v>
      </c>
      <c r="S48" s="9" t="e">
        <f t="shared" si="3"/>
        <v>#REF!</v>
      </c>
    </row>
    <row r="49" spans="1:19" ht="13.5">
      <c r="A49" s="23"/>
      <c r="B49" s="9" t="s">
        <v>23</v>
      </c>
      <c r="C49" s="9" t="e">
        <f>OSDP!C49+OSW!#REF!+ORC!C49+'CD PROGRAMMES'!C49</f>
        <v>#REF!</v>
      </c>
      <c r="D49" s="9" t="e">
        <f>OSDP!D49+OSW!#REF!+ORC!D49+'CD PROGRAMMES'!D49</f>
        <v>#REF!</v>
      </c>
      <c r="E49" s="19" t="e">
        <f t="shared" si="1"/>
        <v>#REF!</v>
      </c>
      <c r="F49" s="9" t="e">
        <f>OSDP!F49+OSW!#REF!+ORC!F49+'CD PROGRAMMES'!F49</f>
        <v>#REF!</v>
      </c>
      <c r="G49" s="9" t="e">
        <f>OSDP!G49+OSW!#REF!+ORC!G49+'CD PROGRAMMES'!G49</f>
        <v>#REF!</v>
      </c>
      <c r="H49" s="9" t="e">
        <f>OSDP!H49+OSW!#REF!+ORC!H49+'CD PROGRAMMES'!H49</f>
        <v>#REF!</v>
      </c>
      <c r="I49" s="9" t="e">
        <f>OSDP!I49+OSW!#REF!+ORC!I49+'CD PROGRAMMES'!I49</f>
        <v>#REF!</v>
      </c>
      <c r="J49" s="9" t="e">
        <f>OSDP!J49+OSW!#REF!+ORC!J49+'CD PROGRAMMES'!J49</f>
        <v>#REF!</v>
      </c>
      <c r="K49" s="9" t="e">
        <f>OSDP!K49+OSW!#REF!+ORC!K49+'CD PROGRAMMES'!K49</f>
        <v>#REF!</v>
      </c>
      <c r="L49" s="9" t="e">
        <f>OSDP!L49+OSW!#REF!+ORC!L49+'CD PROGRAMMES'!L49</f>
        <v>#REF!</v>
      </c>
      <c r="M49" s="9" t="e">
        <f>OSDP!M49+OSW!#REF!+ORC!M49+'CD PROGRAMMES'!M49</f>
        <v>#REF!</v>
      </c>
      <c r="N49" s="9" t="e">
        <f>OSDP!N49+OSW!#REF!+ORC!N49+'CD PROGRAMMES'!N49</f>
        <v>#REF!</v>
      </c>
      <c r="O49" s="9" t="e">
        <f>OSDP!O49+OSW!#REF!+ORC!O49+'CD PROGRAMMES'!O49</f>
        <v>#REF!</v>
      </c>
      <c r="P49" s="9" t="e">
        <f>OSDP!P49+OSW!#REF!+ORC!P49+'CD PROGRAMMES'!P49</f>
        <v>#REF!</v>
      </c>
      <c r="Q49" s="9" t="e">
        <f>OSDP!Q49+OSW!#REF!+ORC!Q49+'CD PROGRAMMES'!Q49</f>
        <v>#REF!</v>
      </c>
      <c r="R49" s="9" t="e">
        <f t="shared" si="2"/>
        <v>#REF!</v>
      </c>
      <c r="S49" s="9" t="e">
        <f t="shared" si="3"/>
        <v>#REF!</v>
      </c>
    </row>
    <row r="50" spans="1:19" ht="13.5">
      <c r="A50" s="23"/>
      <c r="B50" s="9"/>
      <c r="C50" s="9" t="e">
        <f>OSDP!C50+OSW!#REF!+ORC!C50+'CD PROGRAMMES'!C50</f>
        <v>#REF!</v>
      </c>
      <c r="D50" s="9" t="e">
        <f>OSDP!D50+OSW!#REF!+ORC!D50+'CD PROGRAMMES'!D50</f>
        <v>#REF!</v>
      </c>
      <c r="E50" s="19" t="e">
        <f t="shared" si="1"/>
        <v>#REF!</v>
      </c>
      <c r="F50" s="9" t="e">
        <f>OSDP!F50+OSW!#REF!+ORC!F50+'CD PROGRAMMES'!F50</f>
        <v>#REF!</v>
      </c>
      <c r="G50" s="9" t="e">
        <f>OSDP!G50+OSW!#REF!+ORC!G50+'CD PROGRAMMES'!G50</f>
        <v>#REF!</v>
      </c>
      <c r="H50" s="9" t="e">
        <f>OSDP!H50+OSW!#REF!+ORC!H50+'CD PROGRAMMES'!H50</f>
        <v>#REF!</v>
      </c>
      <c r="I50" s="9" t="e">
        <f>OSDP!I50+OSW!#REF!+ORC!I50+'CD PROGRAMMES'!I50</f>
        <v>#REF!</v>
      </c>
      <c r="J50" s="9" t="e">
        <f>OSDP!J50+OSW!#REF!+ORC!J50+'CD PROGRAMMES'!J50</f>
        <v>#REF!</v>
      </c>
      <c r="K50" s="9" t="e">
        <f>OSDP!K50+OSW!#REF!+ORC!K50+'CD PROGRAMMES'!K50</f>
        <v>#REF!</v>
      </c>
      <c r="L50" s="9" t="e">
        <f>OSDP!L50+OSW!#REF!+ORC!L50+'CD PROGRAMMES'!L50</f>
        <v>#REF!</v>
      </c>
      <c r="M50" s="9" t="e">
        <f>OSDP!M50+OSW!#REF!+ORC!M50+'CD PROGRAMMES'!M50</f>
        <v>#REF!</v>
      </c>
      <c r="N50" s="9" t="e">
        <f>OSDP!N50+OSW!#REF!+ORC!N50+'CD PROGRAMMES'!N50</f>
        <v>#REF!</v>
      </c>
      <c r="O50" s="9" t="e">
        <f>OSDP!O50+OSW!#REF!+ORC!O50+'CD PROGRAMMES'!O50</f>
        <v>#REF!</v>
      </c>
      <c r="P50" s="9" t="e">
        <f>OSDP!P50+OSW!#REF!+ORC!P50+'CD PROGRAMMES'!P50</f>
        <v>#REF!</v>
      </c>
      <c r="Q50" s="9" t="e">
        <f>OSDP!Q50+OSW!#REF!+ORC!Q50+'CD PROGRAMMES'!Q50</f>
        <v>#REF!</v>
      </c>
      <c r="R50" s="9" t="e">
        <f t="shared" si="2"/>
        <v>#REF!</v>
      </c>
      <c r="S50" s="9" t="e">
        <f t="shared" si="3"/>
        <v>#REF!</v>
      </c>
    </row>
    <row r="51" spans="1:19" ht="13.5">
      <c r="A51" s="23" t="s">
        <v>147</v>
      </c>
      <c r="B51" s="9" t="s">
        <v>106</v>
      </c>
      <c r="C51" s="9" t="e">
        <f>OSDP!C51+OSW!#REF!+ORC!C51+'CD PROGRAMMES'!C51</f>
        <v>#REF!</v>
      </c>
      <c r="D51" s="9" t="e">
        <f>OSDP!D51+OSW!#REF!+ORC!D51+'CD PROGRAMMES'!D51</f>
        <v>#REF!</v>
      </c>
      <c r="E51" s="19" t="e">
        <f t="shared" si="1"/>
        <v>#REF!</v>
      </c>
      <c r="F51" s="9" t="e">
        <f>OSDP!F51+OSW!#REF!+ORC!F51+'CD PROGRAMMES'!F51</f>
        <v>#REF!</v>
      </c>
      <c r="G51" s="9" t="e">
        <f>OSDP!G51+OSW!#REF!+ORC!G51+'CD PROGRAMMES'!G51</f>
        <v>#REF!</v>
      </c>
      <c r="H51" s="9" t="e">
        <f>OSDP!H51+OSW!#REF!+ORC!H51+'CD PROGRAMMES'!H51</f>
        <v>#REF!</v>
      </c>
      <c r="I51" s="9" t="e">
        <f>OSDP!I51+OSW!#REF!+ORC!I51+'CD PROGRAMMES'!I51</f>
        <v>#REF!</v>
      </c>
      <c r="J51" s="9" t="e">
        <f>OSDP!J51+OSW!#REF!+ORC!J51+'CD PROGRAMMES'!J51</f>
        <v>#REF!</v>
      </c>
      <c r="K51" s="9" t="e">
        <f>OSDP!K51+OSW!#REF!+ORC!K51+'CD PROGRAMMES'!K51</f>
        <v>#REF!</v>
      </c>
      <c r="L51" s="9" t="e">
        <f>OSDP!L51+OSW!#REF!+ORC!L51+'CD PROGRAMMES'!L51</f>
        <v>#REF!</v>
      </c>
      <c r="M51" s="9" t="e">
        <f>OSDP!M51+OSW!#REF!+ORC!M51+'CD PROGRAMMES'!M51</f>
        <v>#REF!</v>
      </c>
      <c r="N51" s="9" t="e">
        <f>OSDP!N51+OSW!#REF!+ORC!N51+'CD PROGRAMMES'!N51</f>
        <v>#REF!</v>
      </c>
      <c r="O51" s="9" t="e">
        <f>OSDP!O51+OSW!#REF!+ORC!O51+'CD PROGRAMMES'!O51</f>
        <v>#REF!</v>
      </c>
      <c r="P51" s="9" t="e">
        <f>OSDP!P51+OSW!#REF!+ORC!P51+'CD PROGRAMMES'!P51</f>
        <v>#REF!</v>
      </c>
      <c r="Q51" s="9" t="e">
        <f>OSDP!Q51+OSW!#REF!+ORC!Q51+'CD PROGRAMMES'!Q51</f>
        <v>#REF!</v>
      </c>
      <c r="R51" s="9" t="e">
        <f t="shared" si="2"/>
        <v>#REF!</v>
      </c>
      <c r="S51" s="9" t="e">
        <f t="shared" si="3"/>
        <v>#REF!</v>
      </c>
    </row>
    <row r="52" spans="1:19" ht="13.5">
      <c r="A52" s="23"/>
      <c r="B52" s="9" t="s">
        <v>107</v>
      </c>
      <c r="C52" s="9" t="e">
        <f>OSDP!C52+OSW!#REF!+ORC!C52+'CD PROGRAMMES'!C52</f>
        <v>#REF!</v>
      </c>
      <c r="D52" s="9" t="e">
        <f>OSDP!D52+OSW!#REF!+ORC!D52+'CD PROGRAMMES'!D52</f>
        <v>#REF!</v>
      </c>
      <c r="E52" s="19" t="e">
        <f t="shared" si="1"/>
        <v>#REF!</v>
      </c>
      <c r="F52" s="9" t="e">
        <f>OSDP!F52+OSW!#REF!+ORC!F52+'CD PROGRAMMES'!F52</f>
        <v>#REF!</v>
      </c>
      <c r="G52" s="9" t="e">
        <f>OSDP!G52+OSW!#REF!+ORC!G52+'CD PROGRAMMES'!G52</f>
        <v>#REF!</v>
      </c>
      <c r="H52" s="9" t="e">
        <f>OSDP!H52+OSW!#REF!+ORC!H52+'CD PROGRAMMES'!H52</f>
        <v>#REF!</v>
      </c>
      <c r="I52" s="9" t="e">
        <f>OSDP!I52+OSW!#REF!+ORC!I52+'CD PROGRAMMES'!I52</f>
        <v>#REF!</v>
      </c>
      <c r="J52" s="9" t="e">
        <f>OSDP!J52+OSW!#REF!+ORC!J52+'CD PROGRAMMES'!J52</f>
        <v>#REF!</v>
      </c>
      <c r="K52" s="9" t="e">
        <f>OSDP!K52+OSW!#REF!+ORC!K52+'CD PROGRAMMES'!K52</f>
        <v>#REF!</v>
      </c>
      <c r="L52" s="9" t="e">
        <f>OSDP!L52+OSW!#REF!+ORC!L52+'CD PROGRAMMES'!L52</f>
        <v>#REF!</v>
      </c>
      <c r="M52" s="9" t="e">
        <f>OSDP!M52+OSW!#REF!+ORC!M52+'CD PROGRAMMES'!M52</f>
        <v>#REF!</v>
      </c>
      <c r="N52" s="9" t="e">
        <f>OSDP!N52+OSW!#REF!+ORC!N52+'CD PROGRAMMES'!N52</f>
        <v>#REF!</v>
      </c>
      <c r="O52" s="9" t="e">
        <f>OSDP!O52+OSW!#REF!+ORC!O52+'CD PROGRAMMES'!O52</f>
        <v>#REF!</v>
      </c>
      <c r="P52" s="9" t="e">
        <f>OSDP!P52+OSW!#REF!+ORC!P52+'CD PROGRAMMES'!P52</f>
        <v>#REF!</v>
      </c>
      <c r="Q52" s="9" t="e">
        <f>OSDP!Q52+OSW!#REF!+ORC!Q52+'CD PROGRAMMES'!Q52</f>
        <v>#REF!</v>
      </c>
      <c r="R52" s="9" t="e">
        <f t="shared" si="2"/>
        <v>#REF!</v>
      </c>
      <c r="S52" s="9" t="e">
        <f t="shared" si="3"/>
        <v>#REF!</v>
      </c>
    </row>
    <row r="53" spans="1:19" ht="13.5">
      <c r="A53" s="23"/>
      <c r="B53" s="9" t="s">
        <v>108</v>
      </c>
      <c r="C53" s="9" t="e">
        <f>OSDP!C53+OSW!#REF!+ORC!C53+'CD PROGRAMMES'!C53</f>
        <v>#REF!</v>
      </c>
      <c r="D53" s="9" t="e">
        <f>OSDP!D53+OSW!#REF!+ORC!D53+'CD PROGRAMMES'!D53</f>
        <v>#REF!</v>
      </c>
      <c r="E53" s="19" t="e">
        <f t="shared" si="1"/>
        <v>#REF!</v>
      </c>
      <c r="F53" s="9" t="e">
        <f>OSDP!F53+OSW!#REF!+ORC!F53+'CD PROGRAMMES'!F53</f>
        <v>#REF!</v>
      </c>
      <c r="G53" s="9" t="e">
        <f>OSDP!G53+OSW!#REF!+ORC!G53+'CD PROGRAMMES'!G53</f>
        <v>#REF!</v>
      </c>
      <c r="H53" s="9" t="e">
        <f>OSDP!H53+OSW!#REF!+ORC!H53+'CD PROGRAMMES'!H53</f>
        <v>#REF!</v>
      </c>
      <c r="I53" s="9" t="e">
        <f>OSDP!I53+OSW!#REF!+ORC!I53+'CD PROGRAMMES'!I53</f>
        <v>#REF!</v>
      </c>
      <c r="J53" s="9" t="e">
        <f>OSDP!J53+OSW!#REF!+ORC!J53+'CD PROGRAMMES'!J53</f>
        <v>#REF!</v>
      </c>
      <c r="K53" s="9" t="e">
        <f>OSDP!K53+OSW!#REF!+ORC!K53+'CD PROGRAMMES'!K53</f>
        <v>#REF!</v>
      </c>
      <c r="L53" s="9" t="e">
        <f>OSDP!L53+OSW!#REF!+ORC!L53+'CD PROGRAMMES'!L53</f>
        <v>#REF!</v>
      </c>
      <c r="M53" s="9" t="e">
        <f>OSDP!M53+OSW!#REF!+ORC!M53+'CD PROGRAMMES'!M53</f>
        <v>#REF!</v>
      </c>
      <c r="N53" s="9" t="e">
        <f>OSDP!N53+OSW!#REF!+ORC!N53+'CD PROGRAMMES'!N53</f>
        <v>#REF!</v>
      </c>
      <c r="O53" s="9" t="e">
        <f>OSDP!O53+OSW!#REF!+ORC!O53+'CD PROGRAMMES'!O53</f>
        <v>#REF!</v>
      </c>
      <c r="P53" s="9" t="e">
        <f>OSDP!P53+OSW!#REF!+ORC!P53+'CD PROGRAMMES'!P53</f>
        <v>#REF!</v>
      </c>
      <c r="Q53" s="9" t="e">
        <f>OSDP!Q53+OSW!#REF!+ORC!Q53+'CD PROGRAMMES'!Q53</f>
        <v>#REF!</v>
      </c>
      <c r="R53" s="9" t="e">
        <f t="shared" si="2"/>
        <v>#REF!</v>
      </c>
      <c r="S53" s="9" t="e">
        <f t="shared" si="3"/>
        <v>#REF!</v>
      </c>
    </row>
    <row r="54" spans="1:19" ht="13.5">
      <c r="A54" s="23"/>
      <c r="B54" s="13" t="s">
        <v>109</v>
      </c>
      <c r="C54" s="13" t="e">
        <f>OSDP!C54+OSW!#REF!+ORC!C54+'CD PROGRAMMES'!C54</f>
        <v>#REF!</v>
      </c>
      <c r="D54" s="13" t="e">
        <f>OSDP!D54+OSW!#REF!+ORC!D54+'CD PROGRAMMES'!D54</f>
        <v>#REF!</v>
      </c>
      <c r="E54" s="20" t="e">
        <f t="shared" si="1"/>
        <v>#REF!</v>
      </c>
      <c r="F54" s="13" t="e">
        <f>OSDP!F54+OSW!#REF!+ORC!F54+'CD PROGRAMMES'!F54</f>
        <v>#REF!</v>
      </c>
      <c r="G54" s="13" t="e">
        <f>OSDP!G54+OSW!#REF!+ORC!G54+'CD PROGRAMMES'!G54</f>
        <v>#REF!</v>
      </c>
      <c r="H54" s="13" t="e">
        <f>OSDP!H54+OSW!#REF!+ORC!H54+'CD PROGRAMMES'!H54</f>
        <v>#REF!</v>
      </c>
      <c r="I54" s="13" t="e">
        <f>OSDP!I54+OSW!#REF!+ORC!I54+'CD PROGRAMMES'!I54</f>
        <v>#REF!</v>
      </c>
      <c r="J54" s="13" t="e">
        <f>OSDP!J54+OSW!#REF!+ORC!J54+'CD PROGRAMMES'!J54</f>
        <v>#REF!</v>
      </c>
      <c r="K54" s="13" t="e">
        <f>OSDP!K54+OSW!#REF!+ORC!K54+'CD PROGRAMMES'!K54</f>
        <v>#REF!</v>
      </c>
      <c r="L54" s="13" t="e">
        <f>OSDP!L54+OSW!#REF!+ORC!L54+'CD PROGRAMMES'!L54</f>
        <v>#REF!</v>
      </c>
      <c r="M54" s="13" t="e">
        <f>OSDP!M54+OSW!#REF!+ORC!M54+'CD PROGRAMMES'!M54</f>
        <v>#REF!</v>
      </c>
      <c r="N54" s="13" t="e">
        <f>OSDP!N54+OSW!#REF!+ORC!N54+'CD PROGRAMMES'!N54</f>
        <v>#REF!</v>
      </c>
      <c r="O54" s="13" t="e">
        <f>OSDP!O54+OSW!#REF!+ORC!O54+'CD PROGRAMMES'!O54</f>
        <v>#REF!</v>
      </c>
      <c r="P54" s="13" t="e">
        <f>OSDP!P54+OSW!#REF!+ORC!P54+'CD PROGRAMMES'!P54</f>
        <v>#REF!</v>
      </c>
      <c r="Q54" s="13" t="e">
        <f>OSDP!Q54+OSW!#REF!+ORC!Q54+'CD PROGRAMMES'!Q54</f>
        <v>#REF!</v>
      </c>
      <c r="R54" s="13" t="e">
        <f t="shared" si="2"/>
        <v>#REF!</v>
      </c>
      <c r="S54" s="13" t="e">
        <f t="shared" si="3"/>
        <v>#REF!</v>
      </c>
    </row>
    <row r="55" spans="1:19" ht="13.5">
      <c r="A55" s="23"/>
      <c r="B55" s="9"/>
      <c r="C55" s="9">
        <f>OSDP!C55+OSW!C75+ORC!C55+'CD PROGRAMMES'!C55</f>
        <v>0</v>
      </c>
      <c r="D55" s="9">
        <f>OSDP!D55+OSW!D75+ORC!D55+'CD PROGRAMMES'!D55</f>
        <v>0</v>
      </c>
      <c r="E55" s="19">
        <f t="shared" si="1"/>
        <v>0</v>
      </c>
      <c r="F55" s="9">
        <f>OSDP!F55+OSW!F75+ORC!F55+'CD PROGRAMMES'!F55</f>
        <v>0</v>
      </c>
      <c r="G55" s="9">
        <f>OSDP!G55+OSW!G75+ORC!G55+'CD PROGRAMMES'!G55</f>
        <v>0</v>
      </c>
      <c r="H55" s="9">
        <f>OSDP!H55+OSW!H75+ORC!H55+'CD PROGRAMMES'!H55</f>
        <v>0</v>
      </c>
      <c r="I55" s="9">
        <f>OSDP!I55+OSW!I75+ORC!I55+'CD PROGRAMMES'!I55</f>
        <v>0</v>
      </c>
      <c r="J55" s="9">
        <f>OSDP!J55+OSW!J75+ORC!J55+'CD PROGRAMMES'!J55</f>
        <v>0</v>
      </c>
      <c r="K55" s="9">
        <f>OSDP!K55+OSW!K75+ORC!K55+'CD PROGRAMMES'!K55</f>
        <v>0</v>
      </c>
      <c r="L55" s="9">
        <f>OSDP!L55+OSW!L75+ORC!L55+'CD PROGRAMMES'!L55</f>
        <v>0</v>
      </c>
      <c r="M55" s="9">
        <f>OSDP!M55+OSW!M75+ORC!M55+'CD PROGRAMMES'!M55</f>
        <v>0</v>
      </c>
      <c r="N55" s="9">
        <f>OSDP!N55+OSW!N75+ORC!N55+'CD PROGRAMMES'!N55</f>
        <v>0</v>
      </c>
      <c r="O55" s="9">
        <f>OSDP!O55+OSW!O75+ORC!O55+'CD PROGRAMMES'!O55</f>
        <v>0</v>
      </c>
      <c r="P55" s="9">
        <f>OSDP!P55+OSW!P75+ORC!P55+'CD PROGRAMMES'!P55</f>
        <v>0</v>
      </c>
      <c r="Q55" s="9">
        <f>OSDP!Q55+OSW!Q75+ORC!Q55+'CD PROGRAMMES'!Q55</f>
        <v>0</v>
      </c>
      <c r="R55" s="9">
        <f t="shared" si="2"/>
        <v>0</v>
      </c>
      <c r="S55" s="9">
        <f t="shared" si="3"/>
        <v>0</v>
      </c>
    </row>
    <row r="56" spans="1:19" ht="13.5">
      <c r="A56" s="23" t="s">
        <v>148</v>
      </c>
      <c r="B56" s="11" t="s">
        <v>24</v>
      </c>
      <c r="C56" s="9">
        <f>OSDP!C56+OSW!C76+ORC!C56+'CD PROGRAMMES'!C56</f>
        <v>0</v>
      </c>
      <c r="D56" s="9">
        <f>OSDP!D56+OSW!D76+ORC!D56+'CD PROGRAMMES'!D56</f>
        <v>0</v>
      </c>
      <c r="E56" s="19">
        <f t="shared" si="1"/>
        <v>0</v>
      </c>
      <c r="F56" s="9">
        <f>OSDP!F56+OSW!F76+ORC!F56+'CD PROGRAMMES'!F56</f>
        <v>0</v>
      </c>
      <c r="G56" s="9">
        <f>OSDP!G56+OSW!G76+ORC!G56+'CD PROGRAMMES'!G56</f>
        <v>0</v>
      </c>
      <c r="H56" s="9">
        <f>OSDP!H56+OSW!H76+ORC!H56+'CD PROGRAMMES'!H56</f>
        <v>0</v>
      </c>
      <c r="I56" s="9">
        <f>OSDP!I56+OSW!I76+ORC!I56+'CD PROGRAMMES'!I56</f>
        <v>0</v>
      </c>
      <c r="J56" s="9">
        <f>OSDP!J56+OSW!J76+ORC!J56+'CD PROGRAMMES'!J56</f>
        <v>0</v>
      </c>
      <c r="K56" s="9">
        <f>OSDP!K56+OSW!K76+ORC!K56+'CD PROGRAMMES'!K56</f>
        <v>0</v>
      </c>
      <c r="L56" s="9">
        <f>OSDP!L56+OSW!L76+ORC!L56+'CD PROGRAMMES'!L56</f>
        <v>0</v>
      </c>
      <c r="M56" s="9">
        <f>OSDP!M56+OSW!M76+ORC!M56+'CD PROGRAMMES'!M56</f>
        <v>0</v>
      </c>
      <c r="N56" s="9">
        <f>OSDP!N56+OSW!N76+ORC!N56+'CD PROGRAMMES'!N56</f>
        <v>0</v>
      </c>
      <c r="O56" s="9">
        <f>OSDP!O56+OSW!O76+ORC!O56+'CD PROGRAMMES'!O56</f>
        <v>0</v>
      </c>
      <c r="P56" s="9">
        <f>OSDP!P56+OSW!P76+ORC!P56+'CD PROGRAMMES'!P56</f>
        <v>0</v>
      </c>
      <c r="Q56" s="9">
        <f>OSDP!Q56+OSW!Q76+ORC!Q56+'CD PROGRAMMES'!Q56</f>
        <v>0</v>
      </c>
      <c r="R56" s="9">
        <f t="shared" si="2"/>
        <v>0</v>
      </c>
      <c r="S56" s="9">
        <f t="shared" si="3"/>
        <v>0</v>
      </c>
    </row>
    <row r="57" spans="1:19" ht="13.5">
      <c r="A57" s="23"/>
      <c r="B57" s="11" t="s">
        <v>25</v>
      </c>
      <c r="C57" s="9">
        <f>OSDP!C57+OSW!C77+ORC!C57+'CD PROGRAMMES'!C57</f>
        <v>0</v>
      </c>
      <c r="D57" s="9">
        <f>OSDP!D57+OSW!D77+ORC!D57+'CD PROGRAMMES'!D57</f>
        <v>0</v>
      </c>
      <c r="E57" s="19">
        <f t="shared" si="1"/>
        <v>0</v>
      </c>
      <c r="F57" s="9">
        <f>OSDP!F57+OSW!F77+ORC!F57+'CD PROGRAMMES'!F57</f>
        <v>0</v>
      </c>
      <c r="G57" s="9">
        <f>OSDP!G57+OSW!G77+ORC!G57+'CD PROGRAMMES'!G57</f>
        <v>0</v>
      </c>
      <c r="H57" s="9">
        <f>OSDP!H57+OSW!H77+ORC!H57+'CD PROGRAMMES'!H57</f>
        <v>0</v>
      </c>
      <c r="I57" s="9">
        <f>OSDP!I57+OSW!I77+ORC!I57+'CD PROGRAMMES'!I57</f>
        <v>0</v>
      </c>
      <c r="J57" s="9">
        <f>OSDP!J57+OSW!J77+ORC!J57+'CD PROGRAMMES'!J57</f>
        <v>0</v>
      </c>
      <c r="K57" s="9">
        <f>OSDP!K57+OSW!K77+ORC!K57+'CD PROGRAMMES'!K57</f>
        <v>0</v>
      </c>
      <c r="L57" s="9">
        <f>OSDP!L57+OSW!L77+ORC!L57+'CD PROGRAMMES'!L57</f>
        <v>0</v>
      </c>
      <c r="M57" s="9">
        <f>OSDP!M57+OSW!M77+ORC!M57+'CD PROGRAMMES'!M57</f>
        <v>0</v>
      </c>
      <c r="N57" s="9">
        <f>OSDP!N57+OSW!N77+ORC!N57+'CD PROGRAMMES'!N57</f>
        <v>0</v>
      </c>
      <c r="O57" s="9">
        <f>OSDP!O57+OSW!O77+ORC!O57+'CD PROGRAMMES'!O57</f>
        <v>0</v>
      </c>
      <c r="P57" s="9">
        <f>OSDP!P57+OSW!P77+ORC!P57+'CD PROGRAMMES'!P57</f>
        <v>0</v>
      </c>
      <c r="Q57" s="9">
        <f>OSDP!Q57+OSW!Q77+ORC!Q57+'CD PROGRAMMES'!Q57</f>
        <v>0</v>
      </c>
      <c r="R57" s="9">
        <f t="shared" si="2"/>
        <v>0</v>
      </c>
      <c r="S57" s="9">
        <f t="shared" si="3"/>
        <v>0</v>
      </c>
    </row>
    <row r="58" spans="1:19" ht="13.5">
      <c r="A58" s="23"/>
      <c r="B58" s="9" t="s">
        <v>26</v>
      </c>
      <c r="C58" s="9">
        <f>OSDP!C58+OSW!C78+ORC!C58+'CD PROGRAMMES'!C58</f>
        <v>0</v>
      </c>
      <c r="D58" s="9">
        <f>OSDP!D58+OSW!D78+ORC!D58+'CD PROGRAMMES'!D58</f>
        <v>0</v>
      </c>
      <c r="E58" s="19">
        <f t="shared" si="1"/>
        <v>0</v>
      </c>
      <c r="F58" s="9">
        <f>OSDP!F58+OSW!F78+ORC!F58+'CD PROGRAMMES'!F58</f>
        <v>0</v>
      </c>
      <c r="G58" s="9">
        <f>OSDP!G58+OSW!G78+ORC!G58+'CD PROGRAMMES'!G58</f>
        <v>0</v>
      </c>
      <c r="H58" s="9">
        <f>OSDP!H58+OSW!H78+ORC!H58+'CD PROGRAMMES'!H58</f>
        <v>0</v>
      </c>
      <c r="I58" s="9">
        <f>OSDP!I58+OSW!I78+ORC!I58+'CD PROGRAMMES'!I58</f>
        <v>0</v>
      </c>
      <c r="J58" s="9">
        <f>OSDP!J58+OSW!J78+ORC!J58+'CD PROGRAMMES'!J58</f>
        <v>0</v>
      </c>
      <c r="K58" s="9">
        <f>OSDP!K58+OSW!K78+ORC!K58+'CD PROGRAMMES'!K58</f>
        <v>2499</v>
      </c>
      <c r="L58" s="9">
        <f>OSDP!L58+OSW!L78+ORC!L58+'CD PROGRAMMES'!L58</f>
        <v>0</v>
      </c>
      <c r="M58" s="9">
        <f>OSDP!M58+OSW!M78+ORC!M58+'CD PROGRAMMES'!M58</f>
        <v>0</v>
      </c>
      <c r="N58" s="9">
        <f>OSDP!N58+OSW!N78+ORC!N58+'CD PROGRAMMES'!N58</f>
        <v>0</v>
      </c>
      <c r="O58" s="9">
        <f>OSDP!O58+OSW!O78+ORC!O58+'CD PROGRAMMES'!O58</f>
        <v>0</v>
      </c>
      <c r="P58" s="9">
        <f>OSDP!P58+OSW!P78+ORC!P58+'CD PROGRAMMES'!P58</f>
        <v>0</v>
      </c>
      <c r="Q58" s="9">
        <f>OSDP!Q58+OSW!Q78+ORC!Q58+'CD PROGRAMMES'!Q58</f>
        <v>0</v>
      </c>
      <c r="R58" s="9">
        <f t="shared" si="2"/>
        <v>2499</v>
      </c>
      <c r="S58" s="9">
        <f t="shared" si="3"/>
        <v>-2499</v>
      </c>
    </row>
    <row r="59" spans="1:19" ht="13.5">
      <c r="A59" s="23"/>
      <c r="B59" s="9" t="s">
        <v>27</v>
      </c>
      <c r="C59" s="9">
        <f>OSDP!C59+OSW!C79+ORC!C59+'CD PROGRAMMES'!C59</f>
        <v>20000</v>
      </c>
      <c r="D59" s="9">
        <f>OSDP!D59+OSW!D79+ORC!D59+'CD PROGRAMMES'!D59</f>
        <v>0</v>
      </c>
      <c r="E59" s="19">
        <f t="shared" si="1"/>
        <v>20000</v>
      </c>
      <c r="F59" s="9">
        <f>OSDP!F59+OSW!F79+ORC!F59+'CD PROGRAMMES'!F59</f>
        <v>833.33</v>
      </c>
      <c r="G59" s="9">
        <f>OSDP!G59+OSW!G79+ORC!G59+'CD PROGRAMMES'!G59</f>
        <v>833.33</v>
      </c>
      <c r="H59" s="9">
        <f>OSDP!H59+OSW!H79+ORC!H59+'CD PROGRAMMES'!H59</f>
        <v>833.33</v>
      </c>
      <c r="I59" s="9">
        <f>OSDP!I59+OSW!I79+ORC!I59+'CD PROGRAMMES'!I59</f>
        <v>833.33</v>
      </c>
      <c r="J59" s="9">
        <f>OSDP!J59+OSW!J79+ORC!J59+'CD PROGRAMMES'!J59</f>
        <v>833.33</v>
      </c>
      <c r="K59" s="9">
        <f>OSDP!K59+OSW!K79+ORC!K59+'CD PROGRAMMES'!K59</f>
        <v>833.33</v>
      </c>
      <c r="L59" s="9">
        <f>OSDP!L59+OSW!L79+ORC!L59+'CD PROGRAMMES'!L59</f>
        <v>833.33</v>
      </c>
      <c r="M59" s="9">
        <f>OSDP!M59+OSW!M79+ORC!M59+'CD PROGRAMMES'!M59</f>
        <v>833.33</v>
      </c>
      <c r="N59" s="9">
        <f>OSDP!N59+OSW!N79+ORC!N59+'CD PROGRAMMES'!N59</f>
        <v>833.33</v>
      </c>
      <c r="O59" s="9">
        <f>OSDP!O59+OSW!O79+ORC!O59+'CD PROGRAMMES'!O59</f>
        <v>833.33</v>
      </c>
      <c r="P59" s="9">
        <f>OSDP!P59+OSW!P79+ORC!P59+'CD PROGRAMMES'!P59</f>
        <v>833.33</v>
      </c>
      <c r="Q59" s="9">
        <f>OSDP!Q59+OSW!Q79+ORC!Q59+'CD PROGRAMMES'!Q59</f>
        <v>833.33</v>
      </c>
      <c r="R59" s="9">
        <f t="shared" si="2"/>
        <v>9999.960000000001</v>
      </c>
      <c r="S59" s="9">
        <f t="shared" si="3"/>
        <v>10000.039999999999</v>
      </c>
    </row>
    <row r="60" spans="1:19" ht="13.5">
      <c r="A60" s="23"/>
      <c r="B60" s="9" t="s">
        <v>28</v>
      </c>
      <c r="C60" s="9">
        <f>OSDP!C60+OSW!C80+ORC!C60+'CD PROGRAMMES'!C60</f>
        <v>50000</v>
      </c>
      <c r="D60" s="9">
        <f>OSDP!D60+OSW!D80+ORC!D60+'CD PROGRAMMES'!D60</f>
        <v>0</v>
      </c>
      <c r="E60" s="19">
        <f t="shared" si="1"/>
        <v>50000</v>
      </c>
      <c r="F60" s="9">
        <f>OSDP!F60+OSW!F80+ORC!F60+'CD PROGRAMMES'!F60</f>
        <v>2500</v>
      </c>
      <c r="G60" s="9">
        <f>OSDP!G60+OSW!G80+ORC!G60+'CD PROGRAMMES'!G60</f>
        <v>2500</v>
      </c>
      <c r="H60" s="9">
        <f>OSDP!H60+OSW!H80+ORC!H60+'CD PROGRAMMES'!H60</f>
        <v>2500</v>
      </c>
      <c r="I60" s="9">
        <f>OSDP!I60+OSW!I80+ORC!I60+'CD PROGRAMMES'!I60</f>
        <v>2500</v>
      </c>
      <c r="J60" s="9">
        <f>OSDP!J60+OSW!J80+ORC!J60+'CD PROGRAMMES'!J60</f>
        <v>2500</v>
      </c>
      <c r="K60" s="9">
        <f>OSDP!K60+OSW!K80+ORC!K60+'CD PROGRAMMES'!K60</f>
        <v>2500</v>
      </c>
      <c r="L60" s="9">
        <f>OSDP!L60+OSW!L80+ORC!L60+'CD PROGRAMMES'!L60</f>
        <v>2500</v>
      </c>
      <c r="M60" s="9">
        <f>OSDP!M60+OSW!M80+ORC!M60+'CD PROGRAMMES'!M60</f>
        <v>2500</v>
      </c>
      <c r="N60" s="9">
        <f>OSDP!N60+OSW!N80+ORC!N60+'CD PROGRAMMES'!N60</f>
        <v>2500</v>
      </c>
      <c r="O60" s="9">
        <f>OSDP!O60+OSW!O80+ORC!O60+'CD PROGRAMMES'!O60</f>
        <v>2500</v>
      </c>
      <c r="P60" s="9">
        <f>OSDP!P60+OSW!P80+ORC!P60+'CD PROGRAMMES'!P60</f>
        <v>2500</v>
      </c>
      <c r="Q60" s="9">
        <f>OSDP!Q60+OSW!Q80+ORC!Q60+'CD PROGRAMMES'!Q60</f>
        <v>2500</v>
      </c>
      <c r="R60" s="9">
        <f t="shared" si="2"/>
        <v>30000</v>
      </c>
      <c r="S60" s="9">
        <f t="shared" si="3"/>
        <v>20000</v>
      </c>
    </row>
    <row r="61" spans="1:19" ht="13.5">
      <c r="A61" s="23"/>
      <c r="B61" s="9" t="s">
        <v>29</v>
      </c>
      <c r="C61" s="9">
        <f>OSDP!C61+OSW!C81+ORC!C61+'CD PROGRAMMES'!C61</f>
        <v>17000</v>
      </c>
      <c r="D61" s="9">
        <f>OSDP!D61+OSW!D81+ORC!D61+'CD PROGRAMMES'!D61</f>
        <v>0</v>
      </c>
      <c r="E61" s="19">
        <f t="shared" si="1"/>
        <v>17000</v>
      </c>
      <c r="F61" s="9">
        <f>OSDP!F61+OSW!F81+ORC!F61+'CD PROGRAMMES'!F61</f>
        <v>583</v>
      </c>
      <c r="G61" s="9">
        <f>OSDP!G61+OSW!G81+ORC!G61+'CD PROGRAMMES'!G61</f>
        <v>583</v>
      </c>
      <c r="H61" s="9">
        <f>OSDP!H61+OSW!H81+ORC!H61+'CD PROGRAMMES'!H61</f>
        <v>583</v>
      </c>
      <c r="I61" s="9">
        <f>OSDP!I61+OSW!I81+ORC!I61+'CD PROGRAMMES'!I61</f>
        <v>583</v>
      </c>
      <c r="J61" s="9">
        <f>OSDP!J61+OSW!J81+ORC!J61+'CD PROGRAMMES'!J61</f>
        <v>583</v>
      </c>
      <c r="K61" s="9">
        <f>OSDP!K61+OSW!K81+ORC!K61+'CD PROGRAMMES'!K61</f>
        <v>583</v>
      </c>
      <c r="L61" s="9">
        <f>OSDP!L61+OSW!L81+ORC!L61+'CD PROGRAMMES'!L61</f>
        <v>583</v>
      </c>
      <c r="M61" s="9">
        <f>OSDP!M61+OSW!M81+ORC!M61+'CD PROGRAMMES'!M61</f>
        <v>4733</v>
      </c>
      <c r="N61" s="9">
        <f>OSDP!N61+OSW!N81+ORC!N61+'CD PROGRAMMES'!N61</f>
        <v>583</v>
      </c>
      <c r="O61" s="9">
        <f>OSDP!O61+OSW!O81+ORC!O61+'CD PROGRAMMES'!O61</f>
        <v>583</v>
      </c>
      <c r="P61" s="9">
        <f>OSDP!P61+OSW!P81+ORC!P61+'CD PROGRAMMES'!P61</f>
        <v>583</v>
      </c>
      <c r="Q61" s="9">
        <f>OSDP!Q61+OSW!Q81+ORC!Q61+'CD PROGRAMMES'!Q61</f>
        <v>587</v>
      </c>
      <c r="R61" s="9">
        <f t="shared" si="2"/>
        <v>11150</v>
      </c>
      <c r="S61" s="9">
        <f t="shared" si="3"/>
        <v>5850</v>
      </c>
    </row>
    <row r="62" spans="1:19" ht="13.5">
      <c r="A62" s="23"/>
      <c r="B62" s="9" t="s">
        <v>30</v>
      </c>
      <c r="C62" s="9">
        <f>OSDP!C62+OSW!C82+ORC!C62+'CD PROGRAMMES'!C62</f>
        <v>5000</v>
      </c>
      <c r="D62" s="9">
        <f>OSDP!D62+OSW!D82+ORC!D62+'CD PROGRAMMES'!D62</f>
        <v>0</v>
      </c>
      <c r="E62" s="19">
        <f t="shared" si="1"/>
        <v>5000</v>
      </c>
      <c r="F62" s="9">
        <f>OSDP!F62+OSW!F82+ORC!F62+'CD PROGRAMMES'!F62</f>
        <v>250</v>
      </c>
      <c r="G62" s="9">
        <f>OSDP!G62+OSW!G82+ORC!G62+'CD PROGRAMMES'!G62</f>
        <v>250</v>
      </c>
      <c r="H62" s="9">
        <f>OSDP!H62+OSW!H82+ORC!H62+'CD PROGRAMMES'!H62</f>
        <v>250</v>
      </c>
      <c r="I62" s="9">
        <f>OSDP!I62+OSW!I82+ORC!I62+'CD PROGRAMMES'!I62</f>
        <v>250</v>
      </c>
      <c r="J62" s="9">
        <f>OSDP!J62+OSW!J82+ORC!J62+'CD PROGRAMMES'!J62</f>
        <v>250</v>
      </c>
      <c r="K62" s="9">
        <f>OSDP!K62+OSW!K82+ORC!K62+'CD PROGRAMMES'!K62</f>
        <v>250</v>
      </c>
      <c r="L62" s="9">
        <f>OSDP!L62+OSW!L82+ORC!L62+'CD PROGRAMMES'!L62</f>
        <v>250</v>
      </c>
      <c r="M62" s="9">
        <f>OSDP!M62+OSW!M82+ORC!M62+'CD PROGRAMMES'!M62</f>
        <v>250</v>
      </c>
      <c r="N62" s="9">
        <f>OSDP!N62+OSW!N82+ORC!N62+'CD PROGRAMMES'!N62</f>
        <v>250</v>
      </c>
      <c r="O62" s="9">
        <f>OSDP!O62+OSW!O82+ORC!O62+'CD PROGRAMMES'!O62</f>
        <v>250</v>
      </c>
      <c r="P62" s="9">
        <f>OSDP!P62+OSW!P82+ORC!P62+'CD PROGRAMMES'!P62</f>
        <v>250</v>
      </c>
      <c r="Q62" s="9">
        <f>OSDP!Q62+OSW!Q82+ORC!Q62+'CD PROGRAMMES'!Q62</f>
        <v>250</v>
      </c>
      <c r="R62" s="9">
        <f t="shared" si="2"/>
        <v>3000</v>
      </c>
      <c r="S62" s="9">
        <f t="shared" si="3"/>
        <v>2000</v>
      </c>
    </row>
    <row r="63" spans="1:19" ht="13.5">
      <c r="A63" s="23"/>
      <c r="B63" s="9" t="s">
        <v>31</v>
      </c>
      <c r="C63" s="9">
        <f>OSDP!C63+OSW!C83+ORC!C63+'CD PROGRAMMES'!C63</f>
        <v>90000</v>
      </c>
      <c r="D63" s="9">
        <f>OSDP!D63+OSW!D83+ORC!D63+'CD PROGRAMMES'!D63</f>
        <v>0</v>
      </c>
      <c r="E63" s="19">
        <f t="shared" si="1"/>
        <v>90000</v>
      </c>
      <c r="F63" s="9">
        <f>OSDP!F63+OSW!F83+ORC!F63+'CD PROGRAMMES'!F63</f>
        <v>2500</v>
      </c>
      <c r="G63" s="9">
        <f>OSDP!G63+OSW!G83+ORC!G63+'CD PROGRAMMES'!G63</f>
        <v>2500</v>
      </c>
      <c r="H63" s="9">
        <f>OSDP!H63+OSW!H83+ORC!H63+'CD PROGRAMMES'!H63</f>
        <v>2500</v>
      </c>
      <c r="I63" s="9">
        <f>OSDP!I63+OSW!I83+ORC!I63+'CD PROGRAMMES'!I63</f>
        <v>2500</v>
      </c>
      <c r="J63" s="9">
        <f>OSDP!J63+OSW!J83+ORC!J63+'CD PROGRAMMES'!J63</f>
        <v>2500</v>
      </c>
      <c r="K63" s="9">
        <f>OSDP!K63+OSW!K83+ORC!K63+'CD PROGRAMMES'!K63</f>
        <v>2500</v>
      </c>
      <c r="L63" s="9">
        <f>OSDP!L63+OSW!L83+ORC!L63+'CD PROGRAMMES'!L63</f>
        <v>2500</v>
      </c>
      <c r="M63" s="9">
        <f>OSDP!M63+OSW!M83+ORC!M63+'CD PROGRAMMES'!M63</f>
        <v>2500</v>
      </c>
      <c r="N63" s="9">
        <f>OSDP!N63+OSW!N83+ORC!N63+'CD PROGRAMMES'!N63</f>
        <v>2500</v>
      </c>
      <c r="O63" s="9">
        <f>OSDP!O63+OSW!O83+ORC!O63+'CD PROGRAMMES'!O63</f>
        <v>2500</v>
      </c>
      <c r="P63" s="9">
        <f>OSDP!P63+OSW!P83+ORC!P63+'CD PROGRAMMES'!P63</f>
        <v>2500</v>
      </c>
      <c r="Q63" s="9">
        <f>OSDP!Q63+OSW!Q83+ORC!Q63+'CD PROGRAMMES'!Q63</f>
        <v>2500</v>
      </c>
      <c r="R63" s="9">
        <f t="shared" si="2"/>
        <v>30000</v>
      </c>
      <c r="S63" s="9">
        <f t="shared" si="3"/>
        <v>60000</v>
      </c>
    </row>
    <row r="64" spans="1:19" ht="13.5">
      <c r="A64" s="23"/>
      <c r="B64" s="9" t="s">
        <v>32</v>
      </c>
      <c r="C64" s="9">
        <f>OSDP!C64+OSW!C84+ORC!C64+'CD PROGRAMMES'!C64</f>
        <v>0</v>
      </c>
      <c r="D64" s="9">
        <f>OSDP!D64+OSW!D84+ORC!D64+'CD PROGRAMMES'!D64</f>
        <v>0</v>
      </c>
      <c r="E64" s="19">
        <f t="shared" si="1"/>
        <v>0</v>
      </c>
      <c r="F64" s="9">
        <f>OSDP!F64+OSW!F84+ORC!F64+'CD PROGRAMMES'!F64</f>
        <v>0</v>
      </c>
      <c r="G64" s="9">
        <f>OSDP!G64+OSW!G84+ORC!G64+'CD PROGRAMMES'!G64</f>
        <v>0</v>
      </c>
      <c r="H64" s="9">
        <f>OSDP!H64+OSW!H84+ORC!H64+'CD PROGRAMMES'!H64</f>
        <v>0</v>
      </c>
      <c r="I64" s="9">
        <f>OSDP!I64+OSW!I84+ORC!I64+'CD PROGRAMMES'!I64</f>
        <v>0</v>
      </c>
      <c r="J64" s="9">
        <f>OSDP!J64+OSW!J84+ORC!J64+'CD PROGRAMMES'!J64</f>
        <v>0</v>
      </c>
      <c r="K64" s="9">
        <f>OSDP!K64+OSW!K84+ORC!K64+'CD PROGRAMMES'!K64</f>
        <v>0</v>
      </c>
      <c r="L64" s="9">
        <f>OSDP!L64+OSW!L84+ORC!L64+'CD PROGRAMMES'!L64</f>
        <v>0</v>
      </c>
      <c r="M64" s="9">
        <f>OSDP!M64+OSW!M84+ORC!M64+'CD PROGRAMMES'!M64</f>
        <v>0</v>
      </c>
      <c r="N64" s="9">
        <f>OSDP!N64+OSW!N84+ORC!N64+'CD PROGRAMMES'!N64</f>
        <v>0</v>
      </c>
      <c r="O64" s="9">
        <f>OSDP!O64+OSW!O84+ORC!O64+'CD PROGRAMMES'!O64</f>
        <v>0</v>
      </c>
      <c r="P64" s="9">
        <f>OSDP!P64+OSW!P84+ORC!P64+'CD PROGRAMMES'!P64</f>
        <v>0</v>
      </c>
      <c r="Q64" s="9">
        <f>OSDP!Q64+OSW!Q84+ORC!Q64+'CD PROGRAMMES'!Q64</f>
        <v>0</v>
      </c>
      <c r="R64" s="9">
        <f t="shared" si="2"/>
        <v>0</v>
      </c>
      <c r="S64" s="9">
        <f t="shared" si="3"/>
        <v>0</v>
      </c>
    </row>
    <row r="65" spans="1:19" ht="13.5">
      <c r="A65" s="23"/>
      <c r="B65" s="9" t="s">
        <v>33</v>
      </c>
      <c r="C65" s="9">
        <f>OSDP!C65+OSW!C85+ORC!C65+'CD PROGRAMMES'!C65</f>
        <v>50000</v>
      </c>
      <c r="D65" s="9">
        <f>OSDP!D65+OSW!D85+ORC!D65+'CD PROGRAMMES'!D65</f>
        <v>0</v>
      </c>
      <c r="E65" s="19">
        <f t="shared" si="1"/>
        <v>50000</v>
      </c>
      <c r="F65" s="9">
        <f>OSDP!F65+OSW!F85+ORC!F65+'CD PROGRAMMES'!F65</f>
        <v>1666</v>
      </c>
      <c r="G65" s="9">
        <f>OSDP!G65+OSW!G85+ORC!G65+'CD PROGRAMMES'!G65</f>
        <v>1666</v>
      </c>
      <c r="H65" s="9">
        <f>OSDP!H65+OSW!H85+ORC!H65+'CD PROGRAMMES'!H65</f>
        <v>7816</v>
      </c>
      <c r="I65" s="9">
        <f>OSDP!I65+OSW!I85+ORC!I65+'CD PROGRAMMES'!I65</f>
        <v>2558</v>
      </c>
      <c r="J65" s="9">
        <f>OSDP!J65+OSW!J85+ORC!J65+'CD PROGRAMMES'!J65</f>
        <v>1666</v>
      </c>
      <c r="K65" s="9">
        <f>OSDP!K65+OSW!K85+ORC!K65+'CD PROGRAMMES'!K65</f>
        <v>1666</v>
      </c>
      <c r="L65" s="9">
        <f>OSDP!L65+OSW!L85+ORC!L65+'CD PROGRAMMES'!L65</f>
        <v>1666</v>
      </c>
      <c r="M65" s="9">
        <f>OSDP!M65+OSW!M85+ORC!M65+'CD PROGRAMMES'!M65</f>
        <v>3006</v>
      </c>
      <c r="N65" s="9">
        <f>OSDP!N65+OSW!N85+ORC!N65+'CD PROGRAMMES'!N65</f>
        <v>1666</v>
      </c>
      <c r="O65" s="9">
        <f>OSDP!O65+OSW!O85+ORC!O65+'CD PROGRAMMES'!O65</f>
        <v>1666</v>
      </c>
      <c r="P65" s="9">
        <f>OSDP!P65+OSW!P85+ORC!P65+'CD PROGRAMMES'!P65</f>
        <v>1666</v>
      </c>
      <c r="Q65" s="9">
        <f>OSDP!Q65+OSW!Q85+ORC!Q65+'CD PROGRAMMES'!Q65</f>
        <v>1674</v>
      </c>
      <c r="R65" s="9">
        <f t="shared" si="2"/>
        <v>28382</v>
      </c>
      <c r="S65" s="9">
        <f t="shared" si="3"/>
        <v>21618</v>
      </c>
    </row>
    <row r="66" spans="1:19" ht="13.5">
      <c r="A66" s="23"/>
      <c r="B66" s="9" t="s">
        <v>34</v>
      </c>
      <c r="C66" s="9">
        <f>OSDP!C66+OSW!C86+ORC!C66+'CD PROGRAMMES'!C66</f>
        <v>30000</v>
      </c>
      <c r="D66" s="9">
        <f>OSDP!D66+OSW!D86+ORC!D66+'CD PROGRAMMES'!D66</f>
        <v>0</v>
      </c>
      <c r="E66" s="19">
        <f t="shared" si="1"/>
        <v>30000</v>
      </c>
      <c r="F66" s="9">
        <f>OSDP!F66+OSW!F86+ORC!F66+'CD PROGRAMMES'!F66</f>
        <v>0</v>
      </c>
      <c r="G66" s="9">
        <f>OSDP!G66+OSW!G86+ORC!G66+'CD PROGRAMMES'!G66</f>
        <v>0</v>
      </c>
      <c r="H66" s="9">
        <f>OSDP!H66+OSW!H86+ORC!H66+'CD PROGRAMMES'!H66</f>
        <v>0</v>
      </c>
      <c r="I66" s="9">
        <f>OSDP!I66+OSW!I86+ORC!I66+'CD PROGRAMMES'!I66</f>
        <v>0</v>
      </c>
      <c r="J66" s="9">
        <f>OSDP!J66+OSW!J86+ORC!J66+'CD PROGRAMMES'!J66</f>
        <v>0</v>
      </c>
      <c r="K66" s="9">
        <f>OSDP!K66+OSW!K86+ORC!K66+'CD PROGRAMMES'!K66</f>
        <v>0</v>
      </c>
      <c r="L66" s="9">
        <f>OSDP!L66+OSW!L86+ORC!L66+'CD PROGRAMMES'!L66</f>
        <v>0</v>
      </c>
      <c r="M66" s="9">
        <f>OSDP!M66+OSW!M86+ORC!M66+'CD PROGRAMMES'!M66</f>
        <v>0</v>
      </c>
      <c r="N66" s="9">
        <f>OSDP!N66+OSW!N86+ORC!N66+'CD PROGRAMMES'!N66</f>
        <v>0</v>
      </c>
      <c r="O66" s="9">
        <f>OSDP!O66+OSW!O86+ORC!O66+'CD PROGRAMMES'!O66</f>
        <v>0</v>
      </c>
      <c r="P66" s="9">
        <f>OSDP!P66+OSW!P86+ORC!P66+'CD PROGRAMMES'!P66</f>
        <v>0</v>
      </c>
      <c r="Q66" s="9">
        <f>OSDP!Q66+OSW!Q86+ORC!Q66+'CD PROGRAMMES'!Q66</f>
        <v>0</v>
      </c>
      <c r="R66" s="9">
        <f t="shared" si="2"/>
        <v>0</v>
      </c>
      <c r="S66" s="9">
        <f t="shared" si="3"/>
        <v>30000</v>
      </c>
    </row>
    <row r="67" spans="1:19" ht="13.5">
      <c r="A67" s="23"/>
      <c r="B67" s="9" t="s">
        <v>35</v>
      </c>
      <c r="C67" s="9">
        <f>OSDP!C67+OSW!C87+ORC!C67+'CD PROGRAMMES'!C67</f>
        <v>5000</v>
      </c>
      <c r="D67" s="9">
        <f>OSDP!D67+OSW!D87+ORC!D67+'CD PROGRAMMES'!D67</f>
        <v>0</v>
      </c>
      <c r="E67" s="19">
        <f t="shared" si="1"/>
        <v>5000</v>
      </c>
      <c r="F67" s="9">
        <f>OSDP!F67+OSW!F87+ORC!F67+'CD PROGRAMMES'!F67</f>
        <v>0</v>
      </c>
      <c r="G67" s="9">
        <f>OSDP!G67+OSW!G87+ORC!G67+'CD PROGRAMMES'!G67</f>
        <v>0</v>
      </c>
      <c r="H67" s="9">
        <f>OSDP!H67+OSW!H87+ORC!H67+'CD PROGRAMMES'!H67</f>
        <v>0</v>
      </c>
      <c r="I67" s="9">
        <f>OSDP!I67+OSW!I87+ORC!I67+'CD PROGRAMMES'!I67</f>
        <v>0</v>
      </c>
      <c r="J67" s="9">
        <f>OSDP!J67+OSW!J87+ORC!J67+'CD PROGRAMMES'!J67</f>
        <v>0</v>
      </c>
      <c r="K67" s="9">
        <f>OSDP!K67+OSW!K87+ORC!K67+'CD PROGRAMMES'!K67</f>
        <v>0</v>
      </c>
      <c r="L67" s="9">
        <f>OSDP!L67+OSW!L87+ORC!L67+'CD PROGRAMMES'!L67</f>
        <v>0</v>
      </c>
      <c r="M67" s="9">
        <f>OSDP!M67+OSW!M87+ORC!M67+'CD PROGRAMMES'!M67</f>
        <v>0</v>
      </c>
      <c r="N67" s="9">
        <f>OSDP!N67+OSW!N87+ORC!N67+'CD PROGRAMMES'!N67</f>
        <v>0</v>
      </c>
      <c r="O67" s="9">
        <f>OSDP!O67+OSW!O87+ORC!O67+'CD PROGRAMMES'!O67</f>
        <v>0</v>
      </c>
      <c r="P67" s="9">
        <f>OSDP!P67+OSW!P87+ORC!P67+'CD PROGRAMMES'!P67</f>
        <v>0</v>
      </c>
      <c r="Q67" s="9">
        <f>OSDP!Q67+OSW!Q87+ORC!Q67+'CD PROGRAMMES'!Q67</f>
        <v>0</v>
      </c>
      <c r="R67" s="9">
        <f t="shared" si="2"/>
        <v>0</v>
      </c>
      <c r="S67" s="9">
        <f t="shared" si="3"/>
        <v>5000</v>
      </c>
    </row>
    <row r="68" spans="1:19" ht="13.5">
      <c r="A68" s="23"/>
      <c r="B68" s="9" t="s">
        <v>36</v>
      </c>
      <c r="C68" s="9">
        <f>OSDP!C68+OSW!C88+ORC!C68+'CD PROGRAMMES'!C68</f>
        <v>0</v>
      </c>
      <c r="D68" s="9">
        <f>OSDP!D68+OSW!D88+ORC!D68+'CD PROGRAMMES'!D68</f>
        <v>0</v>
      </c>
      <c r="E68" s="19">
        <f t="shared" si="1"/>
        <v>0</v>
      </c>
      <c r="F68" s="9">
        <f>OSDP!F68+OSW!F88+ORC!F68+'CD PROGRAMMES'!F68</f>
        <v>0</v>
      </c>
      <c r="G68" s="9">
        <f>OSDP!G68+OSW!G88+ORC!G68+'CD PROGRAMMES'!G68</f>
        <v>0</v>
      </c>
      <c r="H68" s="9">
        <f>OSDP!H68+OSW!H88+ORC!H68+'CD PROGRAMMES'!H68</f>
        <v>0</v>
      </c>
      <c r="I68" s="9">
        <f>OSDP!I68+OSW!I88+ORC!I68+'CD PROGRAMMES'!I68</f>
        <v>0</v>
      </c>
      <c r="J68" s="9">
        <f>OSDP!J68+OSW!J88+ORC!J68+'CD PROGRAMMES'!J68</f>
        <v>0</v>
      </c>
      <c r="K68" s="9">
        <f>OSDP!K68+OSW!K88+ORC!K68+'CD PROGRAMMES'!K68</f>
        <v>0</v>
      </c>
      <c r="L68" s="9">
        <f>OSDP!L68+OSW!L88+ORC!L68+'CD PROGRAMMES'!L68</f>
        <v>0</v>
      </c>
      <c r="M68" s="9">
        <f>OSDP!M68+OSW!M88+ORC!M68+'CD PROGRAMMES'!M68</f>
        <v>0</v>
      </c>
      <c r="N68" s="9">
        <f>OSDP!N68+OSW!N88+ORC!N68+'CD PROGRAMMES'!N68</f>
        <v>0</v>
      </c>
      <c r="O68" s="9">
        <f>OSDP!O68+OSW!O88+ORC!O68+'CD PROGRAMMES'!O68</f>
        <v>0</v>
      </c>
      <c r="P68" s="9">
        <f>OSDP!P68+OSW!P88+ORC!P68+'CD PROGRAMMES'!P68</f>
        <v>0</v>
      </c>
      <c r="Q68" s="9">
        <f>OSDP!Q68+OSW!Q88+ORC!Q68+'CD PROGRAMMES'!Q68</f>
        <v>0</v>
      </c>
      <c r="R68" s="9">
        <f t="shared" si="2"/>
        <v>0</v>
      </c>
      <c r="S68" s="9">
        <f t="shared" si="3"/>
        <v>0</v>
      </c>
    </row>
    <row r="69" spans="1:19" ht="13.5">
      <c r="A69" s="23"/>
      <c r="B69" s="9"/>
      <c r="C69" s="9">
        <f>OSDP!C69+OSW!C89+ORC!C69+'CD PROGRAMMES'!C69</f>
        <v>0</v>
      </c>
      <c r="D69" s="9">
        <f>OSDP!D69+OSW!D89+ORC!D69+'CD PROGRAMMES'!D69</f>
        <v>0</v>
      </c>
      <c r="E69" s="19">
        <f t="shared" si="1"/>
        <v>0</v>
      </c>
      <c r="F69" s="9">
        <f>OSDP!F69+OSW!F89+ORC!F69+'CD PROGRAMMES'!F69</f>
        <v>0</v>
      </c>
      <c r="G69" s="9">
        <f>OSDP!G69+OSW!G89+ORC!G69+'CD PROGRAMMES'!G69</f>
        <v>0</v>
      </c>
      <c r="H69" s="9">
        <f>OSDP!H69+OSW!H89+ORC!H69+'CD PROGRAMMES'!H69</f>
        <v>0</v>
      </c>
      <c r="I69" s="9">
        <f>OSDP!I69+OSW!I89+ORC!I69+'CD PROGRAMMES'!I69</f>
        <v>0</v>
      </c>
      <c r="J69" s="9">
        <f>OSDP!J69+OSW!J89+ORC!J69+'CD PROGRAMMES'!J69</f>
        <v>0</v>
      </c>
      <c r="K69" s="9">
        <f>OSDP!K69+OSW!K89+ORC!K69+'CD PROGRAMMES'!K69</f>
        <v>0</v>
      </c>
      <c r="L69" s="9">
        <f>OSDP!L69+OSW!L89+ORC!L69+'CD PROGRAMMES'!L69</f>
        <v>0</v>
      </c>
      <c r="M69" s="9">
        <f>OSDP!M69+OSW!M89+ORC!M69+'CD PROGRAMMES'!M69</f>
        <v>0</v>
      </c>
      <c r="N69" s="9">
        <f>OSDP!N69+OSW!N89+ORC!N69+'CD PROGRAMMES'!N69</f>
        <v>0</v>
      </c>
      <c r="O69" s="9">
        <f>OSDP!O69+OSW!O89+ORC!O69+'CD PROGRAMMES'!O69</f>
        <v>0</v>
      </c>
      <c r="P69" s="9">
        <f>OSDP!P69+OSW!P89+ORC!P69+'CD PROGRAMMES'!P69</f>
        <v>0</v>
      </c>
      <c r="Q69" s="9">
        <f>OSDP!Q69+OSW!Q89+ORC!Q69+'CD PROGRAMMES'!Q69</f>
        <v>0</v>
      </c>
      <c r="R69" s="9">
        <f t="shared" si="2"/>
        <v>0</v>
      </c>
      <c r="S69" s="9">
        <f t="shared" si="3"/>
        <v>0</v>
      </c>
    </row>
    <row r="70" spans="1:19" ht="13.5">
      <c r="A70" s="23"/>
      <c r="B70" s="11" t="s">
        <v>38</v>
      </c>
      <c r="C70" s="9">
        <f>OSDP!C70+OSW!C90+ORC!C70+'CD PROGRAMMES'!C70</f>
        <v>0</v>
      </c>
      <c r="D70" s="9">
        <f>OSDP!D70+OSW!D90+ORC!D70+'CD PROGRAMMES'!D70</f>
        <v>0</v>
      </c>
      <c r="E70" s="19">
        <f t="shared" si="1"/>
        <v>0</v>
      </c>
      <c r="F70" s="9">
        <f>OSDP!F70+OSW!F90+ORC!F70+'CD PROGRAMMES'!F70</f>
        <v>0</v>
      </c>
      <c r="G70" s="9">
        <f>OSDP!G70+OSW!G90+ORC!G70+'CD PROGRAMMES'!G70</f>
        <v>0</v>
      </c>
      <c r="H70" s="9">
        <f>OSDP!H70+OSW!H90+ORC!H70+'CD PROGRAMMES'!H70</f>
        <v>0</v>
      </c>
      <c r="I70" s="9">
        <f>OSDP!I70+OSW!I90+ORC!I70+'CD PROGRAMMES'!I70</f>
        <v>0</v>
      </c>
      <c r="J70" s="9">
        <f>OSDP!J70+OSW!J90+ORC!J70+'CD PROGRAMMES'!J70</f>
        <v>0</v>
      </c>
      <c r="K70" s="9">
        <f>OSDP!K70+OSW!K90+ORC!K70+'CD PROGRAMMES'!K70</f>
        <v>0</v>
      </c>
      <c r="L70" s="9">
        <f>OSDP!L70+OSW!L90+ORC!L70+'CD PROGRAMMES'!L70</f>
        <v>0</v>
      </c>
      <c r="M70" s="9">
        <f>OSDP!M70+OSW!M90+ORC!M70+'CD PROGRAMMES'!M70</f>
        <v>0</v>
      </c>
      <c r="N70" s="9">
        <f>OSDP!N70+OSW!N90+ORC!N70+'CD PROGRAMMES'!N70</f>
        <v>0</v>
      </c>
      <c r="O70" s="9">
        <f>OSDP!O70+OSW!O90+ORC!O70+'CD PROGRAMMES'!O70</f>
        <v>0</v>
      </c>
      <c r="P70" s="9">
        <f>OSDP!P70+OSW!P90+ORC!P70+'CD PROGRAMMES'!P70</f>
        <v>0</v>
      </c>
      <c r="Q70" s="9">
        <f>OSDP!Q70+OSW!Q90+ORC!Q70+'CD PROGRAMMES'!Q70</f>
        <v>0</v>
      </c>
      <c r="R70" s="9">
        <f t="shared" si="2"/>
        <v>0</v>
      </c>
      <c r="S70" s="9">
        <f t="shared" si="3"/>
        <v>0</v>
      </c>
    </row>
    <row r="71" spans="1:19" ht="13.5">
      <c r="A71" s="23"/>
      <c r="B71" s="11" t="s">
        <v>39</v>
      </c>
      <c r="C71" s="9">
        <f>OSDP!C71+OSW!C91+ORC!C71+'CD PROGRAMMES'!C71</f>
        <v>0</v>
      </c>
      <c r="D71" s="9">
        <f>OSDP!D71+OSW!D91+ORC!D71+'CD PROGRAMMES'!D71</f>
        <v>0</v>
      </c>
      <c r="E71" s="19">
        <f t="shared" si="1"/>
        <v>0</v>
      </c>
      <c r="F71" s="9">
        <f>OSDP!F71+OSW!F91+ORC!F71+'CD PROGRAMMES'!F71</f>
        <v>0</v>
      </c>
      <c r="G71" s="9">
        <f>OSDP!G71+OSW!G91+ORC!G71+'CD PROGRAMMES'!G71</f>
        <v>0</v>
      </c>
      <c r="H71" s="9">
        <f>OSDP!H71+OSW!H91+ORC!H71+'CD PROGRAMMES'!H71</f>
        <v>0</v>
      </c>
      <c r="I71" s="9">
        <f>OSDP!I71+OSW!I91+ORC!I71+'CD PROGRAMMES'!I71</f>
        <v>0</v>
      </c>
      <c r="J71" s="9">
        <f>OSDP!J71+OSW!J91+ORC!J71+'CD PROGRAMMES'!J71</f>
        <v>0</v>
      </c>
      <c r="K71" s="9">
        <f>OSDP!K71+OSW!K91+ORC!K71+'CD PROGRAMMES'!K71</f>
        <v>0</v>
      </c>
      <c r="L71" s="9">
        <f>OSDP!L71+OSW!L91+ORC!L71+'CD PROGRAMMES'!L71</f>
        <v>0</v>
      </c>
      <c r="M71" s="9">
        <f>OSDP!M71+OSW!M91+ORC!M71+'CD PROGRAMMES'!M71</f>
        <v>0</v>
      </c>
      <c r="N71" s="9">
        <f>OSDP!N71+OSW!N91+ORC!N71+'CD PROGRAMMES'!N71</f>
        <v>0</v>
      </c>
      <c r="O71" s="9">
        <f>OSDP!O71+OSW!O91+ORC!O71+'CD PROGRAMMES'!O71</f>
        <v>0</v>
      </c>
      <c r="P71" s="9">
        <f>OSDP!P71+OSW!P91+ORC!P71+'CD PROGRAMMES'!P71</f>
        <v>0</v>
      </c>
      <c r="Q71" s="9">
        <f>OSDP!Q71+OSW!Q91+ORC!Q71+'CD PROGRAMMES'!Q71</f>
        <v>0</v>
      </c>
      <c r="R71" s="9">
        <f t="shared" si="2"/>
        <v>0</v>
      </c>
      <c r="S71" s="9">
        <f t="shared" si="3"/>
        <v>0</v>
      </c>
    </row>
    <row r="72" spans="1:19" ht="13.5">
      <c r="A72" s="23"/>
      <c r="B72" s="9" t="s">
        <v>40</v>
      </c>
      <c r="C72" s="9">
        <f>OSDP!C72+OSW!C92+ORC!C72+'CD PROGRAMMES'!C72</f>
        <v>14000</v>
      </c>
      <c r="D72" s="9">
        <f>OSDP!D72+OSW!D92+ORC!D72+'CD PROGRAMMES'!D72</f>
        <v>0</v>
      </c>
      <c r="E72" s="19">
        <f aca="true" t="shared" si="4" ref="E72:E136">D72+C72</f>
        <v>14000</v>
      </c>
      <c r="F72" s="9">
        <f>OSDP!F72+OSW!F92+ORC!F72+'CD PROGRAMMES'!F72</f>
        <v>666</v>
      </c>
      <c r="G72" s="9">
        <f>OSDP!G72+OSW!G92+ORC!G72+'CD PROGRAMMES'!G72</f>
        <v>666</v>
      </c>
      <c r="H72" s="9">
        <f>OSDP!H72+OSW!H92+ORC!H72+'CD PROGRAMMES'!H72</f>
        <v>666</v>
      </c>
      <c r="I72" s="9">
        <f>OSDP!I72+OSW!I92+ORC!I72+'CD PROGRAMMES'!I72</f>
        <v>666</v>
      </c>
      <c r="J72" s="9">
        <f>OSDP!J72+OSW!J92+ORC!J72+'CD PROGRAMMES'!J72</f>
        <v>666</v>
      </c>
      <c r="K72" s="9">
        <f>OSDP!K72+OSW!K92+ORC!K72+'CD PROGRAMMES'!K72</f>
        <v>666</v>
      </c>
      <c r="L72" s="9">
        <f>OSDP!L72+OSW!L92+ORC!L72+'CD PROGRAMMES'!L72</f>
        <v>666</v>
      </c>
      <c r="M72" s="9">
        <f>OSDP!M72+OSW!M92+ORC!M72+'CD PROGRAMMES'!M72</f>
        <v>666</v>
      </c>
      <c r="N72" s="9">
        <f>OSDP!N72+OSW!N92+ORC!N72+'CD PROGRAMMES'!N72</f>
        <v>666</v>
      </c>
      <c r="O72" s="9">
        <f>OSDP!O72+OSW!O92+ORC!O72+'CD PROGRAMMES'!O72</f>
        <v>666</v>
      </c>
      <c r="P72" s="9">
        <f>OSDP!P72+OSW!P92+ORC!P72+'CD PROGRAMMES'!P72</f>
        <v>666</v>
      </c>
      <c r="Q72" s="9">
        <f>OSDP!Q72+OSW!Q92+ORC!Q72+'CD PROGRAMMES'!Q72</f>
        <v>674</v>
      </c>
      <c r="R72" s="9">
        <f aca="true" t="shared" si="5" ref="R72:R136">SUM(F72:Q72)</f>
        <v>8000</v>
      </c>
      <c r="S72" s="9">
        <f aca="true" t="shared" si="6" ref="S72:S136">SUM(E72-R72)</f>
        <v>6000</v>
      </c>
    </row>
    <row r="73" spans="1:19" ht="13.5">
      <c r="A73" s="23"/>
      <c r="B73" s="9"/>
      <c r="C73" s="9">
        <f>OSDP!C73+OSW!C93+ORC!C73+'CD PROGRAMMES'!C73</f>
        <v>0</v>
      </c>
      <c r="D73" s="9">
        <f>OSDP!D73+OSW!D93+ORC!D73+'CD PROGRAMMES'!D73</f>
        <v>0</v>
      </c>
      <c r="E73" s="19">
        <f t="shared" si="4"/>
        <v>0</v>
      </c>
      <c r="F73" s="9">
        <f>OSDP!F73+OSW!F93+ORC!F73+'CD PROGRAMMES'!F73</f>
        <v>0</v>
      </c>
      <c r="G73" s="9">
        <f>OSDP!G73+OSW!G93+ORC!G73+'CD PROGRAMMES'!G73</f>
        <v>0</v>
      </c>
      <c r="H73" s="9">
        <f>OSDP!H73+OSW!H93+ORC!H73+'CD PROGRAMMES'!H73</f>
        <v>0</v>
      </c>
      <c r="I73" s="9">
        <f>OSDP!I73+OSW!I93+ORC!I73+'CD PROGRAMMES'!I73</f>
        <v>0</v>
      </c>
      <c r="J73" s="9">
        <f>OSDP!J73+OSW!J93+ORC!J73+'CD PROGRAMMES'!J73</f>
        <v>0</v>
      </c>
      <c r="K73" s="9">
        <f>OSDP!K73+OSW!K93+ORC!K73+'CD PROGRAMMES'!K73</f>
        <v>0</v>
      </c>
      <c r="L73" s="9">
        <f>OSDP!L73+OSW!L93+ORC!L73+'CD PROGRAMMES'!L73</f>
        <v>0</v>
      </c>
      <c r="M73" s="9">
        <f>OSDP!M73+OSW!M93+ORC!M73+'CD PROGRAMMES'!M73</f>
        <v>0</v>
      </c>
      <c r="N73" s="9">
        <f>OSDP!N73+OSW!N93+ORC!N73+'CD PROGRAMMES'!N73</f>
        <v>0</v>
      </c>
      <c r="O73" s="9">
        <f>OSDP!O73+OSW!O93+ORC!O73+'CD PROGRAMMES'!O73</f>
        <v>0</v>
      </c>
      <c r="P73" s="9">
        <f>OSDP!P73+OSW!P93+ORC!P73+'CD PROGRAMMES'!P73</f>
        <v>0</v>
      </c>
      <c r="Q73" s="9">
        <f>OSDP!Q73+OSW!Q93+ORC!Q73+'CD PROGRAMMES'!Q73</f>
        <v>0</v>
      </c>
      <c r="R73" s="9">
        <f t="shared" si="5"/>
        <v>0</v>
      </c>
      <c r="S73" s="9">
        <f t="shared" si="6"/>
        <v>0</v>
      </c>
    </row>
    <row r="74" spans="1:19" ht="13.5">
      <c r="A74" s="23" t="s">
        <v>149</v>
      </c>
      <c r="B74" s="12" t="s">
        <v>41</v>
      </c>
      <c r="C74" s="9">
        <f>OSDP!C74+OSW!C94+ORC!C74+'CD PROGRAMMES'!C74</f>
        <v>0</v>
      </c>
      <c r="D74" s="9">
        <f>OSDP!D74+OSW!D94+ORC!D74+'CD PROGRAMMES'!D74</f>
        <v>0</v>
      </c>
      <c r="E74" s="19">
        <f t="shared" si="4"/>
        <v>0</v>
      </c>
      <c r="F74" s="9">
        <f>OSDP!F74+OSW!F94+ORC!F74+'CD PROGRAMMES'!F74</f>
        <v>0</v>
      </c>
      <c r="G74" s="9">
        <f>OSDP!G74+OSW!G94+ORC!G74+'CD PROGRAMMES'!G74</f>
        <v>0</v>
      </c>
      <c r="H74" s="9">
        <f>OSDP!H74+OSW!H94+ORC!H74+'CD PROGRAMMES'!H74</f>
        <v>0</v>
      </c>
      <c r="I74" s="9">
        <f>OSDP!I74+OSW!I94+ORC!I74+'CD PROGRAMMES'!I74</f>
        <v>0</v>
      </c>
      <c r="J74" s="9">
        <f>OSDP!J74+OSW!J94+ORC!J74+'CD PROGRAMMES'!J74</f>
        <v>0</v>
      </c>
      <c r="K74" s="9">
        <f>OSDP!K74+OSW!K94+ORC!K74+'CD PROGRAMMES'!K74</f>
        <v>0</v>
      </c>
      <c r="L74" s="9">
        <f>OSDP!L74+OSW!L94+ORC!L74+'CD PROGRAMMES'!L74</f>
        <v>0</v>
      </c>
      <c r="M74" s="9">
        <f>OSDP!M74+OSW!M94+ORC!M74+'CD PROGRAMMES'!M74</f>
        <v>0</v>
      </c>
      <c r="N74" s="9">
        <f>OSDP!N74+OSW!N94+ORC!N74+'CD PROGRAMMES'!N74</f>
        <v>0</v>
      </c>
      <c r="O74" s="9">
        <f>OSDP!O74+OSW!O94+ORC!O74+'CD PROGRAMMES'!O74</f>
        <v>0</v>
      </c>
      <c r="P74" s="9">
        <f>OSDP!P74+OSW!P94+ORC!P74+'CD PROGRAMMES'!P74</f>
        <v>0</v>
      </c>
      <c r="Q74" s="9">
        <f>OSDP!Q74+OSW!Q94+ORC!Q74+'CD PROGRAMMES'!Q74</f>
        <v>0</v>
      </c>
      <c r="R74" s="9">
        <f t="shared" si="5"/>
        <v>0</v>
      </c>
      <c r="S74" s="9">
        <f t="shared" si="6"/>
        <v>0</v>
      </c>
    </row>
    <row r="75" spans="1:19" ht="13.5">
      <c r="A75" s="23"/>
      <c r="B75" s="9"/>
      <c r="C75" s="9">
        <f>OSDP!C75+OSW!C95+ORC!C75+'CD PROGRAMMES'!C75</f>
        <v>0</v>
      </c>
      <c r="D75" s="9">
        <f>OSDP!D75+OSW!D95+ORC!D75+'CD PROGRAMMES'!D75</f>
        <v>0</v>
      </c>
      <c r="E75" s="19">
        <f t="shared" si="4"/>
        <v>0</v>
      </c>
      <c r="F75" s="9">
        <f>OSDP!F75+OSW!F95+ORC!F75+'CD PROGRAMMES'!F75</f>
        <v>0</v>
      </c>
      <c r="G75" s="9">
        <f>OSDP!G75+OSW!G95+ORC!G75+'CD PROGRAMMES'!G75</f>
        <v>0</v>
      </c>
      <c r="H75" s="9">
        <f>OSDP!H75+OSW!H95+ORC!H75+'CD PROGRAMMES'!H75</f>
        <v>0</v>
      </c>
      <c r="I75" s="9">
        <f>OSDP!I75+OSW!I95+ORC!I75+'CD PROGRAMMES'!I75</f>
        <v>0</v>
      </c>
      <c r="J75" s="9">
        <f>OSDP!J75+OSW!J95+ORC!J75+'CD PROGRAMMES'!J75</f>
        <v>0</v>
      </c>
      <c r="K75" s="9">
        <f>OSDP!K75+OSW!K95+ORC!K75+'CD PROGRAMMES'!K75</f>
        <v>0</v>
      </c>
      <c r="L75" s="9">
        <f>OSDP!L75+OSW!L95+ORC!L75+'CD PROGRAMMES'!L75</f>
        <v>0</v>
      </c>
      <c r="M75" s="9">
        <f>OSDP!M75+OSW!M95+ORC!M75+'CD PROGRAMMES'!M75</f>
        <v>0</v>
      </c>
      <c r="N75" s="9">
        <f>OSDP!N75+OSW!N95+ORC!N75+'CD PROGRAMMES'!N75</f>
        <v>0</v>
      </c>
      <c r="O75" s="9">
        <f>OSDP!O75+OSW!O95+ORC!O75+'CD PROGRAMMES'!O75</f>
        <v>0</v>
      </c>
      <c r="P75" s="9">
        <f>OSDP!P75+OSW!P95+ORC!P75+'CD PROGRAMMES'!P75</f>
        <v>0</v>
      </c>
      <c r="Q75" s="9">
        <f>OSDP!Q75+OSW!Q95+ORC!Q75+'CD PROGRAMMES'!Q75</f>
        <v>0</v>
      </c>
      <c r="R75" s="9">
        <f t="shared" si="5"/>
        <v>0</v>
      </c>
      <c r="S75" s="9">
        <f t="shared" si="6"/>
        <v>0</v>
      </c>
    </row>
    <row r="76" spans="1:19" ht="13.5">
      <c r="A76" s="23" t="s">
        <v>150</v>
      </c>
      <c r="B76" s="12" t="s">
        <v>42</v>
      </c>
      <c r="C76" s="9">
        <f>OSDP!C76+OSW!C96+ORC!C76+'CD PROGRAMMES'!C76</f>
        <v>15000</v>
      </c>
      <c r="D76" s="9">
        <f>OSDP!D76+OSW!D96+ORC!D76+'CD PROGRAMMES'!D76</f>
        <v>0</v>
      </c>
      <c r="E76" s="19">
        <f t="shared" si="4"/>
        <v>15000</v>
      </c>
      <c r="F76" s="9">
        <f>OSDP!F76+OSW!F96+ORC!F76+'CD PROGRAMMES'!F76</f>
        <v>833</v>
      </c>
      <c r="G76" s="9">
        <f>OSDP!G76+OSW!G96+ORC!G76+'CD PROGRAMMES'!G76</f>
        <v>833</v>
      </c>
      <c r="H76" s="9">
        <f>OSDP!H76+OSW!H96+ORC!H76+'CD PROGRAMMES'!H76</f>
        <v>833</v>
      </c>
      <c r="I76" s="9">
        <f>OSDP!I76+OSW!I96+ORC!I76+'CD PROGRAMMES'!I76</f>
        <v>833</v>
      </c>
      <c r="J76" s="9">
        <f>OSDP!J76+OSW!J96+ORC!J76+'CD PROGRAMMES'!J76</f>
        <v>833</v>
      </c>
      <c r="K76" s="9">
        <f>OSDP!K76+OSW!K96+ORC!K76+'CD PROGRAMMES'!K76</f>
        <v>833</v>
      </c>
      <c r="L76" s="9">
        <f>OSDP!L76+OSW!L96+ORC!L76+'CD PROGRAMMES'!L76</f>
        <v>833</v>
      </c>
      <c r="M76" s="9">
        <f>OSDP!M76+OSW!M96+ORC!M76+'CD PROGRAMMES'!M76</f>
        <v>833</v>
      </c>
      <c r="N76" s="9">
        <f>OSDP!N76+OSW!N96+ORC!N76+'CD PROGRAMMES'!N76</f>
        <v>833</v>
      </c>
      <c r="O76" s="9">
        <f>OSDP!O76+OSW!O96+ORC!O76+'CD PROGRAMMES'!O76</f>
        <v>833</v>
      </c>
      <c r="P76" s="9">
        <f>OSDP!P76+OSW!P96+ORC!P76+'CD PROGRAMMES'!P76</f>
        <v>833</v>
      </c>
      <c r="Q76" s="9">
        <f>OSDP!Q76+OSW!Q96+ORC!Q76+'CD PROGRAMMES'!Q76</f>
        <v>837</v>
      </c>
      <c r="R76" s="9">
        <f t="shared" si="5"/>
        <v>10000</v>
      </c>
      <c r="S76" s="9">
        <f t="shared" si="6"/>
        <v>5000</v>
      </c>
    </row>
    <row r="77" spans="1:19" ht="13.5">
      <c r="A77" s="23"/>
      <c r="B77" s="9"/>
      <c r="C77" s="9">
        <f>OSDP!C77+OSW!C97+ORC!C77+'CD PROGRAMMES'!C77</f>
        <v>0</v>
      </c>
      <c r="D77" s="9">
        <f>OSDP!D77+OSW!D97+ORC!D77+'CD PROGRAMMES'!D77</f>
        <v>0</v>
      </c>
      <c r="E77" s="19">
        <f t="shared" si="4"/>
        <v>0</v>
      </c>
      <c r="F77" s="9">
        <f>OSDP!F77+OSW!F97+ORC!F77+'CD PROGRAMMES'!F77</f>
        <v>0</v>
      </c>
      <c r="G77" s="9">
        <f>OSDP!G77+OSW!G97+ORC!G77+'CD PROGRAMMES'!G77</f>
        <v>0</v>
      </c>
      <c r="H77" s="9">
        <f>OSDP!H77+OSW!H97+ORC!H77+'CD PROGRAMMES'!H77</f>
        <v>0</v>
      </c>
      <c r="I77" s="9">
        <f>OSDP!I77+OSW!I97+ORC!I77+'CD PROGRAMMES'!I77</f>
        <v>0</v>
      </c>
      <c r="J77" s="9">
        <f>OSDP!J77+OSW!J97+ORC!J77+'CD PROGRAMMES'!J77</f>
        <v>0</v>
      </c>
      <c r="K77" s="9">
        <f>OSDP!K77+OSW!K97+ORC!K77+'CD PROGRAMMES'!K77</f>
        <v>0</v>
      </c>
      <c r="L77" s="9">
        <f>OSDP!L77+OSW!L97+ORC!L77+'CD PROGRAMMES'!L77</f>
        <v>0</v>
      </c>
      <c r="M77" s="9">
        <f>OSDP!M77+OSW!M97+ORC!M77+'CD PROGRAMMES'!M77</f>
        <v>0</v>
      </c>
      <c r="N77" s="9">
        <f>OSDP!N77+OSW!N97+ORC!N77+'CD PROGRAMMES'!N77</f>
        <v>0</v>
      </c>
      <c r="O77" s="9">
        <f>OSDP!O77+OSW!O97+ORC!O77+'CD PROGRAMMES'!O77</f>
        <v>0</v>
      </c>
      <c r="P77" s="9">
        <f>OSDP!P77+OSW!P97+ORC!P77+'CD PROGRAMMES'!P77</f>
        <v>0</v>
      </c>
      <c r="Q77" s="9">
        <f>OSDP!Q77+OSW!Q97+ORC!Q77+'CD PROGRAMMES'!Q77</f>
        <v>0</v>
      </c>
      <c r="R77" s="9">
        <f t="shared" si="5"/>
        <v>0</v>
      </c>
      <c r="S77" s="9">
        <f t="shared" si="6"/>
        <v>0</v>
      </c>
    </row>
    <row r="78" spans="1:19" ht="13.5">
      <c r="A78" s="23" t="s">
        <v>151</v>
      </c>
      <c r="B78" s="11" t="s">
        <v>110</v>
      </c>
      <c r="C78" s="9">
        <f>OSDP!C78+OSW!C98+ORC!C78+'CD PROGRAMMES'!C78</f>
        <v>0</v>
      </c>
      <c r="D78" s="9">
        <f>OSDP!D78+OSW!D98+ORC!D78+'CD PROGRAMMES'!D78</f>
        <v>0</v>
      </c>
      <c r="E78" s="19">
        <f t="shared" si="4"/>
        <v>0</v>
      </c>
      <c r="F78" s="9">
        <f>OSDP!F78+OSW!F98+ORC!F78+'CD PROGRAMMES'!F78</f>
        <v>0</v>
      </c>
      <c r="G78" s="9">
        <f>OSDP!G78+OSW!G98+ORC!G78+'CD PROGRAMMES'!G78</f>
        <v>0</v>
      </c>
      <c r="H78" s="9">
        <f>OSDP!H78+OSW!H98+ORC!H78+'CD PROGRAMMES'!H78</f>
        <v>0</v>
      </c>
      <c r="I78" s="9">
        <f>OSDP!I78+OSW!I98+ORC!I78+'CD PROGRAMMES'!I78</f>
        <v>0</v>
      </c>
      <c r="J78" s="9">
        <f>OSDP!J78+OSW!J98+ORC!J78+'CD PROGRAMMES'!J78</f>
        <v>0</v>
      </c>
      <c r="K78" s="9">
        <f>OSDP!K78+OSW!K98+ORC!K78+'CD PROGRAMMES'!K78</f>
        <v>0</v>
      </c>
      <c r="L78" s="9">
        <f>OSDP!L78+OSW!L98+ORC!L78+'CD PROGRAMMES'!L78</f>
        <v>0</v>
      </c>
      <c r="M78" s="9">
        <f>OSDP!M78+OSW!M98+ORC!M78+'CD PROGRAMMES'!M78</f>
        <v>0</v>
      </c>
      <c r="N78" s="9">
        <f>OSDP!N78+OSW!N98+ORC!N78+'CD PROGRAMMES'!N78</f>
        <v>0</v>
      </c>
      <c r="O78" s="9">
        <f>OSDP!O78+OSW!O98+ORC!O78+'CD PROGRAMMES'!O78</f>
        <v>0</v>
      </c>
      <c r="P78" s="9">
        <f>OSDP!P78+OSW!P98+ORC!P78+'CD PROGRAMMES'!P78</f>
        <v>0</v>
      </c>
      <c r="Q78" s="9">
        <f>OSDP!Q78+OSW!Q98+ORC!Q78+'CD PROGRAMMES'!Q78</f>
        <v>0</v>
      </c>
      <c r="R78" s="9">
        <f t="shared" si="5"/>
        <v>0</v>
      </c>
      <c r="S78" s="9">
        <f t="shared" si="6"/>
        <v>0</v>
      </c>
    </row>
    <row r="79" spans="1:19" ht="13.5">
      <c r="A79" s="23"/>
      <c r="B79" s="12" t="s">
        <v>43</v>
      </c>
      <c r="C79" s="9">
        <f>OSDP!C79+OSW!C99+ORC!C79+'CD PROGRAMMES'!C79</f>
        <v>5000</v>
      </c>
      <c r="D79" s="9">
        <f>OSDP!D79+OSW!D99+ORC!D79+'CD PROGRAMMES'!D79</f>
        <v>0</v>
      </c>
      <c r="E79" s="19">
        <f t="shared" si="4"/>
        <v>5000</v>
      </c>
      <c r="F79" s="9">
        <f>OSDP!F79+OSW!F99+ORC!F79+'CD PROGRAMMES'!F79</f>
        <v>166</v>
      </c>
      <c r="G79" s="9">
        <f>OSDP!G79+OSW!G99+ORC!G79+'CD PROGRAMMES'!G79</f>
        <v>166</v>
      </c>
      <c r="H79" s="9">
        <f>OSDP!H79+OSW!H99+ORC!H79+'CD PROGRAMMES'!H79</f>
        <v>166</v>
      </c>
      <c r="I79" s="9">
        <f>OSDP!I79+OSW!I99+ORC!I79+'CD PROGRAMMES'!I79</f>
        <v>166</v>
      </c>
      <c r="J79" s="9">
        <f>OSDP!J79+OSW!J99+ORC!J79+'CD PROGRAMMES'!J79</f>
        <v>166</v>
      </c>
      <c r="K79" s="9">
        <f>OSDP!K79+OSW!K99+ORC!K79+'CD PROGRAMMES'!K79</f>
        <v>166</v>
      </c>
      <c r="L79" s="9">
        <f>OSDP!L79+OSW!L99+ORC!L79+'CD PROGRAMMES'!L79</f>
        <v>166</v>
      </c>
      <c r="M79" s="9">
        <f>OSDP!M79+OSW!M99+ORC!M79+'CD PROGRAMMES'!M79</f>
        <v>166</v>
      </c>
      <c r="N79" s="9">
        <f>OSDP!N79+OSW!N99+ORC!N79+'CD PROGRAMMES'!N79</f>
        <v>166</v>
      </c>
      <c r="O79" s="9">
        <f>OSDP!O79+OSW!O99+ORC!O79+'CD PROGRAMMES'!O79</f>
        <v>166</v>
      </c>
      <c r="P79" s="9">
        <f>OSDP!P79+OSW!P99+ORC!P79+'CD PROGRAMMES'!P79</f>
        <v>166</v>
      </c>
      <c r="Q79" s="9">
        <f>OSDP!Q79+OSW!Q99+ORC!Q79+'CD PROGRAMMES'!Q79</f>
        <v>174</v>
      </c>
      <c r="R79" s="9">
        <f t="shared" si="5"/>
        <v>2000</v>
      </c>
      <c r="S79" s="9">
        <f t="shared" si="6"/>
        <v>3000</v>
      </c>
    </row>
    <row r="80" spans="1:19" ht="13.5">
      <c r="A80" s="23"/>
      <c r="B80" s="11"/>
      <c r="C80" s="9">
        <f>OSDP!C80+OSW!C100+ORC!C80+'CD PROGRAMMES'!C80</f>
        <v>0</v>
      </c>
      <c r="D80" s="9">
        <f>OSDP!D80+OSW!D100+ORC!D80+'CD PROGRAMMES'!D80</f>
        <v>0</v>
      </c>
      <c r="E80" s="19">
        <f t="shared" si="4"/>
        <v>0</v>
      </c>
      <c r="F80" s="9">
        <f>OSDP!F80+OSW!F100+ORC!F80+'CD PROGRAMMES'!F80</f>
        <v>0</v>
      </c>
      <c r="G80" s="9">
        <f>OSDP!G80+OSW!G100+ORC!G80+'CD PROGRAMMES'!G80</f>
        <v>0</v>
      </c>
      <c r="H80" s="9">
        <f>OSDP!H80+OSW!H100+ORC!H80+'CD PROGRAMMES'!H80</f>
        <v>0</v>
      </c>
      <c r="I80" s="9">
        <f>OSDP!I80+OSW!I100+ORC!I80+'CD PROGRAMMES'!I80</f>
        <v>0</v>
      </c>
      <c r="J80" s="9">
        <f>OSDP!J80+OSW!J100+ORC!J80+'CD PROGRAMMES'!J80</f>
        <v>0</v>
      </c>
      <c r="K80" s="9">
        <f>OSDP!K80+OSW!K100+ORC!K80+'CD PROGRAMMES'!K80</f>
        <v>0</v>
      </c>
      <c r="L80" s="9">
        <f>OSDP!L80+OSW!L100+ORC!L80+'CD PROGRAMMES'!L80</f>
        <v>0</v>
      </c>
      <c r="M80" s="9">
        <f>OSDP!M80+OSW!M100+ORC!M80+'CD PROGRAMMES'!M80</f>
        <v>0</v>
      </c>
      <c r="N80" s="9">
        <f>OSDP!N80+OSW!N100+ORC!N80+'CD PROGRAMMES'!N80</f>
        <v>0</v>
      </c>
      <c r="O80" s="9">
        <f>OSDP!O80+OSW!O100+ORC!O80+'CD PROGRAMMES'!O80</f>
        <v>0</v>
      </c>
      <c r="P80" s="9">
        <f>OSDP!P80+OSW!P100+ORC!P80+'CD PROGRAMMES'!P80</f>
        <v>0</v>
      </c>
      <c r="Q80" s="9">
        <f>OSDP!Q80+OSW!Q100+ORC!Q80+'CD PROGRAMMES'!Q80</f>
        <v>0</v>
      </c>
      <c r="R80" s="9">
        <f t="shared" si="5"/>
        <v>0</v>
      </c>
      <c r="S80" s="9">
        <f t="shared" si="6"/>
        <v>0</v>
      </c>
    </row>
    <row r="81" spans="1:19" ht="13.5">
      <c r="A81" s="23"/>
      <c r="B81" s="11" t="s">
        <v>45</v>
      </c>
      <c r="C81" s="9">
        <f>OSDP!C81+OSW!C101+ORC!C81+'CD PROGRAMMES'!C81</f>
        <v>0</v>
      </c>
      <c r="D81" s="9">
        <f>OSDP!D81+OSW!D101+ORC!D81+'CD PROGRAMMES'!D81</f>
        <v>0</v>
      </c>
      <c r="E81" s="19">
        <f t="shared" si="4"/>
        <v>0</v>
      </c>
      <c r="F81" s="9">
        <f>OSDP!F81+OSW!F101+ORC!F81+'CD PROGRAMMES'!F81</f>
        <v>0</v>
      </c>
      <c r="G81" s="9">
        <f>OSDP!G81+OSW!G101+ORC!G81+'CD PROGRAMMES'!G81</f>
        <v>0</v>
      </c>
      <c r="H81" s="9">
        <f>OSDP!H81+OSW!H101+ORC!H81+'CD PROGRAMMES'!H81</f>
        <v>0</v>
      </c>
      <c r="I81" s="9">
        <f>OSDP!I81+OSW!I101+ORC!I81+'CD PROGRAMMES'!I81</f>
        <v>0</v>
      </c>
      <c r="J81" s="9">
        <f>OSDP!J81+OSW!J101+ORC!J81+'CD PROGRAMMES'!J81</f>
        <v>0</v>
      </c>
      <c r="K81" s="9">
        <f>OSDP!K81+OSW!K101+ORC!K81+'CD PROGRAMMES'!K81</f>
        <v>0</v>
      </c>
      <c r="L81" s="9">
        <f>OSDP!L81+OSW!L101+ORC!L81+'CD PROGRAMMES'!L81</f>
        <v>0</v>
      </c>
      <c r="M81" s="9">
        <f>OSDP!M81+OSW!M101+ORC!M81+'CD PROGRAMMES'!M81</f>
        <v>0</v>
      </c>
      <c r="N81" s="9">
        <f>OSDP!N81+OSW!N101+ORC!N81+'CD PROGRAMMES'!N81</f>
        <v>0</v>
      </c>
      <c r="O81" s="9">
        <f>OSDP!O81+OSW!O101+ORC!O81+'CD PROGRAMMES'!O81</f>
        <v>0</v>
      </c>
      <c r="P81" s="9">
        <f>OSDP!P81+OSW!P101+ORC!P81+'CD PROGRAMMES'!P81</f>
        <v>0</v>
      </c>
      <c r="Q81" s="9">
        <f>OSDP!Q81+OSW!Q101+ORC!Q81+'CD PROGRAMMES'!Q81</f>
        <v>0</v>
      </c>
      <c r="R81" s="9">
        <f t="shared" si="5"/>
        <v>0</v>
      </c>
      <c r="S81" s="9">
        <f t="shared" si="6"/>
        <v>0</v>
      </c>
    </row>
    <row r="82" spans="1:19" ht="13.5">
      <c r="A82" s="23"/>
      <c r="B82" s="12" t="s">
        <v>46</v>
      </c>
      <c r="C82" s="9">
        <f>OSDP!C82+OSW!C102+ORC!C82+'CD PROGRAMMES'!C82</f>
        <v>16600</v>
      </c>
      <c r="D82" s="9">
        <f>OSDP!D82+OSW!D102+ORC!D82+'CD PROGRAMMES'!D82</f>
        <v>0</v>
      </c>
      <c r="E82" s="19">
        <f t="shared" si="4"/>
        <v>16600</v>
      </c>
      <c r="F82" s="9">
        <f>OSDP!F82+OSW!F102+ORC!F82+'CD PROGRAMMES'!F82</f>
        <v>300</v>
      </c>
      <c r="G82" s="9">
        <f>OSDP!G82+OSW!G102+ORC!G82+'CD PROGRAMMES'!G82</f>
        <v>300</v>
      </c>
      <c r="H82" s="9">
        <f>OSDP!H82+OSW!H102+ORC!H82+'CD PROGRAMMES'!H82</f>
        <v>300</v>
      </c>
      <c r="I82" s="9">
        <f>OSDP!I82+OSW!I102+ORC!I82+'CD PROGRAMMES'!I82</f>
        <v>300</v>
      </c>
      <c r="J82" s="9">
        <f>OSDP!J82+OSW!J102+ORC!J82+'CD PROGRAMMES'!J82</f>
        <v>300</v>
      </c>
      <c r="K82" s="9">
        <f>OSDP!K82+OSW!K102+ORC!K82+'CD PROGRAMMES'!K82</f>
        <v>300</v>
      </c>
      <c r="L82" s="9">
        <f>OSDP!L82+OSW!L102+ORC!L82+'CD PROGRAMMES'!L82</f>
        <v>300</v>
      </c>
      <c r="M82" s="9">
        <f>OSDP!M82+OSW!M102+ORC!M82+'CD PROGRAMMES'!M82</f>
        <v>300</v>
      </c>
      <c r="N82" s="9">
        <f>OSDP!N82+OSW!N102+ORC!N82+'CD PROGRAMMES'!N82</f>
        <v>300</v>
      </c>
      <c r="O82" s="9">
        <f>OSDP!O82+OSW!O102+ORC!O82+'CD PROGRAMMES'!O82</f>
        <v>300</v>
      </c>
      <c r="P82" s="9">
        <f>OSDP!P82+OSW!P102+ORC!P82+'CD PROGRAMMES'!P82</f>
        <v>300</v>
      </c>
      <c r="Q82" s="9">
        <f>OSDP!Q82+OSW!Q102+ORC!Q82+'CD PROGRAMMES'!Q82</f>
        <v>300</v>
      </c>
      <c r="R82" s="9">
        <f t="shared" si="5"/>
        <v>3600</v>
      </c>
      <c r="S82" s="9">
        <f t="shared" si="6"/>
        <v>13000</v>
      </c>
    </row>
    <row r="83" spans="1:19" ht="13.5">
      <c r="A83" s="23"/>
      <c r="B83" s="9"/>
      <c r="C83" s="9">
        <f>OSDP!C83+OSW!C103+ORC!C83+'CD PROGRAMMES'!C83</f>
        <v>0</v>
      </c>
      <c r="D83" s="9">
        <f>OSDP!D83+OSW!D103+ORC!D83+'CD PROGRAMMES'!D83</f>
        <v>0</v>
      </c>
      <c r="E83" s="19">
        <f t="shared" si="4"/>
        <v>0</v>
      </c>
      <c r="F83" s="9">
        <f>OSDP!F83+OSW!F103+ORC!F83+'CD PROGRAMMES'!F83</f>
        <v>0</v>
      </c>
      <c r="G83" s="9">
        <f>OSDP!G83+OSW!G103+ORC!G83+'CD PROGRAMMES'!G83</f>
        <v>0</v>
      </c>
      <c r="H83" s="9">
        <f>OSDP!H83+OSW!H103+ORC!H83+'CD PROGRAMMES'!H83</f>
        <v>0</v>
      </c>
      <c r="I83" s="9">
        <f>OSDP!I83+OSW!I103+ORC!I83+'CD PROGRAMMES'!I83</f>
        <v>0</v>
      </c>
      <c r="J83" s="9">
        <f>OSDP!J83+OSW!J103+ORC!J83+'CD PROGRAMMES'!J83</f>
        <v>0</v>
      </c>
      <c r="K83" s="9">
        <f>OSDP!K83+OSW!K103+ORC!K83+'CD PROGRAMMES'!K83</f>
        <v>0</v>
      </c>
      <c r="L83" s="9">
        <f>OSDP!L83+OSW!L103+ORC!L83+'CD PROGRAMMES'!L83</f>
        <v>0</v>
      </c>
      <c r="M83" s="9">
        <f>OSDP!M83+OSW!M103+ORC!M83+'CD PROGRAMMES'!M83</f>
        <v>0</v>
      </c>
      <c r="N83" s="9">
        <f>OSDP!N83+OSW!N103+ORC!N83+'CD PROGRAMMES'!N83</f>
        <v>0</v>
      </c>
      <c r="O83" s="9">
        <f>OSDP!O83+OSW!O103+ORC!O83+'CD PROGRAMMES'!O83</f>
        <v>0</v>
      </c>
      <c r="P83" s="9">
        <f>OSDP!P83+OSW!P103+ORC!P83+'CD PROGRAMMES'!P83</f>
        <v>0</v>
      </c>
      <c r="Q83" s="9">
        <f>OSDP!Q83+OSW!Q103+ORC!Q83+'CD PROGRAMMES'!Q83</f>
        <v>0</v>
      </c>
      <c r="R83" s="9">
        <f t="shared" si="5"/>
        <v>0</v>
      </c>
      <c r="S83" s="9">
        <f t="shared" si="6"/>
        <v>0</v>
      </c>
    </row>
    <row r="84" spans="1:19" ht="13.5">
      <c r="A84" s="23"/>
      <c r="B84" s="11" t="s">
        <v>47</v>
      </c>
      <c r="C84" s="9">
        <f>OSDP!C84+OSW!C104+ORC!C84+'CD PROGRAMMES'!C84</f>
        <v>0</v>
      </c>
      <c r="D84" s="9">
        <f>OSDP!D84+OSW!D104+ORC!D84+'CD PROGRAMMES'!D84</f>
        <v>0</v>
      </c>
      <c r="E84" s="19">
        <f t="shared" si="4"/>
        <v>0</v>
      </c>
      <c r="F84" s="9">
        <f>OSDP!F84+OSW!F104+ORC!F84+'CD PROGRAMMES'!F84</f>
        <v>0</v>
      </c>
      <c r="G84" s="9">
        <f>OSDP!G84+OSW!G104+ORC!G84+'CD PROGRAMMES'!G84</f>
        <v>0</v>
      </c>
      <c r="H84" s="9">
        <f>OSDP!H84+OSW!H104+ORC!H84+'CD PROGRAMMES'!H84</f>
        <v>0</v>
      </c>
      <c r="I84" s="9">
        <f>OSDP!I84+OSW!I104+ORC!I84+'CD PROGRAMMES'!I84</f>
        <v>0</v>
      </c>
      <c r="J84" s="9">
        <f>OSDP!J84+OSW!J104+ORC!J84+'CD PROGRAMMES'!J84</f>
        <v>0</v>
      </c>
      <c r="K84" s="9">
        <f>OSDP!K84+OSW!K104+ORC!K84+'CD PROGRAMMES'!K84</f>
        <v>0</v>
      </c>
      <c r="L84" s="9">
        <f>OSDP!L84+OSW!L104+ORC!L84+'CD PROGRAMMES'!L84</f>
        <v>0</v>
      </c>
      <c r="M84" s="9">
        <f>OSDP!M84+OSW!M104+ORC!M84+'CD PROGRAMMES'!M84</f>
        <v>0</v>
      </c>
      <c r="N84" s="9">
        <f>OSDP!N84+OSW!N104+ORC!N84+'CD PROGRAMMES'!N84</f>
        <v>0</v>
      </c>
      <c r="O84" s="9">
        <f>OSDP!O84+OSW!O104+ORC!O84+'CD PROGRAMMES'!O84</f>
        <v>0</v>
      </c>
      <c r="P84" s="9">
        <f>OSDP!P84+OSW!P104+ORC!P84+'CD PROGRAMMES'!P84</f>
        <v>0</v>
      </c>
      <c r="Q84" s="9">
        <f>OSDP!Q84+OSW!Q104+ORC!Q84+'CD PROGRAMMES'!Q84</f>
        <v>0</v>
      </c>
      <c r="R84" s="9">
        <f t="shared" si="5"/>
        <v>0</v>
      </c>
      <c r="S84" s="9">
        <f t="shared" si="6"/>
        <v>0</v>
      </c>
    </row>
    <row r="85" spans="1:19" ht="13.5">
      <c r="A85" s="23"/>
      <c r="B85" s="12" t="s">
        <v>48</v>
      </c>
      <c r="C85" s="9">
        <f>OSDP!C85+OSW!C105+ORC!C85+'CD PROGRAMMES'!C85</f>
        <v>1000</v>
      </c>
      <c r="D85" s="9">
        <f>OSDP!D85+OSW!D105+ORC!D85+'CD PROGRAMMES'!D85</f>
        <v>0</v>
      </c>
      <c r="E85" s="19">
        <f t="shared" si="4"/>
        <v>1000</v>
      </c>
      <c r="F85" s="9">
        <f>OSDP!F85+OSW!F105+ORC!F85+'CD PROGRAMMES'!F85</f>
        <v>0</v>
      </c>
      <c r="G85" s="9">
        <f>OSDP!G85+OSW!G105+ORC!G85+'CD PROGRAMMES'!G85</f>
        <v>0</v>
      </c>
      <c r="H85" s="9">
        <f>OSDP!H85+OSW!H105+ORC!H85+'CD PROGRAMMES'!H85</f>
        <v>0</v>
      </c>
      <c r="I85" s="9">
        <f>OSDP!I85+OSW!I105+ORC!I85+'CD PROGRAMMES'!I85</f>
        <v>0</v>
      </c>
      <c r="J85" s="9">
        <f>OSDP!J85+OSW!J105+ORC!J85+'CD PROGRAMMES'!J85</f>
        <v>0</v>
      </c>
      <c r="K85" s="9">
        <f>OSDP!K85+OSW!K105+ORC!K85+'CD PROGRAMMES'!K85</f>
        <v>0</v>
      </c>
      <c r="L85" s="9">
        <f>OSDP!L85+OSW!L105+ORC!L85+'CD PROGRAMMES'!L85</f>
        <v>0</v>
      </c>
      <c r="M85" s="9">
        <f>OSDP!M85+OSW!M105+ORC!M85+'CD PROGRAMMES'!M85</f>
        <v>0</v>
      </c>
      <c r="N85" s="9">
        <f>OSDP!N85+OSW!N105+ORC!N85+'CD PROGRAMMES'!N85</f>
        <v>0</v>
      </c>
      <c r="O85" s="9">
        <f>OSDP!O85+OSW!O105+ORC!O85+'CD PROGRAMMES'!O85</f>
        <v>0</v>
      </c>
      <c r="P85" s="9">
        <f>OSDP!P85+OSW!P105+ORC!P85+'CD PROGRAMMES'!P85</f>
        <v>0</v>
      </c>
      <c r="Q85" s="9">
        <f>OSDP!Q85+OSW!Q105+ORC!Q85+'CD PROGRAMMES'!Q85</f>
        <v>0</v>
      </c>
      <c r="R85" s="9">
        <f t="shared" si="5"/>
        <v>0</v>
      </c>
      <c r="S85" s="9">
        <f t="shared" si="6"/>
        <v>1000</v>
      </c>
    </row>
    <row r="86" spans="1:19" ht="13.5">
      <c r="A86" s="23"/>
      <c r="B86" s="9"/>
      <c r="C86" s="9">
        <f>OSDP!C86+OSW!C106+ORC!C86+'CD PROGRAMMES'!C86</f>
        <v>0</v>
      </c>
      <c r="D86" s="9">
        <f>OSDP!D86+OSW!D106+ORC!D86+'CD PROGRAMMES'!D86</f>
        <v>0</v>
      </c>
      <c r="E86" s="19">
        <f t="shared" si="4"/>
        <v>0</v>
      </c>
      <c r="F86" s="9">
        <f>OSDP!F86+OSW!F106+ORC!F86+'CD PROGRAMMES'!F86</f>
        <v>0</v>
      </c>
      <c r="G86" s="9">
        <f>OSDP!G86+OSW!G106+ORC!G86+'CD PROGRAMMES'!G86</f>
        <v>0</v>
      </c>
      <c r="H86" s="9">
        <f>OSDP!H86+OSW!H106+ORC!H86+'CD PROGRAMMES'!H86</f>
        <v>0</v>
      </c>
      <c r="I86" s="9">
        <f>OSDP!I86+OSW!I106+ORC!I86+'CD PROGRAMMES'!I86</f>
        <v>0</v>
      </c>
      <c r="J86" s="9">
        <f>OSDP!J86+OSW!J106+ORC!J86+'CD PROGRAMMES'!J86</f>
        <v>0</v>
      </c>
      <c r="K86" s="9">
        <f>OSDP!K86+OSW!K106+ORC!K86+'CD PROGRAMMES'!K86</f>
        <v>0</v>
      </c>
      <c r="L86" s="9">
        <f>OSDP!L86+OSW!L106+ORC!L86+'CD PROGRAMMES'!L86</f>
        <v>0</v>
      </c>
      <c r="M86" s="9">
        <f>OSDP!M86+OSW!M106+ORC!M86+'CD PROGRAMMES'!M86</f>
        <v>0</v>
      </c>
      <c r="N86" s="9">
        <f>OSDP!N86+OSW!N106+ORC!N86+'CD PROGRAMMES'!N86</f>
        <v>0</v>
      </c>
      <c r="O86" s="9">
        <f>OSDP!O86+OSW!O106+ORC!O86+'CD PROGRAMMES'!O86</f>
        <v>0</v>
      </c>
      <c r="P86" s="9">
        <f>OSDP!P86+OSW!P106+ORC!P86+'CD PROGRAMMES'!P86</f>
        <v>0</v>
      </c>
      <c r="Q86" s="9">
        <f>OSDP!Q86+OSW!Q106+ORC!Q86+'CD PROGRAMMES'!Q86</f>
        <v>0</v>
      </c>
      <c r="R86" s="9">
        <f t="shared" si="5"/>
        <v>0</v>
      </c>
      <c r="S86" s="9">
        <f t="shared" si="6"/>
        <v>0</v>
      </c>
    </row>
    <row r="87" spans="1:19" ht="13.5">
      <c r="A87" s="23"/>
      <c r="B87" s="11" t="s">
        <v>44</v>
      </c>
      <c r="C87" s="9">
        <f>OSDP!C87+OSW!C107+ORC!C87+'CD PROGRAMMES'!C87</f>
        <v>0</v>
      </c>
      <c r="D87" s="9">
        <f>OSDP!D87+OSW!D107+ORC!D87+'CD PROGRAMMES'!D87</f>
        <v>0</v>
      </c>
      <c r="E87" s="19">
        <f t="shared" si="4"/>
        <v>0</v>
      </c>
      <c r="F87" s="9">
        <f>OSDP!F87+OSW!F107+ORC!F87+'CD PROGRAMMES'!F87</f>
        <v>0</v>
      </c>
      <c r="G87" s="9">
        <f>OSDP!G87+OSW!G107+ORC!G87+'CD PROGRAMMES'!G87</f>
        <v>0</v>
      </c>
      <c r="H87" s="9">
        <f>OSDP!H87+OSW!H107+ORC!H87+'CD PROGRAMMES'!H87</f>
        <v>0</v>
      </c>
      <c r="I87" s="9">
        <f>OSDP!I87+OSW!I107+ORC!I87+'CD PROGRAMMES'!I87</f>
        <v>0</v>
      </c>
      <c r="J87" s="9">
        <f>OSDP!J87+OSW!J107+ORC!J87+'CD PROGRAMMES'!J87</f>
        <v>0</v>
      </c>
      <c r="K87" s="9">
        <f>OSDP!K87+OSW!K107+ORC!K87+'CD PROGRAMMES'!K87</f>
        <v>0</v>
      </c>
      <c r="L87" s="9">
        <f>OSDP!L87+OSW!L107+ORC!L87+'CD PROGRAMMES'!L87</f>
        <v>0</v>
      </c>
      <c r="M87" s="9">
        <f>OSDP!M87+OSW!M107+ORC!M87+'CD PROGRAMMES'!M87</f>
        <v>0</v>
      </c>
      <c r="N87" s="9">
        <f>OSDP!N87+OSW!N107+ORC!N87+'CD PROGRAMMES'!N87</f>
        <v>0</v>
      </c>
      <c r="O87" s="9">
        <f>OSDP!O87+OSW!O107+ORC!O87+'CD PROGRAMMES'!O87</f>
        <v>0</v>
      </c>
      <c r="P87" s="9">
        <f>OSDP!P87+OSW!P107+ORC!P87+'CD PROGRAMMES'!P87</f>
        <v>0</v>
      </c>
      <c r="Q87" s="9">
        <f>OSDP!Q87+OSW!Q107+ORC!Q87+'CD PROGRAMMES'!Q87</f>
        <v>0</v>
      </c>
      <c r="R87" s="9">
        <f t="shared" si="5"/>
        <v>0</v>
      </c>
      <c r="S87" s="9">
        <f t="shared" si="6"/>
        <v>0</v>
      </c>
    </row>
    <row r="88" spans="1:19" ht="13.5">
      <c r="A88" s="23"/>
      <c r="B88" s="9" t="s">
        <v>49</v>
      </c>
      <c r="C88" s="9">
        <f>OSDP!C88+OSW!C108+ORC!C88+'CD PROGRAMMES'!C88</f>
        <v>245000</v>
      </c>
      <c r="D88" s="9">
        <f>OSDP!D88+OSW!D108+ORC!D88+'CD PROGRAMMES'!D88</f>
        <v>0</v>
      </c>
      <c r="E88" s="19">
        <f t="shared" si="4"/>
        <v>245000</v>
      </c>
      <c r="F88" s="9">
        <f>OSDP!F88+OSW!F108+ORC!F88+'CD PROGRAMMES'!F88</f>
        <v>18333.3</v>
      </c>
      <c r="G88" s="9">
        <f>OSDP!G88+OSW!G108+ORC!G88+'CD PROGRAMMES'!G88</f>
        <v>18333.3</v>
      </c>
      <c r="H88" s="9">
        <f>OSDP!H88+OSW!H108+ORC!H88+'CD PROGRAMMES'!H88</f>
        <v>18333.3</v>
      </c>
      <c r="I88" s="9">
        <f>OSDP!I88+OSW!I108+ORC!I88+'CD PROGRAMMES'!I88</f>
        <v>18333.3</v>
      </c>
      <c r="J88" s="9">
        <f>OSDP!J88+OSW!J108+ORC!J88+'CD PROGRAMMES'!J88</f>
        <v>18333.3</v>
      </c>
      <c r="K88" s="9">
        <f>OSDP!K88+OSW!K108+ORC!K88+'CD PROGRAMMES'!K88</f>
        <v>18333.3</v>
      </c>
      <c r="L88" s="9">
        <f>OSDP!L88+OSW!L108+ORC!L88+'CD PROGRAMMES'!L88</f>
        <v>18333.3</v>
      </c>
      <c r="M88" s="9">
        <f>OSDP!M88+OSW!M108+ORC!M88+'CD PROGRAMMES'!M88</f>
        <v>43758.3</v>
      </c>
      <c r="N88" s="9">
        <f>OSDP!N88+OSW!N108+ORC!N88+'CD PROGRAMMES'!N88</f>
        <v>18333.3</v>
      </c>
      <c r="O88" s="9">
        <f>OSDP!O88+OSW!O108+ORC!O88+'CD PROGRAMMES'!O88</f>
        <v>18333.3</v>
      </c>
      <c r="P88" s="9">
        <f>OSDP!P88+OSW!P108+ORC!P88+'CD PROGRAMMES'!P88</f>
        <v>18333.3</v>
      </c>
      <c r="Q88" s="9">
        <f>OSDP!Q88+OSW!Q108+ORC!Q88+'CD PROGRAMMES'!Q88</f>
        <v>18333.3</v>
      </c>
      <c r="R88" s="9">
        <f t="shared" si="5"/>
        <v>245424.59999999998</v>
      </c>
      <c r="S88" s="9">
        <f t="shared" si="6"/>
        <v>-424.5999999999767</v>
      </c>
    </row>
    <row r="89" spans="1:19" ht="13.5">
      <c r="A89" s="23"/>
      <c r="B89" s="9" t="s">
        <v>50</v>
      </c>
      <c r="C89" s="9" t="e">
        <f>OSDP!C89+OSW!#REF!+ORC!C89+'CD PROGRAMMES'!C89</f>
        <v>#REF!</v>
      </c>
      <c r="D89" s="9" t="e">
        <f>OSDP!D89+OSW!#REF!+ORC!D89+'CD PROGRAMMES'!D89</f>
        <v>#REF!</v>
      </c>
      <c r="E89" s="19" t="e">
        <f t="shared" si="4"/>
        <v>#REF!</v>
      </c>
      <c r="F89" s="9" t="e">
        <f>OSDP!F89+OSW!#REF!+ORC!F89+'CD PROGRAMMES'!F89</f>
        <v>#REF!</v>
      </c>
      <c r="G89" s="9" t="e">
        <f>OSDP!G89+OSW!#REF!+ORC!G89+'CD PROGRAMMES'!G89</f>
        <v>#REF!</v>
      </c>
      <c r="H89" s="9" t="e">
        <f>OSDP!H89+OSW!#REF!+ORC!H89+'CD PROGRAMMES'!H89</f>
        <v>#REF!</v>
      </c>
      <c r="I89" s="9" t="e">
        <f>OSDP!I89+OSW!#REF!+ORC!I89+'CD PROGRAMMES'!I89</f>
        <v>#REF!</v>
      </c>
      <c r="J89" s="9" t="e">
        <f>OSDP!J89+OSW!#REF!+ORC!J89+'CD PROGRAMMES'!J89</f>
        <v>#REF!</v>
      </c>
      <c r="K89" s="9" t="e">
        <f>OSDP!K89+OSW!#REF!+ORC!K89+'CD PROGRAMMES'!K89</f>
        <v>#REF!</v>
      </c>
      <c r="L89" s="9" t="e">
        <f>OSDP!L89+OSW!#REF!+ORC!L89+'CD PROGRAMMES'!L89</f>
        <v>#REF!</v>
      </c>
      <c r="M89" s="9" t="e">
        <f>OSDP!M89+OSW!#REF!+ORC!M89+'CD PROGRAMMES'!M89</f>
        <v>#REF!</v>
      </c>
      <c r="N89" s="9" t="e">
        <f>OSDP!N89+OSW!#REF!+ORC!N89+'CD PROGRAMMES'!N89</f>
        <v>#REF!</v>
      </c>
      <c r="O89" s="9" t="e">
        <f>OSDP!O89+OSW!#REF!+ORC!O89+'CD PROGRAMMES'!O89</f>
        <v>#REF!</v>
      </c>
      <c r="P89" s="9" t="e">
        <f>OSDP!P89+OSW!#REF!+ORC!P89+'CD PROGRAMMES'!P89</f>
        <v>#REF!</v>
      </c>
      <c r="Q89" s="9" t="e">
        <f>OSDP!Q89+OSW!#REF!+ORC!Q89+'CD PROGRAMMES'!Q89</f>
        <v>#REF!</v>
      </c>
      <c r="R89" s="9" t="e">
        <f t="shared" si="5"/>
        <v>#REF!</v>
      </c>
      <c r="S89" s="9" t="e">
        <f t="shared" si="6"/>
        <v>#REF!</v>
      </c>
    </row>
    <row r="90" spans="1:19" ht="13.5">
      <c r="A90" s="23"/>
      <c r="B90" s="9" t="s">
        <v>51</v>
      </c>
      <c r="C90" s="9" t="e">
        <f>OSDP!C90+OSW!#REF!+ORC!C90+'CD PROGRAMMES'!C90</f>
        <v>#REF!</v>
      </c>
      <c r="D90" s="9" t="e">
        <f>OSDP!D90+OSW!#REF!+ORC!D90+'CD PROGRAMMES'!D90</f>
        <v>#REF!</v>
      </c>
      <c r="E90" s="19" t="e">
        <f t="shared" si="4"/>
        <v>#REF!</v>
      </c>
      <c r="F90" s="9" t="e">
        <f>OSDP!F90+OSW!#REF!+ORC!F90+'CD PROGRAMMES'!F90</f>
        <v>#REF!</v>
      </c>
      <c r="G90" s="9" t="e">
        <f>OSDP!G90+OSW!#REF!+ORC!G90+'CD PROGRAMMES'!G90</f>
        <v>#REF!</v>
      </c>
      <c r="H90" s="9" t="e">
        <f>OSDP!H90+OSW!#REF!+ORC!H90+'CD PROGRAMMES'!H90</f>
        <v>#REF!</v>
      </c>
      <c r="I90" s="9" t="e">
        <f>OSDP!I90+OSW!#REF!+ORC!I90+'CD PROGRAMMES'!I90</f>
        <v>#REF!</v>
      </c>
      <c r="J90" s="9" t="e">
        <f>OSDP!J90+OSW!#REF!+ORC!J90+'CD PROGRAMMES'!J90</f>
        <v>#REF!</v>
      </c>
      <c r="K90" s="9" t="e">
        <f>OSDP!K90+OSW!#REF!+ORC!K90+'CD PROGRAMMES'!K90</f>
        <v>#REF!</v>
      </c>
      <c r="L90" s="9" t="e">
        <f>OSDP!L90+OSW!#REF!+ORC!L90+'CD PROGRAMMES'!L90</f>
        <v>#REF!</v>
      </c>
      <c r="M90" s="9" t="e">
        <f>OSDP!M90+OSW!#REF!+ORC!M90+'CD PROGRAMMES'!M90</f>
        <v>#REF!</v>
      </c>
      <c r="N90" s="9" t="e">
        <f>OSDP!N90+OSW!#REF!+ORC!N90+'CD PROGRAMMES'!N90</f>
        <v>#REF!</v>
      </c>
      <c r="O90" s="9" t="e">
        <f>OSDP!O90+OSW!#REF!+ORC!O90+'CD PROGRAMMES'!O90</f>
        <v>#REF!</v>
      </c>
      <c r="P90" s="9" t="e">
        <f>OSDP!P90+OSW!#REF!+ORC!P90+'CD PROGRAMMES'!P90</f>
        <v>#REF!</v>
      </c>
      <c r="Q90" s="9" t="e">
        <f>OSDP!Q90+OSW!#REF!+ORC!Q90+'CD PROGRAMMES'!Q90</f>
        <v>#REF!</v>
      </c>
      <c r="R90" s="9" t="e">
        <f t="shared" si="5"/>
        <v>#REF!</v>
      </c>
      <c r="S90" s="9" t="e">
        <f t="shared" si="6"/>
        <v>#REF!</v>
      </c>
    </row>
    <row r="91" spans="1:19" ht="13.5">
      <c r="A91" s="23"/>
      <c r="B91" s="9" t="s">
        <v>52</v>
      </c>
      <c r="C91" s="9" t="e">
        <f>OSDP!C91+OSW!#REF!+ORC!C91+'CD PROGRAMMES'!C91</f>
        <v>#REF!</v>
      </c>
      <c r="D91" s="9" t="e">
        <f>OSDP!D91+OSW!#REF!+ORC!D91+'CD PROGRAMMES'!D91</f>
        <v>#REF!</v>
      </c>
      <c r="E91" s="19" t="e">
        <f t="shared" si="4"/>
        <v>#REF!</v>
      </c>
      <c r="F91" s="9" t="e">
        <f>OSDP!F91+OSW!#REF!+ORC!F91+'CD PROGRAMMES'!F91</f>
        <v>#REF!</v>
      </c>
      <c r="G91" s="9" t="e">
        <f>OSDP!G91+OSW!#REF!+ORC!G91+'CD PROGRAMMES'!G91</f>
        <v>#REF!</v>
      </c>
      <c r="H91" s="9" t="e">
        <f>OSDP!H91+OSW!#REF!+ORC!H91+'CD PROGRAMMES'!H91</f>
        <v>#REF!</v>
      </c>
      <c r="I91" s="9" t="e">
        <f>OSDP!I91+OSW!#REF!+ORC!I91+'CD PROGRAMMES'!I91</f>
        <v>#REF!</v>
      </c>
      <c r="J91" s="9" t="e">
        <f>OSDP!J91+OSW!#REF!+ORC!J91+'CD PROGRAMMES'!J91</f>
        <v>#REF!</v>
      </c>
      <c r="K91" s="9" t="e">
        <f>OSDP!K91+OSW!#REF!+ORC!K91+'CD PROGRAMMES'!K91</f>
        <v>#REF!</v>
      </c>
      <c r="L91" s="9" t="e">
        <f>OSDP!L91+OSW!#REF!+ORC!L91+'CD PROGRAMMES'!L91</f>
        <v>#REF!</v>
      </c>
      <c r="M91" s="9" t="e">
        <f>OSDP!M91+OSW!#REF!+ORC!M91+'CD PROGRAMMES'!M91</f>
        <v>#REF!</v>
      </c>
      <c r="N91" s="9" t="e">
        <f>OSDP!N91+OSW!#REF!+ORC!N91+'CD PROGRAMMES'!N91</f>
        <v>#REF!</v>
      </c>
      <c r="O91" s="9" t="e">
        <f>OSDP!O91+OSW!#REF!+ORC!O91+'CD PROGRAMMES'!O91</f>
        <v>#REF!</v>
      </c>
      <c r="P91" s="9" t="e">
        <f>OSDP!P91+OSW!#REF!+ORC!P91+'CD PROGRAMMES'!P91</f>
        <v>#REF!</v>
      </c>
      <c r="Q91" s="9" t="e">
        <f>OSDP!Q91+OSW!#REF!+ORC!Q91+'CD PROGRAMMES'!Q91</f>
        <v>#REF!</v>
      </c>
      <c r="R91" s="9" t="e">
        <f t="shared" si="5"/>
        <v>#REF!</v>
      </c>
      <c r="S91" s="9" t="e">
        <f t="shared" si="6"/>
        <v>#REF!</v>
      </c>
    </row>
    <row r="92" spans="1:19" ht="13.5">
      <c r="A92" s="23"/>
      <c r="B92" s="9"/>
      <c r="C92" s="9">
        <f>OSDP!C92+OSW!C109+ORC!C92+'CD PROGRAMMES'!C92</f>
        <v>0</v>
      </c>
      <c r="D92" s="9">
        <f>OSDP!D92+OSW!D109+ORC!D92+'CD PROGRAMMES'!D92</f>
        <v>0</v>
      </c>
      <c r="E92" s="19">
        <f t="shared" si="4"/>
        <v>0</v>
      </c>
      <c r="F92" s="9">
        <f>OSDP!F92+OSW!F109+ORC!F92+'CD PROGRAMMES'!F92</f>
        <v>0</v>
      </c>
      <c r="G92" s="9">
        <f>OSDP!G92+OSW!G109+ORC!G92+'CD PROGRAMMES'!G92</f>
        <v>0</v>
      </c>
      <c r="H92" s="9">
        <f>OSDP!H92+OSW!H109+ORC!H92+'CD PROGRAMMES'!H92</f>
        <v>0</v>
      </c>
      <c r="I92" s="9">
        <f>OSDP!I92+OSW!I109+ORC!I92+'CD PROGRAMMES'!I92</f>
        <v>0</v>
      </c>
      <c r="J92" s="9">
        <f>OSDP!J92+OSW!J109+ORC!J92+'CD PROGRAMMES'!J92</f>
        <v>0</v>
      </c>
      <c r="K92" s="9">
        <f>OSDP!K92+OSW!K109+ORC!K92+'CD PROGRAMMES'!K92</f>
        <v>0</v>
      </c>
      <c r="L92" s="9">
        <f>OSDP!L92+OSW!L109+ORC!L92+'CD PROGRAMMES'!L92</f>
        <v>0</v>
      </c>
      <c r="M92" s="9">
        <f>OSDP!M92+OSW!M109+ORC!M92+'CD PROGRAMMES'!M92</f>
        <v>0</v>
      </c>
      <c r="N92" s="9">
        <f>OSDP!N92+OSW!N109+ORC!N92+'CD PROGRAMMES'!N92</f>
        <v>0</v>
      </c>
      <c r="O92" s="9">
        <f>OSDP!O92+OSW!O109+ORC!O92+'CD PROGRAMMES'!O92</f>
        <v>0</v>
      </c>
      <c r="P92" s="9">
        <f>OSDP!P92+OSW!P109+ORC!P92+'CD PROGRAMMES'!P92</f>
        <v>0</v>
      </c>
      <c r="Q92" s="9">
        <f>OSDP!Q92+OSW!Q109+ORC!Q92+'CD PROGRAMMES'!Q92</f>
        <v>0</v>
      </c>
      <c r="R92" s="9">
        <f t="shared" si="5"/>
        <v>0</v>
      </c>
      <c r="S92" s="9">
        <f t="shared" si="6"/>
        <v>0</v>
      </c>
    </row>
    <row r="93" spans="1:19" ht="13.5">
      <c r="A93" s="23" t="s">
        <v>152</v>
      </c>
      <c r="B93" s="11" t="s">
        <v>55</v>
      </c>
      <c r="C93" s="9" t="e">
        <f>OSDP!C93+OSW!#REF!+ORC!C93+'CD PROGRAMMES'!C93</f>
        <v>#REF!</v>
      </c>
      <c r="D93" s="9" t="e">
        <f>OSDP!D93+OSW!#REF!+ORC!D93+'CD PROGRAMMES'!D93</f>
        <v>#REF!</v>
      </c>
      <c r="E93" s="19" t="e">
        <f t="shared" si="4"/>
        <v>#REF!</v>
      </c>
      <c r="F93" s="9" t="e">
        <f>OSDP!F93+OSW!#REF!+ORC!F93+'CD PROGRAMMES'!F93</f>
        <v>#REF!</v>
      </c>
      <c r="G93" s="9" t="e">
        <f>OSDP!G93+OSW!#REF!+ORC!G93+'CD PROGRAMMES'!G93</f>
        <v>#REF!</v>
      </c>
      <c r="H93" s="9" t="e">
        <f>OSDP!H93+OSW!#REF!+ORC!H93+'CD PROGRAMMES'!H93</f>
        <v>#REF!</v>
      </c>
      <c r="I93" s="9" t="e">
        <f>OSDP!I93+OSW!#REF!+ORC!I93+'CD PROGRAMMES'!I93</f>
        <v>#REF!</v>
      </c>
      <c r="J93" s="9" t="e">
        <f>OSDP!J93+OSW!#REF!+ORC!J93+'CD PROGRAMMES'!J93</f>
        <v>#REF!</v>
      </c>
      <c r="K93" s="9" t="e">
        <f>OSDP!K93+OSW!#REF!+ORC!K93+'CD PROGRAMMES'!K93</f>
        <v>#REF!</v>
      </c>
      <c r="L93" s="9" t="e">
        <f>OSDP!L93+OSW!#REF!+ORC!L93+'CD PROGRAMMES'!L93</f>
        <v>#REF!</v>
      </c>
      <c r="M93" s="9" t="e">
        <f>OSDP!M93+OSW!#REF!+ORC!M93+'CD PROGRAMMES'!M93</f>
        <v>#REF!</v>
      </c>
      <c r="N93" s="9" t="e">
        <f>OSDP!N93+OSW!#REF!+ORC!N93+'CD PROGRAMMES'!N93</f>
        <v>#REF!</v>
      </c>
      <c r="O93" s="9" t="e">
        <f>OSDP!O93+OSW!#REF!+ORC!O93+'CD PROGRAMMES'!O93</f>
        <v>#REF!</v>
      </c>
      <c r="P93" s="9" t="e">
        <f>OSDP!P93+OSW!#REF!+ORC!P93+'CD PROGRAMMES'!P93</f>
        <v>#REF!</v>
      </c>
      <c r="Q93" s="9" t="e">
        <f>OSDP!Q93+OSW!#REF!+ORC!Q93+'CD PROGRAMMES'!Q93</f>
        <v>#REF!</v>
      </c>
      <c r="R93" s="9" t="e">
        <f t="shared" si="5"/>
        <v>#REF!</v>
      </c>
      <c r="S93" s="9" t="e">
        <f t="shared" si="6"/>
        <v>#REF!</v>
      </c>
    </row>
    <row r="94" spans="1:19" ht="13.5">
      <c r="A94" s="23"/>
      <c r="B94" s="12" t="s">
        <v>56</v>
      </c>
      <c r="C94" s="9" t="e">
        <f>OSDP!C94+OSW!#REF!+ORC!C94+'CD PROGRAMMES'!C94</f>
        <v>#REF!</v>
      </c>
      <c r="D94" s="9" t="e">
        <f>OSDP!D94+OSW!#REF!+ORC!D94+'CD PROGRAMMES'!D94</f>
        <v>#REF!</v>
      </c>
      <c r="E94" s="19" t="e">
        <f t="shared" si="4"/>
        <v>#REF!</v>
      </c>
      <c r="F94" s="9" t="e">
        <f>OSDP!F94+OSW!#REF!+ORC!F94+'CD PROGRAMMES'!F94</f>
        <v>#REF!</v>
      </c>
      <c r="G94" s="9" t="e">
        <f>OSDP!G94+OSW!#REF!+ORC!G94+'CD PROGRAMMES'!G94</f>
        <v>#REF!</v>
      </c>
      <c r="H94" s="9" t="e">
        <f>OSDP!H94+OSW!#REF!+ORC!H94+'CD PROGRAMMES'!H94</f>
        <v>#REF!</v>
      </c>
      <c r="I94" s="9" t="e">
        <f>OSDP!I94+OSW!#REF!+ORC!I94+'CD PROGRAMMES'!I94</f>
        <v>#REF!</v>
      </c>
      <c r="J94" s="9" t="e">
        <f>OSDP!J94+OSW!#REF!+ORC!J94+'CD PROGRAMMES'!J94</f>
        <v>#REF!</v>
      </c>
      <c r="K94" s="9" t="e">
        <f>OSDP!K94+OSW!#REF!+ORC!K94+'CD PROGRAMMES'!K94</f>
        <v>#REF!</v>
      </c>
      <c r="L94" s="9" t="e">
        <f>OSDP!L94+OSW!#REF!+ORC!L94+'CD PROGRAMMES'!L94</f>
        <v>#REF!</v>
      </c>
      <c r="M94" s="9" t="e">
        <f>OSDP!M94+OSW!#REF!+ORC!M94+'CD PROGRAMMES'!M94</f>
        <v>#REF!</v>
      </c>
      <c r="N94" s="9" t="e">
        <f>OSDP!N94+OSW!#REF!+ORC!N94+'CD PROGRAMMES'!N94</f>
        <v>#REF!</v>
      </c>
      <c r="O94" s="9" t="e">
        <f>OSDP!O94+OSW!#REF!+ORC!O94+'CD PROGRAMMES'!O94</f>
        <v>#REF!</v>
      </c>
      <c r="P94" s="9" t="e">
        <f>OSDP!P94+OSW!#REF!+ORC!P94+'CD PROGRAMMES'!P94</f>
        <v>#REF!</v>
      </c>
      <c r="Q94" s="9" t="e">
        <f>OSDP!Q94+OSW!#REF!+ORC!Q94+'CD PROGRAMMES'!Q94</f>
        <v>#REF!</v>
      </c>
      <c r="R94" s="9" t="e">
        <f t="shared" si="5"/>
        <v>#REF!</v>
      </c>
      <c r="S94" s="9" t="e">
        <f t="shared" si="6"/>
        <v>#REF!</v>
      </c>
    </row>
    <row r="95" spans="1:19" ht="13.5">
      <c r="A95" s="23"/>
      <c r="B95" s="9"/>
      <c r="C95" s="9" t="e">
        <f>OSDP!C95+OSW!#REF!+ORC!C95+'CD PROGRAMMES'!C95</f>
        <v>#REF!</v>
      </c>
      <c r="D95" s="9" t="e">
        <f>OSDP!D95+OSW!#REF!+ORC!D95+'CD PROGRAMMES'!D95</f>
        <v>#REF!</v>
      </c>
      <c r="E95" s="19" t="e">
        <f t="shared" si="4"/>
        <v>#REF!</v>
      </c>
      <c r="F95" s="9" t="e">
        <f>OSDP!F95+OSW!#REF!+ORC!F95+'CD PROGRAMMES'!F95</f>
        <v>#REF!</v>
      </c>
      <c r="G95" s="9" t="e">
        <f>OSDP!G95+OSW!#REF!+ORC!G95+'CD PROGRAMMES'!G95</f>
        <v>#REF!</v>
      </c>
      <c r="H95" s="9" t="e">
        <f>OSDP!H95+OSW!#REF!+ORC!H95+'CD PROGRAMMES'!H95</f>
        <v>#REF!</v>
      </c>
      <c r="I95" s="9" t="e">
        <f>OSDP!I95+OSW!#REF!+ORC!I95+'CD PROGRAMMES'!I95</f>
        <v>#REF!</v>
      </c>
      <c r="J95" s="9" t="e">
        <f>OSDP!J95+OSW!#REF!+ORC!J95+'CD PROGRAMMES'!J95</f>
        <v>#REF!</v>
      </c>
      <c r="K95" s="9" t="e">
        <f>OSDP!K95+OSW!#REF!+ORC!K95+'CD PROGRAMMES'!K95</f>
        <v>#REF!</v>
      </c>
      <c r="L95" s="9" t="e">
        <f>OSDP!L95+OSW!#REF!+ORC!L95+'CD PROGRAMMES'!L95</f>
        <v>#REF!</v>
      </c>
      <c r="M95" s="9" t="e">
        <f>OSDP!M95+OSW!#REF!+ORC!M95+'CD PROGRAMMES'!M95</f>
        <v>#REF!</v>
      </c>
      <c r="N95" s="9" t="e">
        <f>OSDP!N95+OSW!#REF!+ORC!N95+'CD PROGRAMMES'!N95</f>
        <v>#REF!</v>
      </c>
      <c r="O95" s="9" t="e">
        <f>OSDP!O95+OSW!#REF!+ORC!O95+'CD PROGRAMMES'!O95</f>
        <v>#REF!</v>
      </c>
      <c r="P95" s="9" t="e">
        <f>OSDP!P95+OSW!#REF!+ORC!P95+'CD PROGRAMMES'!P95</f>
        <v>#REF!</v>
      </c>
      <c r="Q95" s="9" t="e">
        <f>OSDP!Q95+OSW!#REF!+ORC!Q95+'CD PROGRAMMES'!Q95</f>
        <v>#REF!</v>
      </c>
      <c r="R95" s="9" t="e">
        <f t="shared" si="5"/>
        <v>#REF!</v>
      </c>
      <c r="S95" s="9" t="e">
        <f t="shared" si="6"/>
        <v>#REF!</v>
      </c>
    </row>
    <row r="96" spans="1:19" ht="13.5">
      <c r="A96" s="23"/>
      <c r="B96" s="11" t="s">
        <v>57</v>
      </c>
      <c r="C96" s="9" t="e">
        <f>OSDP!C96+OSW!#REF!+ORC!C96+'CD PROGRAMMES'!C96</f>
        <v>#REF!</v>
      </c>
      <c r="D96" s="9" t="e">
        <f>OSDP!D96+OSW!#REF!+ORC!D96+'CD PROGRAMMES'!D96</f>
        <v>#REF!</v>
      </c>
      <c r="E96" s="19" t="e">
        <f t="shared" si="4"/>
        <v>#REF!</v>
      </c>
      <c r="F96" s="9" t="e">
        <f>OSDP!F96+OSW!#REF!+ORC!F96+'CD PROGRAMMES'!F96</f>
        <v>#REF!</v>
      </c>
      <c r="G96" s="9" t="e">
        <f>OSDP!G96+OSW!#REF!+ORC!G96+'CD PROGRAMMES'!G96</f>
        <v>#REF!</v>
      </c>
      <c r="H96" s="9" t="e">
        <f>OSDP!H96+OSW!#REF!+ORC!H96+'CD PROGRAMMES'!H96</f>
        <v>#REF!</v>
      </c>
      <c r="I96" s="9" t="e">
        <f>OSDP!I96+OSW!#REF!+ORC!I96+'CD PROGRAMMES'!I96</f>
        <v>#REF!</v>
      </c>
      <c r="J96" s="9" t="e">
        <f>OSDP!J96+OSW!#REF!+ORC!J96+'CD PROGRAMMES'!J96</f>
        <v>#REF!</v>
      </c>
      <c r="K96" s="9" t="e">
        <f>OSDP!K96+OSW!#REF!+ORC!K96+'CD PROGRAMMES'!K96</f>
        <v>#REF!</v>
      </c>
      <c r="L96" s="9" t="e">
        <f>OSDP!L96+OSW!#REF!+ORC!L96+'CD PROGRAMMES'!L96</f>
        <v>#REF!</v>
      </c>
      <c r="M96" s="9" t="e">
        <f>OSDP!M96+OSW!#REF!+ORC!M96+'CD PROGRAMMES'!M96</f>
        <v>#REF!</v>
      </c>
      <c r="N96" s="9" t="e">
        <f>OSDP!N96+OSW!#REF!+ORC!N96+'CD PROGRAMMES'!N96</f>
        <v>#REF!</v>
      </c>
      <c r="O96" s="9" t="e">
        <f>OSDP!O96+OSW!#REF!+ORC!O96+'CD PROGRAMMES'!O96</f>
        <v>#REF!</v>
      </c>
      <c r="P96" s="9" t="e">
        <f>OSDP!P96+OSW!#REF!+ORC!P96+'CD PROGRAMMES'!P96</f>
        <v>#REF!</v>
      </c>
      <c r="Q96" s="9" t="e">
        <f>OSDP!Q96+OSW!#REF!+ORC!Q96+'CD PROGRAMMES'!Q96</f>
        <v>#REF!</v>
      </c>
      <c r="R96" s="9" t="e">
        <f t="shared" si="5"/>
        <v>#REF!</v>
      </c>
      <c r="S96" s="9" t="e">
        <f t="shared" si="6"/>
        <v>#REF!</v>
      </c>
    </row>
    <row r="97" spans="1:19" ht="13.5">
      <c r="A97" s="23"/>
      <c r="B97" s="9" t="s">
        <v>56</v>
      </c>
      <c r="C97" s="9" t="e">
        <f>OSDP!C97+OSW!#REF!+ORC!C97+'CD PROGRAMMES'!C97</f>
        <v>#REF!</v>
      </c>
      <c r="D97" s="9" t="e">
        <f>OSDP!D97+OSW!#REF!+ORC!D97+'CD PROGRAMMES'!D97</f>
        <v>#REF!</v>
      </c>
      <c r="E97" s="19" t="e">
        <f t="shared" si="4"/>
        <v>#REF!</v>
      </c>
      <c r="F97" s="9" t="e">
        <f>OSDP!F97+OSW!#REF!+ORC!F97+'CD PROGRAMMES'!F97</f>
        <v>#REF!</v>
      </c>
      <c r="G97" s="9" t="e">
        <f>OSDP!G97+OSW!#REF!+ORC!G97+'CD PROGRAMMES'!G97</f>
        <v>#REF!</v>
      </c>
      <c r="H97" s="9" t="e">
        <f>OSDP!H97+OSW!#REF!+ORC!H97+'CD PROGRAMMES'!H97</f>
        <v>#REF!</v>
      </c>
      <c r="I97" s="9" t="e">
        <f>OSDP!I97+OSW!#REF!+ORC!I97+'CD PROGRAMMES'!I97</f>
        <v>#REF!</v>
      </c>
      <c r="J97" s="9" t="e">
        <f>OSDP!J97+OSW!#REF!+ORC!J97+'CD PROGRAMMES'!J97</f>
        <v>#REF!</v>
      </c>
      <c r="K97" s="9" t="e">
        <f>OSDP!K97+OSW!#REF!+ORC!K97+'CD PROGRAMMES'!K97</f>
        <v>#REF!</v>
      </c>
      <c r="L97" s="9" t="e">
        <f>OSDP!L97+OSW!#REF!+ORC!L97+'CD PROGRAMMES'!L97</f>
        <v>#REF!</v>
      </c>
      <c r="M97" s="9" t="e">
        <f>OSDP!M97+OSW!#REF!+ORC!M97+'CD PROGRAMMES'!M97</f>
        <v>#REF!</v>
      </c>
      <c r="N97" s="9" t="e">
        <f>OSDP!N97+OSW!#REF!+ORC!N97+'CD PROGRAMMES'!N97</f>
        <v>#REF!</v>
      </c>
      <c r="O97" s="9" t="e">
        <f>OSDP!O97+OSW!#REF!+ORC!O97+'CD PROGRAMMES'!O97</f>
        <v>#REF!</v>
      </c>
      <c r="P97" s="9" t="e">
        <f>OSDP!P97+OSW!#REF!+ORC!P97+'CD PROGRAMMES'!P97</f>
        <v>#REF!</v>
      </c>
      <c r="Q97" s="9" t="e">
        <f>OSDP!Q97+OSW!#REF!+ORC!Q97+'CD PROGRAMMES'!Q97</f>
        <v>#REF!</v>
      </c>
      <c r="R97" s="9" t="e">
        <f t="shared" si="5"/>
        <v>#REF!</v>
      </c>
      <c r="S97" s="9" t="e">
        <f t="shared" si="6"/>
        <v>#REF!</v>
      </c>
    </row>
    <row r="98" spans="1:19" ht="13.5">
      <c r="A98" s="23"/>
      <c r="B98" s="9"/>
      <c r="C98" s="9" t="e">
        <f>OSDP!C98+OSW!#REF!+ORC!C98+'CD PROGRAMMES'!C98</f>
        <v>#REF!</v>
      </c>
      <c r="D98" s="9" t="e">
        <f>OSDP!D98+OSW!#REF!+ORC!D98+'CD PROGRAMMES'!D98</f>
        <v>#REF!</v>
      </c>
      <c r="E98" s="19" t="e">
        <f t="shared" si="4"/>
        <v>#REF!</v>
      </c>
      <c r="F98" s="9" t="e">
        <f>OSDP!F98+OSW!#REF!+ORC!F98+'CD PROGRAMMES'!F98</f>
        <v>#REF!</v>
      </c>
      <c r="G98" s="9" t="e">
        <f>OSDP!G98+OSW!#REF!+ORC!G98+'CD PROGRAMMES'!G98</f>
        <v>#REF!</v>
      </c>
      <c r="H98" s="9" t="e">
        <f>OSDP!H98+OSW!#REF!+ORC!H98+'CD PROGRAMMES'!H98</f>
        <v>#REF!</v>
      </c>
      <c r="I98" s="9" t="e">
        <f>OSDP!I98+OSW!#REF!+ORC!I98+'CD PROGRAMMES'!I98</f>
        <v>#REF!</v>
      </c>
      <c r="J98" s="9" t="e">
        <f>OSDP!J98+OSW!#REF!+ORC!J98+'CD PROGRAMMES'!J98</f>
        <v>#REF!</v>
      </c>
      <c r="K98" s="9" t="e">
        <f>OSDP!K98+OSW!#REF!+ORC!K98+'CD PROGRAMMES'!K98</f>
        <v>#REF!</v>
      </c>
      <c r="L98" s="9" t="e">
        <f>OSDP!L98+OSW!#REF!+ORC!L98+'CD PROGRAMMES'!L98</f>
        <v>#REF!</v>
      </c>
      <c r="M98" s="9" t="e">
        <f>OSDP!M98+OSW!#REF!+ORC!M98+'CD PROGRAMMES'!M98</f>
        <v>#REF!</v>
      </c>
      <c r="N98" s="9" t="e">
        <f>OSDP!N98+OSW!#REF!+ORC!N98+'CD PROGRAMMES'!N98</f>
        <v>#REF!</v>
      </c>
      <c r="O98" s="9" t="e">
        <f>OSDP!O98+OSW!#REF!+ORC!O98+'CD PROGRAMMES'!O98</f>
        <v>#REF!</v>
      </c>
      <c r="P98" s="9" t="e">
        <f>OSDP!P98+OSW!#REF!+ORC!P98+'CD PROGRAMMES'!P98</f>
        <v>#REF!</v>
      </c>
      <c r="Q98" s="9" t="e">
        <f>OSDP!Q98+OSW!#REF!+ORC!Q98+'CD PROGRAMMES'!Q98</f>
        <v>#REF!</v>
      </c>
      <c r="R98" s="9" t="e">
        <f t="shared" si="5"/>
        <v>#REF!</v>
      </c>
      <c r="S98" s="9" t="e">
        <f t="shared" si="6"/>
        <v>#REF!</v>
      </c>
    </row>
    <row r="99" spans="1:19" ht="13.5">
      <c r="A99" s="23" t="s">
        <v>153</v>
      </c>
      <c r="B99" s="11" t="s">
        <v>58</v>
      </c>
      <c r="C99" s="9">
        <f>OSDP!C99+OSW!C110+ORC!C99+'CD PROGRAMMES'!C99</f>
        <v>0</v>
      </c>
      <c r="D99" s="9">
        <f>OSDP!D99+OSW!D110+ORC!D99+'CD PROGRAMMES'!D99</f>
        <v>0</v>
      </c>
      <c r="E99" s="19">
        <f t="shared" si="4"/>
        <v>0</v>
      </c>
      <c r="F99" s="9">
        <f>OSDP!F99+OSW!F110+ORC!F99+'CD PROGRAMMES'!F99</f>
        <v>0</v>
      </c>
      <c r="G99" s="9">
        <f>OSDP!G99+OSW!G110+ORC!G99+'CD PROGRAMMES'!G99</f>
        <v>0</v>
      </c>
      <c r="H99" s="9">
        <f>OSDP!H99+OSW!H110+ORC!H99+'CD PROGRAMMES'!H99</f>
        <v>0</v>
      </c>
      <c r="I99" s="9">
        <f>OSDP!I99+OSW!I110+ORC!I99+'CD PROGRAMMES'!I99</f>
        <v>0</v>
      </c>
      <c r="J99" s="9">
        <f>OSDP!J99+OSW!J110+ORC!J99+'CD PROGRAMMES'!J99</f>
        <v>0</v>
      </c>
      <c r="K99" s="9">
        <f>OSDP!K99+OSW!K110+ORC!K99+'CD PROGRAMMES'!K99</f>
        <v>0</v>
      </c>
      <c r="L99" s="9">
        <f>OSDP!L99+OSW!L110+ORC!L99+'CD PROGRAMMES'!L99</f>
        <v>0</v>
      </c>
      <c r="M99" s="9">
        <f>OSDP!M99+OSW!M110+ORC!M99+'CD PROGRAMMES'!M99</f>
        <v>0</v>
      </c>
      <c r="N99" s="9">
        <f>OSDP!N99+OSW!N110+ORC!N99+'CD PROGRAMMES'!N99</f>
        <v>0</v>
      </c>
      <c r="O99" s="9">
        <f>OSDP!O99+OSW!O110+ORC!O99+'CD PROGRAMMES'!O99</f>
        <v>0</v>
      </c>
      <c r="P99" s="9">
        <f>OSDP!P99+OSW!P110+ORC!P99+'CD PROGRAMMES'!P99</f>
        <v>0</v>
      </c>
      <c r="Q99" s="9">
        <f>OSDP!Q99+OSW!Q110+ORC!Q99+'CD PROGRAMMES'!Q99</f>
        <v>0</v>
      </c>
      <c r="R99" s="9">
        <f t="shared" si="5"/>
        <v>0</v>
      </c>
      <c r="S99" s="9">
        <f t="shared" si="6"/>
        <v>0</v>
      </c>
    </row>
    <row r="100" spans="1:19" ht="13.5">
      <c r="A100" s="23"/>
      <c r="B100" s="11" t="s">
        <v>25</v>
      </c>
      <c r="C100" s="9">
        <f>OSDP!C100+OSW!C111+ORC!C100+'CD PROGRAMMES'!C100</f>
        <v>0</v>
      </c>
      <c r="D100" s="9">
        <f>OSDP!D100+OSW!D111+ORC!D100+'CD PROGRAMMES'!D100</f>
        <v>0</v>
      </c>
      <c r="E100" s="19">
        <f t="shared" si="4"/>
        <v>0</v>
      </c>
      <c r="F100" s="9">
        <f>OSDP!F100+OSW!F111+ORC!F100+'CD PROGRAMMES'!F100</f>
        <v>0</v>
      </c>
      <c r="G100" s="9">
        <f>OSDP!G100+OSW!G111+ORC!G100+'CD PROGRAMMES'!G100</f>
        <v>0</v>
      </c>
      <c r="H100" s="9">
        <f>OSDP!H100+OSW!H111+ORC!H100+'CD PROGRAMMES'!H100</f>
        <v>0</v>
      </c>
      <c r="I100" s="9">
        <f>OSDP!I100+OSW!I111+ORC!I100+'CD PROGRAMMES'!I100</f>
        <v>0</v>
      </c>
      <c r="J100" s="9">
        <f>OSDP!J100+OSW!J111+ORC!J100+'CD PROGRAMMES'!J100</f>
        <v>0</v>
      </c>
      <c r="K100" s="9">
        <f>OSDP!K100+OSW!K111+ORC!K100+'CD PROGRAMMES'!K100</f>
        <v>0</v>
      </c>
      <c r="L100" s="9">
        <f>OSDP!L100+OSW!L111+ORC!L100+'CD PROGRAMMES'!L100</f>
        <v>0</v>
      </c>
      <c r="M100" s="9">
        <f>OSDP!M100+OSW!M111+ORC!M100+'CD PROGRAMMES'!M100</f>
        <v>0</v>
      </c>
      <c r="N100" s="9">
        <f>OSDP!N100+OSW!N111+ORC!N100+'CD PROGRAMMES'!N100</f>
        <v>0</v>
      </c>
      <c r="O100" s="9">
        <f>OSDP!O100+OSW!O111+ORC!O100+'CD PROGRAMMES'!O100</f>
        <v>0</v>
      </c>
      <c r="P100" s="9">
        <f>OSDP!P100+OSW!P111+ORC!P100+'CD PROGRAMMES'!P100</f>
        <v>0</v>
      </c>
      <c r="Q100" s="9">
        <f>OSDP!Q100+OSW!Q111+ORC!Q100+'CD PROGRAMMES'!Q100</f>
        <v>0</v>
      </c>
      <c r="R100" s="9">
        <f t="shared" si="5"/>
        <v>0</v>
      </c>
      <c r="S100" s="9">
        <f t="shared" si="6"/>
        <v>0</v>
      </c>
    </row>
    <row r="101" spans="1:19" ht="13.5">
      <c r="A101" s="23"/>
      <c r="B101" s="9"/>
      <c r="C101" s="9">
        <f>OSDP!C101+OSW!C112+ORC!C101+'CD PROGRAMMES'!C101</f>
        <v>0</v>
      </c>
      <c r="D101" s="9">
        <f>OSDP!D101+OSW!D112+ORC!D101+'CD PROGRAMMES'!D101</f>
        <v>0</v>
      </c>
      <c r="E101" s="19">
        <f t="shared" si="4"/>
        <v>0</v>
      </c>
      <c r="F101" s="9">
        <f>OSDP!F101+OSW!F112+ORC!F101+'CD PROGRAMMES'!F101</f>
        <v>0</v>
      </c>
      <c r="G101" s="9">
        <f>OSDP!G101+OSW!G112+ORC!G101+'CD PROGRAMMES'!G101</f>
        <v>0</v>
      </c>
      <c r="H101" s="9">
        <f>OSDP!H101+OSW!H112+ORC!H101+'CD PROGRAMMES'!H101</f>
        <v>0</v>
      </c>
      <c r="I101" s="9">
        <f>OSDP!I101+OSW!I112+ORC!I101+'CD PROGRAMMES'!I101</f>
        <v>0</v>
      </c>
      <c r="J101" s="9">
        <f>OSDP!J101+OSW!J112+ORC!J101+'CD PROGRAMMES'!J101</f>
        <v>0</v>
      </c>
      <c r="K101" s="9">
        <f>OSDP!K101+OSW!K112+ORC!K101+'CD PROGRAMMES'!K101</f>
        <v>0</v>
      </c>
      <c r="L101" s="9">
        <f>OSDP!L101+OSW!L112+ORC!L101+'CD PROGRAMMES'!L101</f>
        <v>0</v>
      </c>
      <c r="M101" s="9">
        <f>OSDP!M101+OSW!M112+ORC!M101+'CD PROGRAMMES'!M101</f>
        <v>0</v>
      </c>
      <c r="N101" s="9">
        <f>OSDP!N101+OSW!N112+ORC!N101+'CD PROGRAMMES'!N101</f>
        <v>0</v>
      </c>
      <c r="O101" s="9">
        <f>OSDP!O101+OSW!O112+ORC!O101+'CD PROGRAMMES'!O101</f>
        <v>0</v>
      </c>
      <c r="P101" s="9">
        <f>OSDP!P101+OSW!P112+ORC!P101+'CD PROGRAMMES'!P101</f>
        <v>0</v>
      </c>
      <c r="Q101" s="9">
        <f>OSDP!Q101+OSW!Q112+ORC!Q101+'CD PROGRAMMES'!Q101</f>
        <v>0</v>
      </c>
      <c r="R101" s="9">
        <f t="shared" si="5"/>
        <v>0</v>
      </c>
      <c r="S101" s="9">
        <f t="shared" si="6"/>
        <v>0</v>
      </c>
    </row>
    <row r="102" spans="1:19" ht="13.5">
      <c r="A102" s="23"/>
      <c r="B102" s="11" t="s">
        <v>61</v>
      </c>
      <c r="C102" s="9">
        <f>OSDP!C102+OSW!C113+ORC!C102+'CD PROGRAMMES'!C102</f>
        <v>0</v>
      </c>
      <c r="D102" s="9">
        <f>OSDP!D102+OSW!D113+ORC!D102+'CD PROGRAMMES'!D102</f>
        <v>0</v>
      </c>
      <c r="E102" s="19">
        <f t="shared" si="4"/>
        <v>0</v>
      </c>
      <c r="F102" s="9">
        <f>OSDP!F102+OSW!F113+ORC!F102+'CD PROGRAMMES'!F102</f>
        <v>0</v>
      </c>
      <c r="G102" s="9">
        <f>OSDP!G102+OSW!G113+ORC!G102+'CD PROGRAMMES'!G102</f>
        <v>0</v>
      </c>
      <c r="H102" s="9">
        <f>OSDP!H102+OSW!H113+ORC!H102+'CD PROGRAMMES'!H102</f>
        <v>0</v>
      </c>
      <c r="I102" s="9">
        <f>OSDP!I102+OSW!I113+ORC!I102+'CD PROGRAMMES'!I102</f>
        <v>0</v>
      </c>
      <c r="J102" s="9">
        <f>OSDP!J102+OSW!J113+ORC!J102+'CD PROGRAMMES'!J102</f>
        <v>0</v>
      </c>
      <c r="K102" s="9">
        <f>OSDP!K102+OSW!K113+ORC!K102+'CD PROGRAMMES'!K102</f>
        <v>0</v>
      </c>
      <c r="L102" s="9">
        <f>OSDP!L102+OSW!L113+ORC!L102+'CD PROGRAMMES'!L102</f>
        <v>0</v>
      </c>
      <c r="M102" s="9">
        <f>OSDP!M102+OSW!M113+ORC!M102+'CD PROGRAMMES'!M102</f>
        <v>0</v>
      </c>
      <c r="N102" s="9">
        <f>OSDP!N102+OSW!N113+ORC!N102+'CD PROGRAMMES'!N102</f>
        <v>0</v>
      </c>
      <c r="O102" s="9">
        <f>OSDP!O102+OSW!O113+ORC!O102+'CD PROGRAMMES'!O102</f>
        <v>0</v>
      </c>
      <c r="P102" s="9">
        <f>OSDP!P102+OSW!P113+ORC!P102+'CD PROGRAMMES'!P102</f>
        <v>0</v>
      </c>
      <c r="Q102" s="9">
        <f>OSDP!Q102+OSW!Q113+ORC!Q102+'CD PROGRAMMES'!Q102</f>
        <v>0</v>
      </c>
      <c r="R102" s="9">
        <f t="shared" si="5"/>
        <v>0</v>
      </c>
      <c r="S102" s="9">
        <f t="shared" si="6"/>
        <v>0</v>
      </c>
    </row>
    <row r="103" spans="1:19" ht="13.5">
      <c r="A103" s="23"/>
      <c r="B103" s="9" t="s">
        <v>62</v>
      </c>
      <c r="C103" s="9">
        <f>OSDP!C103+OSW!C114+ORC!C103+'CD PROGRAMMES'!C103</f>
        <v>0</v>
      </c>
      <c r="D103" s="9">
        <f>OSDP!D103+OSW!D114+ORC!D103+'CD PROGRAMMES'!D103</f>
        <v>0</v>
      </c>
      <c r="E103" s="19">
        <f t="shared" si="4"/>
        <v>0</v>
      </c>
      <c r="F103" s="9">
        <f>OSDP!F103+OSW!F114+ORC!F103+'CD PROGRAMMES'!F103</f>
        <v>0</v>
      </c>
      <c r="G103" s="9">
        <f>OSDP!G103+OSW!G114+ORC!G103+'CD PROGRAMMES'!G103</f>
        <v>0</v>
      </c>
      <c r="H103" s="9">
        <f>OSDP!H103+OSW!H114+ORC!H103+'CD PROGRAMMES'!H103</f>
        <v>0</v>
      </c>
      <c r="I103" s="9">
        <f>OSDP!I103+OSW!I114+ORC!I103+'CD PROGRAMMES'!I103</f>
        <v>0</v>
      </c>
      <c r="J103" s="9">
        <f>OSDP!J103+OSW!J114+ORC!J103+'CD PROGRAMMES'!J103</f>
        <v>0</v>
      </c>
      <c r="K103" s="9">
        <f>OSDP!K103+OSW!K114+ORC!K103+'CD PROGRAMMES'!K103</f>
        <v>0</v>
      </c>
      <c r="L103" s="9">
        <f>OSDP!L103+OSW!L114+ORC!L103+'CD PROGRAMMES'!L103</f>
        <v>0</v>
      </c>
      <c r="M103" s="9">
        <f>OSDP!M103+OSW!M114+ORC!M103+'CD PROGRAMMES'!M103</f>
        <v>0</v>
      </c>
      <c r="N103" s="9">
        <f>OSDP!N103+OSW!N114+ORC!N103+'CD PROGRAMMES'!N103</f>
        <v>0</v>
      </c>
      <c r="O103" s="9">
        <f>OSDP!O103+OSW!O114+ORC!O103+'CD PROGRAMMES'!O103</f>
        <v>0</v>
      </c>
      <c r="P103" s="9">
        <f>OSDP!P103+OSW!P114+ORC!P103+'CD PROGRAMMES'!P103</f>
        <v>0</v>
      </c>
      <c r="Q103" s="9">
        <f>OSDP!Q103+OSW!Q114+ORC!Q103+'CD PROGRAMMES'!Q103</f>
        <v>0</v>
      </c>
      <c r="R103" s="9">
        <f t="shared" si="5"/>
        <v>0</v>
      </c>
      <c r="S103" s="9">
        <f t="shared" si="6"/>
        <v>0</v>
      </c>
    </row>
    <row r="104" spans="1:19" ht="13.5">
      <c r="A104" s="23"/>
      <c r="B104" s="13"/>
      <c r="C104" s="13">
        <f>OSDP!C104+OSW!C115+ORC!C104+'CD PROGRAMMES'!C104</f>
        <v>0</v>
      </c>
      <c r="D104" s="13">
        <f>OSDP!D104+OSW!D115+ORC!D104+'CD PROGRAMMES'!D104</f>
        <v>0</v>
      </c>
      <c r="E104" s="20">
        <f t="shared" si="4"/>
        <v>0</v>
      </c>
      <c r="F104" s="13">
        <f>OSDP!F104+OSW!F115+ORC!F104+'CD PROGRAMMES'!F104</f>
        <v>0</v>
      </c>
      <c r="G104" s="13">
        <f>OSDP!G104+OSW!G115+ORC!G104+'CD PROGRAMMES'!G104</f>
        <v>0</v>
      </c>
      <c r="H104" s="13">
        <f>OSDP!H104+OSW!H115+ORC!H104+'CD PROGRAMMES'!H104</f>
        <v>0</v>
      </c>
      <c r="I104" s="13">
        <f>OSDP!I104+OSW!I115+ORC!I104+'CD PROGRAMMES'!I104</f>
        <v>0</v>
      </c>
      <c r="J104" s="13">
        <f>OSDP!J104+OSW!J115+ORC!J104+'CD PROGRAMMES'!J104</f>
        <v>0</v>
      </c>
      <c r="K104" s="13">
        <f>OSDP!K104+OSW!K115+ORC!K104+'CD PROGRAMMES'!K104</f>
        <v>0</v>
      </c>
      <c r="L104" s="13">
        <f>OSDP!L104+OSW!L115+ORC!L104+'CD PROGRAMMES'!L104</f>
        <v>0</v>
      </c>
      <c r="M104" s="13">
        <f>OSDP!M104+OSW!M115+ORC!M104+'CD PROGRAMMES'!M104</f>
        <v>0</v>
      </c>
      <c r="N104" s="13">
        <f>OSDP!N104+OSW!N115+ORC!N104+'CD PROGRAMMES'!N104</f>
        <v>0</v>
      </c>
      <c r="O104" s="13">
        <f>OSDP!O104+OSW!O115+ORC!O104+'CD PROGRAMMES'!O104</f>
        <v>0</v>
      </c>
      <c r="P104" s="13">
        <f>OSDP!P104+OSW!P115+ORC!P104+'CD PROGRAMMES'!P104</f>
        <v>0</v>
      </c>
      <c r="Q104" s="13">
        <f>OSDP!Q104+OSW!Q115+ORC!Q104+'CD PROGRAMMES'!Q104</f>
        <v>0</v>
      </c>
      <c r="R104" s="13">
        <f t="shared" si="5"/>
        <v>0</v>
      </c>
      <c r="S104" s="13">
        <f t="shared" si="6"/>
        <v>0</v>
      </c>
    </row>
    <row r="105" spans="1:19" ht="13.5">
      <c r="A105" s="23"/>
      <c r="B105" s="11" t="s">
        <v>111</v>
      </c>
      <c r="C105" s="9">
        <f>OSDP!C105+OSW!C116+ORC!C105+'CD PROGRAMMES'!C105</f>
        <v>0</v>
      </c>
      <c r="D105" s="9">
        <f>OSDP!D105+OSW!D116+ORC!D105+'CD PROGRAMMES'!D105</f>
        <v>0</v>
      </c>
      <c r="E105" s="19">
        <f t="shared" si="4"/>
        <v>0</v>
      </c>
      <c r="F105" s="7">
        <f>OSDP!F105+OSW!F116+ORC!F105+'CD PROGRAMMES'!F105</f>
        <v>0</v>
      </c>
      <c r="G105" s="7">
        <f>OSDP!G105+OSW!G116+ORC!G105+'CD PROGRAMMES'!G105</f>
        <v>0</v>
      </c>
      <c r="H105" s="7">
        <f>OSDP!H105+OSW!H116+ORC!H105+'CD PROGRAMMES'!H105</f>
        <v>0</v>
      </c>
      <c r="I105" s="7">
        <f>OSDP!I105+OSW!I116+ORC!I105+'CD PROGRAMMES'!I105</f>
        <v>0</v>
      </c>
      <c r="J105" s="7">
        <f>OSDP!J105+OSW!J116+ORC!J105+'CD PROGRAMMES'!J105</f>
        <v>0</v>
      </c>
      <c r="K105" s="7">
        <f>OSDP!K105+OSW!K116+ORC!K105+'CD PROGRAMMES'!K105</f>
        <v>0</v>
      </c>
      <c r="L105" s="7">
        <f>OSDP!L105+OSW!L116+ORC!L105+'CD PROGRAMMES'!L105</f>
        <v>0</v>
      </c>
      <c r="M105" s="7">
        <f>OSDP!M105+OSW!M116+ORC!M105+'CD PROGRAMMES'!M105</f>
        <v>0</v>
      </c>
      <c r="N105" s="7">
        <f>OSDP!N105+OSW!N116+ORC!N105+'CD PROGRAMMES'!N105</f>
        <v>0</v>
      </c>
      <c r="O105" s="7">
        <f>OSDP!O105+OSW!O116+ORC!O105+'CD PROGRAMMES'!O105</f>
        <v>0</v>
      </c>
      <c r="P105" s="7">
        <f>OSDP!P105+OSW!P116+ORC!P105+'CD PROGRAMMES'!P105</f>
        <v>0</v>
      </c>
      <c r="Q105" s="7">
        <f>OSDP!Q105+OSW!Q116+ORC!Q105+'CD PROGRAMMES'!Q105</f>
        <v>0</v>
      </c>
      <c r="R105" s="9">
        <f t="shared" si="5"/>
        <v>0</v>
      </c>
      <c r="S105" s="9">
        <f t="shared" si="6"/>
        <v>0</v>
      </c>
    </row>
    <row r="106" spans="1:19" ht="13.5">
      <c r="A106" s="23"/>
      <c r="B106" s="12" t="s">
        <v>26</v>
      </c>
      <c r="C106" s="9">
        <f>OSDP!C106+OSW!C117+ORC!C106+'CD PROGRAMMES'!C106</f>
        <v>20000</v>
      </c>
      <c r="D106" s="9">
        <f>OSDP!D106+OSW!D117+ORC!D106+'CD PROGRAMMES'!D106</f>
        <v>0</v>
      </c>
      <c r="E106" s="19">
        <f t="shared" si="4"/>
        <v>20000</v>
      </c>
      <c r="F106" s="9">
        <f>OSDP!F106+OSW!F117+ORC!F106+'CD PROGRAMMES'!F106</f>
        <v>0</v>
      </c>
      <c r="G106" s="9">
        <f>OSDP!G106+OSW!G117+ORC!G106+'CD PROGRAMMES'!G106</f>
        <v>0</v>
      </c>
      <c r="H106" s="9">
        <f>OSDP!H106+OSW!H117+ORC!H106+'CD PROGRAMMES'!H106</f>
        <v>0</v>
      </c>
      <c r="I106" s="9">
        <f>OSDP!I106+OSW!I117+ORC!I106+'CD PROGRAMMES'!I106</f>
        <v>0</v>
      </c>
      <c r="J106" s="9">
        <f>OSDP!J106+OSW!J117+ORC!J106+'CD PROGRAMMES'!J106</f>
        <v>0</v>
      </c>
      <c r="K106" s="9">
        <f>OSDP!K106+OSW!K117+ORC!K106+'CD PROGRAMMES'!K106</f>
        <v>0</v>
      </c>
      <c r="L106" s="9">
        <f>OSDP!L106+OSW!L117+ORC!L106+'CD PROGRAMMES'!L106</f>
        <v>0</v>
      </c>
      <c r="M106" s="9">
        <f>OSDP!M106+OSW!M117+ORC!M106+'CD PROGRAMMES'!M106</f>
        <v>0</v>
      </c>
      <c r="N106" s="9">
        <f>OSDP!N106+OSW!N117+ORC!N106+'CD PROGRAMMES'!N106</f>
        <v>0</v>
      </c>
      <c r="O106" s="9">
        <f>OSDP!O106+OSW!O117+ORC!O106+'CD PROGRAMMES'!O106</f>
        <v>0</v>
      </c>
      <c r="P106" s="9">
        <f>OSDP!P106+OSW!P117+ORC!P106+'CD PROGRAMMES'!P106</f>
        <v>0</v>
      </c>
      <c r="Q106" s="9">
        <f>OSDP!Q106+OSW!Q117+ORC!Q106+'CD PROGRAMMES'!Q106</f>
        <v>0</v>
      </c>
      <c r="R106" s="9">
        <f t="shared" si="5"/>
        <v>0</v>
      </c>
      <c r="S106" s="9">
        <f t="shared" si="6"/>
        <v>20000</v>
      </c>
    </row>
    <row r="107" spans="1:19" ht="13.5">
      <c r="A107" s="23"/>
      <c r="B107" s="12" t="s">
        <v>27</v>
      </c>
      <c r="C107" s="9">
        <f>OSDP!C107+OSW!C118+ORC!C107+'CD PROGRAMMES'!C107</f>
        <v>0</v>
      </c>
      <c r="D107" s="9">
        <f>OSDP!D107+OSW!D118+ORC!D107+'CD PROGRAMMES'!D107</f>
        <v>0</v>
      </c>
      <c r="E107" s="19">
        <f t="shared" si="4"/>
        <v>0</v>
      </c>
      <c r="F107" s="9">
        <f>OSDP!F107+OSW!F118+ORC!F107+'CD PROGRAMMES'!F107</f>
        <v>0</v>
      </c>
      <c r="G107" s="9">
        <f>OSDP!G107+OSW!G118+ORC!G107+'CD PROGRAMMES'!G107</f>
        <v>0</v>
      </c>
      <c r="H107" s="9">
        <f>OSDP!H107+OSW!H118+ORC!H107+'CD PROGRAMMES'!H107</f>
        <v>0</v>
      </c>
      <c r="I107" s="9">
        <f>OSDP!I107+OSW!I118+ORC!I107+'CD PROGRAMMES'!I107</f>
        <v>0</v>
      </c>
      <c r="J107" s="9">
        <f>OSDP!J107+OSW!J118+ORC!J107+'CD PROGRAMMES'!J107</f>
        <v>0</v>
      </c>
      <c r="K107" s="9">
        <f>OSDP!K107+OSW!K118+ORC!K107+'CD PROGRAMMES'!K107</f>
        <v>0</v>
      </c>
      <c r="L107" s="9">
        <f>OSDP!L107+OSW!L118+ORC!L107+'CD PROGRAMMES'!L107</f>
        <v>0</v>
      </c>
      <c r="M107" s="9">
        <f>OSDP!M107+OSW!M118+ORC!M107+'CD PROGRAMMES'!M107</f>
        <v>0</v>
      </c>
      <c r="N107" s="9">
        <f>OSDP!N107+OSW!N118+ORC!N107+'CD PROGRAMMES'!N107</f>
        <v>0</v>
      </c>
      <c r="O107" s="9">
        <f>OSDP!O107+OSW!O118+ORC!O107+'CD PROGRAMMES'!O107</f>
        <v>0</v>
      </c>
      <c r="P107" s="9">
        <f>OSDP!P107+OSW!P118+ORC!P107+'CD PROGRAMMES'!P107</f>
        <v>0</v>
      </c>
      <c r="Q107" s="9">
        <f>OSDP!Q107+OSW!Q118+ORC!Q107+'CD PROGRAMMES'!Q107</f>
        <v>0</v>
      </c>
      <c r="R107" s="9">
        <f t="shared" si="5"/>
        <v>0</v>
      </c>
      <c r="S107" s="9">
        <f t="shared" si="6"/>
        <v>0</v>
      </c>
    </row>
    <row r="108" spans="1:19" ht="13.5">
      <c r="A108" s="23"/>
      <c r="B108" s="12" t="s">
        <v>59</v>
      </c>
      <c r="C108" s="9">
        <f>OSDP!C108+OSW!C119+ORC!C108+'CD PROGRAMMES'!C108</f>
        <v>0</v>
      </c>
      <c r="D108" s="9">
        <f>OSDP!D108+OSW!D119+ORC!D108+'CD PROGRAMMES'!D108</f>
        <v>0</v>
      </c>
      <c r="E108" s="19">
        <f t="shared" si="4"/>
        <v>0</v>
      </c>
      <c r="F108" s="9">
        <f>OSDP!F108+OSW!F119+ORC!F108+'CD PROGRAMMES'!F108</f>
        <v>0</v>
      </c>
      <c r="G108" s="9">
        <f>OSDP!G108+OSW!G119+ORC!G108+'CD PROGRAMMES'!G108</f>
        <v>0</v>
      </c>
      <c r="H108" s="9">
        <f>OSDP!H108+OSW!H119+ORC!H108+'CD PROGRAMMES'!H108</f>
        <v>0</v>
      </c>
      <c r="I108" s="9">
        <f>OSDP!I108+OSW!I119+ORC!I108+'CD PROGRAMMES'!I108</f>
        <v>0</v>
      </c>
      <c r="J108" s="9">
        <f>OSDP!J108+OSW!J119+ORC!J108+'CD PROGRAMMES'!J108</f>
        <v>0</v>
      </c>
      <c r="K108" s="9">
        <f>OSDP!K108+OSW!K119+ORC!K108+'CD PROGRAMMES'!K108</f>
        <v>0</v>
      </c>
      <c r="L108" s="9">
        <f>OSDP!L108+OSW!L119+ORC!L108+'CD PROGRAMMES'!L108</f>
        <v>0</v>
      </c>
      <c r="M108" s="9">
        <f>OSDP!M108+OSW!M119+ORC!M108+'CD PROGRAMMES'!M108</f>
        <v>0</v>
      </c>
      <c r="N108" s="9">
        <f>OSDP!N108+OSW!N119+ORC!N108+'CD PROGRAMMES'!N108</f>
        <v>0</v>
      </c>
      <c r="O108" s="9">
        <f>OSDP!O108+OSW!O119+ORC!O108+'CD PROGRAMMES'!O108</f>
        <v>0</v>
      </c>
      <c r="P108" s="9">
        <f>OSDP!P108+OSW!P119+ORC!P108+'CD PROGRAMMES'!P108</f>
        <v>0</v>
      </c>
      <c r="Q108" s="9">
        <f>OSDP!Q108+OSW!Q119+ORC!Q108+'CD PROGRAMMES'!Q108</f>
        <v>0</v>
      </c>
      <c r="R108" s="9">
        <f t="shared" si="5"/>
        <v>0</v>
      </c>
      <c r="S108" s="9">
        <f t="shared" si="6"/>
        <v>0</v>
      </c>
    </row>
    <row r="109" spans="1:19" ht="13.5">
      <c r="A109" s="23"/>
      <c r="B109" s="12" t="s">
        <v>33</v>
      </c>
      <c r="C109" s="9">
        <f>OSDP!C109+OSW!C120+ORC!C109+'CD PROGRAMMES'!C109</f>
        <v>0</v>
      </c>
      <c r="D109" s="9">
        <f>OSDP!D109+OSW!D120+ORC!D109+'CD PROGRAMMES'!D109</f>
        <v>0</v>
      </c>
      <c r="E109" s="19">
        <f t="shared" si="4"/>
        <v>0</v>
      </c>
      <c r="F109" s="9">
        <f>OSDP!F109+OSW!F120+ORC!F109+'CD PROGRAMMES'!F109</f>
        <v>0</v>
      </c>
      <c r="G109" s="9">
        <f>OSDP!G109+OSW!G120+ORC!G109+'CD PROGRAMMES'!G109</f>
        <v>0</v>
      </c>
      <c r="H109" s="9">
        <f>OSDP!H109+OSW!H120+ORC!H109+'CD PROGRAMMES'!H109</f>
        <v>0</v>
      </c>
      <c r="I109" s="9">
        <f>OSDP!I109+OSW!I120+ORC!I109+'CD PROGRAMMES'!I109</f>
        <v>0</v>
      </c>
      <c r="J109" s="9">
        <f>OSDP!J109+OSW!J120+ORC!J109+'CD PROGRAMMES'!J109</f>
        <v>0</v>
      </c>
      <c r="K109" s="9">
        <f>OSDP!K109+OSW!K120+ORC!K109+'CD PROGRAMMES'!K109</f>
        <v>0</v>
      </c>
      <c r="L109" s="9">
        <f>OSDP!L109+OSW!L120+ORC!L109+'CD PROGRAMMES'!L109</f>
        <v>0</v>
      </c>
      <c r="M109" s="9">
        <f>OSDP!M109+OSW!M120+ORC!M109+'CD PROGRAMMES'!M109</f>
        <v>0</v>
      </c>
      <c r="N109" s="9">
        <f>OSDP!N109+OSW!N120+ORC!N109+'CD PROGRAMMES'!N109</f>
        <v>0</v>
      </c>
      <c r="O109" s="9">
        <f>OSDP!O109+OSW!O120+ORC!O109+'CD PROGRAMMES'!O109</f>
        <v>0</v>
      </c>
      <c r="P109" s="9">
        <f>OSDP!P109+OSW!P120+ORC!P109+'CD PROGRAMMES'!P109</f>
        <v>0</v>
      </c>
      <c r="Q109" s="9">
        <f>OSDP!Q109+OSW!Q120+ORC!Q109+'CD PROGRAMMES'!Q109</f>
        <v>0</v>
      </c>
      <c r="R109" s="9">
        <f t="shared" si="5"/>
        <v>0</v>
      </c>
      <c r="S109" s="9">
        <f t="shared" si="6"/>
        <v>0</v>
      </c>
    </row>
    <row r="110" spans="1:19" ht="13.5">
      <c r="A110" s="23"/>
      <c r="B110" s="12" t="s">
        <v>60</v>
      </c>
      <c r="C110" s="9">
        <f>OSDP!C110+OSW!C121+ORC!C110+'CD PROGRAMMES'!C110</f>
        <v>0</v>
      </c>
      <c r="D110" s="9">
        <f>OSDP!D110+OSW!D121+ORC!D110+'CD PROGRAMMES'!D110</f>
        <v>0</v>
      </c>
      <c r="E110" s="19">
        <f t="shared" si="4"/>
        <v>0</v>
      </c>
      <c r="F110" s="9">
        <f>OSDP!F110+OSW!F121+ORC!F110+'CD PROGRAMMES'!F110</f>
        <v>0</v>
      </c>
      <c r="G110" s="9">
        <f>OSDP!G110+OSW!G121+ORC!G110+'CD PROGRAMMES'!G110</f>
        <v>0</v>
      </c>
      <c r="H110" s="9">
        <f>OSDP!H110+OSW!H121+ORC!H110+'CD PROGRAMMES'!H110</f>
        <v>0</v>
      </c>
      <c r="I110" s="9">
        <f>OSDP!I110+OSW!I121+ORC!I110+'CD PROGRAMMES'!I110</f>
        <v>0</v>
      </c>
      <c r="J110" s="9">
        <f>OSDP!J110+OSW!J121+ORC!J110+'CD PROGRAMMES'!J110</f>
        <v>0</v>
      </c>
      <c r="K110" s="9">
        <f>OSDP!K110+OSW!K121+ORC!K110+'CD PROGRAMMES'!K110</f>
        <v>0</v>
      </c>
      <c r="L110" s="9">
        <f>OSDP!L110+OSW!L121+ORC!L110+'CD PROGRAMMES'!L110</f>
        <v>0</v>
      </c>
      <c r="M110" s="9">
        <f>OSDP!M110+OSW!M121+ORC!M110+'CD PROGRAMMES'!M110</f>
        <v>0</v>
      </c>
      <c r="N110" s="9">
        <f>OSDP!N110+OSW!N121+ORC!N110+'CD PROGRAMMES'!N110</f>
        <v>0</v>
      </c>
      <c r="O110" s="9">
        <f>OSDP!O110+OSW!O121+ORC!O110+'CD PROGRAMMES'!O110</f>
        <v>0</v>
      </c>
      <c r="P110" s="9">
        <f>OSDP!P110+OSW!P121+ORC!P110+'CD PROGRAMMES'!P110</f>
        <v>0</v>
      </c>
      <c r="Q110" s="9">
        <f>OSDP!Q110+OSW!Q121+ORC!Q110+'CD PROGRAMMES'!Q110</f>
        <v>0</v>
      </c>
      <c r="R110" s="9">
        <f t="shared" si="5"/>
        <v>0</v>
      </c>
      <c r="S110" s="9">
        <f t="shared" si="6"/>
        <v>0</v>
      </c>
    </row>
    <row r="111" spans="1:19" ht="13.5">
      <c r="A111" s="23"/>
      <c r="B111" s="9"/>
      <c r="C111" s="9">
        <f>OSDP!C111+OSW!C122+ORC!C111+'CD PROGRAMMES'!C111</f>
        <v>0</v>
      </c>
      <c r="D111" s="9">
        <f>OSDP!D111+OSW!D122+ORC!D111+'CD PROGRAMMES'!D111</f>
        <v>0</v>
      </c>
      <c r="E111" s="19">
        <f t="shared" si="4"/>
        <v>0</v>
      </c>
      <c r="F111" s="9">
        <f>OSDP!F111+OSW!F122+ORC!F111+'CD PROGRAMMES'!F111</f>
        <v>0</v>
      </c>
      <c r="G111" s="9">
        <f>OSDP!G111+OSW!G122+ORC!G111+'CD PROGRAMMES'!G111</f>
        <v>0</v>
      </c>
      <c r="H111" s="9">
        <f>OSDP!H111+OSW!H122+ORC!H111+'CD PROGRAMMES'!H111</f>
        <v>0</v>
      </c>
      <c r="I111" s="9">
        <f>OSDP!I111+OSW!I122+ORC!I111+'CD PROGRAMMES'!I111</f>
        <v>0</v>
      </c>
      <c r="J111" s="9">
        <f>OSDP!J111+OSW!J122+ORC!J111+'CD PROGRAMMES'!J111</f>
        <v>0</v>
      </c>
      <c r="K111" s="9">
        <f>OSDP!K111+OSW!K122+ORC!K111+'CD PROGRAMMES'!K111</f>
        <v>0</v>
      </c>
      <c r="L111" s="9">
        <f>OSDP!L111+OSW!L122+ORC!L111+'CD PROGRAMMES'!L111</f>
        <v>0</v>
      </c>
      <c r="M111" s="9">
        <f>OSDP!M111+OSW!M122+ORC!M111+'CD PROGRAMMES'!M111</f>
        <v>0</v>
      </c>
      <c r="N111" s="9">
        <f>OSDP!N111+OSW!N122+ORC!N111+'CD PROGRAMMES'!N111</f>
        <v>0</v>
      </c>
      <c r="O111" s="9">
        <f>OSDP!O111+OSW!O122+ORC!O111+'CD PROGRAMMES'!O111</f>
        <v>0</v>
      </c>
      <c r="P111" s="9">
        <f>OSDP!P111+OSW!P122+ORC!P111+'CD PROGRAMMES'!P111</f>
        <v>0</v>
      </c>
      <c r="Q111" s="9">
        <f>OSDP!Q111+OSW!Q122+ORC!Q111+'CD PROGRAMMES'!Q111</f>
        <v>0</v>
      </c>
      <c r="R111" s="9">
        <f t="shared" si="5"/>
        <v>0</v>
      </c>
      <c r="S111" s="9">
        <f t="shared" si="6"/>
        <v>0</v>
      </c>
    </row>
    <row r="112" spans="1:19" ht="13.5">
      <c r="A112" s="23"/>
      <c r="B112" s="11" t="s">
        <v>63</v>
      </c>
      <c r="C112" s="9">
        <f>OSDP!C112+OSW!C123+ORC!C112+'CD PROGRAMMES'!C112</f>
        <v>0</v>
      </c>
      <c r="D112" s="9">
        <f>OSDP!D112+OSW!D123+ORC!D112+'CD PROGRAMMES'!D112</f>
        <v>0</v>
      </c>
      <c r="E112" s="19">
        <f t="shared" si="4"/>
        <v>0</v>
      </c>
      <c r="F112" s="9">
        <f>OSDP!F112+OSW!F123+ORC!F112+'CD PROGRAMMES'!F112</f>
        <v>0</v>
      </c>
      <c r="G112" s="9">
        <f>OSDP!G112+OSW!G123+ORC!G112+'CD PROGRAMMES'!G112</f>
        <v>0</v>
      </c>
      <c r="H112" s="9">
        <f>OSDP!H112+OSW!H123+ORC!H112+'CD PROGRAMMES'!H112</f>
        <v>0</v>
      </c>
      <c r="I112" s="9">
        <f>OSDP!I112+OSW!I123+ORC!I112+'CD PROGRAMMES'!I112</f>
        <v>0</v>
      </c>
      <c r="J112" s="9">
        <f>OSDP!J112+OSW!J123+ORC!J112+'CD PROGRAMMES'!J112</f>
        <v>0</v>
      </c>
      <c r="K112" s="9">
        <f>OSDP!K112+OSW!K123+ORC!K112+'CD PROGRAMMES'!K112</f>
        <v>0</v>
      </c>
      <c r="L112" s="9">
        <f>OSDP!L112+OSW!L123+ORC!L112+'CD PROGRAMMES'!L112</f>
        <v>0</v>
      </c>
      <c r="M112" s="9">
        <f>OSDP!M112+OSW!M123+ORC!M112+'CD PROGRAMMES'!M112</f>
        <v>0</v>
      </c>
      <c r="N112" s="9">
        <f>OSDP!N112+OSW!N123+ORC!N112+'CD PROGRAMMES'!N112</f>
        <v>0</v>
      </c>
      <c r="O112" s="9">
        <f>OSDP!O112+OSW!O123+ORC!O112+'CD PROGRAMMES'!O112</f>
        <v>0</v>
      </c>
      <c r="P112" s="9">
        <f>OSDP!P112+OSW!P123+ORC!P112+'CD PROGRAMMES'!P112</f>
        <v>0</v>
      </c>
      <c r="Q112" s="9">
        <f>OSDP!Q112+OSW!Q123+ORC!Q112+'CD PROGRAMMES'!Q112</f>
        <v>0</v>
      </c>
      <c r="R112" s="9">
        <f t="shared" si="5"/>
        <v>0</v>
      </c>
      <c r="S112" s="9">
        <f t="shared" si="6"/>
        <v>0</v>
      </c>
    </row>
    <row r="113" spans="1:19" ht="13.5">
      <c r="A113" s="23"/>
      <c r="B113" s="9" t="s">
        <v>40</v>
      </c>
      <c r="C113" s="9">
        <f>OSDP!C113+OSW!C124+ORC!C113+'CD PROGRAMMES'!C113</f>
        <v>0</v>
      </c>
      <c r="D113" s="9">
        <f>OSDP!D113+OSW!D124+ORC!D113+'CD PROGRAMMES'!D113</f>
        <v>0</v>
      </c>
      <c r="E113" s="19">
        <f t="shared" si="4"/>
        <v>0</v>
      </c>
      <c r="F113" s="9">
        <f>OSDP!F113+OSW!F124+ORC!F113+'CD PROGRAMMES'!F113</f>
        <v>0</v>
      </c>
      <c r="G113" s="9">
        <f>OSDP!G113+OSW!G124+ORC!G113+'CD PROGRAMMES'!G113</f>
        <v>0</v>
      </c>
      <c r="H113" s="9">
        <f>OSDP!H113+OSW!H124+ORC!H113+'CD PROGRAMMES'!H113</f>
        <v>0</v>
      </c>
      <c r="I113" s="9">
        <f>OSDP!I113+OSW!I124+ORC!I113+'CD PROGRAMMES'!I113</f>
        <v>0</v>
      </c>
      <c r="J113" s="9">
        <f>OSDP!J113+OSW!J124+ORC!J113+'CD PROGRAMMES'!J113</f>
        <v>0</v>
      </c>
      <c r="K113" s="9">
        <f>OSDP!K113+OSW!K124+ORC!K113+'CD PROGRAMMES'!K113</f>
        <v>0</v>
      </c>
      <c r="L113" s="9">
        <f>OSDP!L113+OSW!L124+ORC!L113+'CD PROGRAMMES'!L113</f>
        <v>0</v>
      </c>
      <c r="M113" s="9">
        <f>OSDP!M113+OSW!M124+ORC!M113+'CD PROGRAMMES'!M113</f>
        <v>0</v>
      </c>
      <c r="N113" s="9">
        <f>OSDP!N113+OSW!N124+ORC!N113+'CD PROGRAMMES'!N113</f>
        <v>0</v>
      </c>
      <c r="O113" s="9">
        <f>OSDP!O113+OSW!O124+ORC!O113+'CD PROGRAMMES'!O113</f>
        <v>0</v>
      </c>
      <c r="P113" s="9">
        <f>OSDP!P113+OSW!P124+ORC!P113+'CD PROGRAMMES'!P113</f>
        <v>0</v>
      </c>
      <c r="Q113" s="9">
        <f>OSDP!Q113+OSW!Q124+ORC!Q113+'CD PROGRAMMES'!Q113</f>
        <v>0</v>
      </c>
      <c r="R113" s="9">
        <f t="shared" si="5"/>
        <v>0</v>
      </c>
      <c r="S113" s="9">
        <f t="shared" si="6"/>
        <v>0</v>
      </c>
    </row>
    <row r="114" spans="1:19" ht="13.5">
      <c r="A114" s="23"/>
      <c r="B114" s="9" t="s">
        <v>64</v>
      </c>
      <c r="C114" s="9">
        <f>OSDP!C114+OSW!C125+ORC!C114+'CD PROGRAMMES'!C114</f>
        <v>0</v>
      </c>
      <c r="D114" s="9">
        <f>OSDP!D114+OSW!D125+ORC!D114+'CD PROGRAMMES'!D114</f>
        <v>0</v>
      </c>
      <c r="E114" s="19">
        <f t="shared" si="4"/>
        <v>0</v>
      </c>
      <c r="F114" s="9">
        <f>OSDP!F114+OSW!F125+ORC!F114+'CD PROGRAMMES'!F114</f>
        <v>0</v>
      </c>
      <c r="G114" s="9">
        <f>OSDP!G114+OSW!G125+ORC!G114+'CD PROGRAMMES'!G114</f>
        <v>0</v>
      </c>
      <c r="H114" s="9">
        <f>OSDP!H114+OSW!H125+ORC!H114+'CD PROGRAMMES'!H114</f>
        <v>0</v>
      </c>
      <c r="I114" s="9">
        <f>OSDP!I114+OSW!I125+ORC!I114+'CD PROGRAMMES'!I114</f>
        <v>0</v>
      </c>
      <c r="J114" s="9">
        <f>OSDP!J114+OSW!J125+ORC!J114+'CD PROGRAMMES'!J114</f>
        <v>0</v>
      </c>
      <c r="K114" s="9">
        <f>OSDP!K114+OSW!K125+ORC!K114+'CD PROGRAMMES'!K114</f>
        <v>0</v>
      </c>
      <c r="L114" s="9">
        <f>OSDP!L114+OSW!L125+ORC!L114+'CD PROGRAMMES'!L114</f>
        <v>0</v>
      </c>
      <c r="M114" s="9">
        <f>OSDP!M114+OSW!M125+ORC!M114+'CD PROGRAMMES'!M114</f>
        <v>0</v>
      </c>
      <c r="N114" s="9">
        <f>OSDP!N114+OSW!N125+ORC!N114+'CD PROGRAMMES'!N114</f>
        <v>0</v>
      </c>
      <c r="O114" s="9">
        <f>OSDP!O114+OSW!O125+ORC!O114+'CD PROGRAMMES'!O114</f>
        <v>0</v>
      </c>
      <c r="P114" s="9">
        <f>OSDP!P114+OSW!P125+ORC!P114+'CD PROGRAMMES'!P114</f>
        <v>0</v>
      </c>
      <c r="Q114" s="9">
        <f>OSDP!Q114+OSW!Q125+ORC!Q114+'CD PROGRAMMES'!Q114</f>
        <v>0</v>
      </c>
      <c r="R114" s="9">
        <f t="shared" si="5"/>
        <v>0</v>
      </c>
      <c r="S114" s="9">
        <f t="shared" si="6"/>
        <v>0</v>
      </c>
    </row>
    <row r="115" spans="1:19" ht="13.5">
      <c r="A115" s="23"/>
      <c r="B115" s="9"/>
      <c r="C115" s="9">
        <f>OSDP!C115+OSW!C126+ORC!C115+'CD PROGRAMMES'!C115</f>
        <v>0</v>
      </c>
      <c r="D115" s="9">
        <f>OSDP!D115+OSW!D126+ORC!D115+'CD PROGRAMMES'!D115</f>
        <v>0</v>
      </c>
      <c r="E115" s="19">
        <f t="shared" si="4"/>
        <v>0</v>
      </c>
      <c r="F115" s="9">
        <f>OSDP!F115+OSW!F126+ORC!F115+'CD PROGRAMMES'!F115</f>
        <v>0</v>
      </c>
      <c r="G115" s="9">
        <f>OSDP!G115+OSW!G126+ORC!G115+'CD PROGRAMMES'!G115</f>
        <v>0</v>
      </c>
      <c r="H115" s="9">
        <f>OSDP!H115+OSW!H126+ORC!H115+'CD PROGRAMMES'!H115</f>
        <v>0</v>
      </c>
      <c r="I115" s="9">
        <f>OSDP!I115+OSW!I126+ORC!I115+'CD PROGRAMMES'!I115</f>
        <v>0</v>
      </c>
      <c r="J115" s="9">
        <f>OSDP!J115+OSW!J126+ORC!J115+'CD PROGRAMMES'!J115</f>
        <v>0</v>
      </c>
      <c r="K115" s="9">
        <f>OSDP!K115+OSW!K126+ORC!K115+'CD PROGRAMMES'!K115</f>
        <v>0</v>
      </c>
      <c r="L115" s="9">
        <f>OSDP!L115+OSW!L126+ORC!L115+'CD PROGRAMMES'!L115</f>
        <v>0</v>
      </c>
      <c r="M115" s="9">
        <f>OSDP!M115+OSW!M126+ORC!M115+'CD PROGRAMMES'!M115</f>
        <v>0</v>
      </c>
      <c r="N115" s="9">
        <f>OSDP!N115+OSW!N126+ORC!N115+'CD PROGRAMMES'!N115</f>
        <v>0</v>
      </c>
      <c r="O115" s="9">
        <f>OSDP!O115+OSW!O126+ORC!O115+'CD PROGRAMMES'!O115</f>
        <v>0</v>
      </c>
      <c r="P115" s="9">
        <f>OSDP!P115+OSW!P126+ORC!P115+'CD PROGRAMMES'!P115</f>
        <v>0</v>
      </c>
      <c r="Q115" s="9">
        <f>OSDP!Q115+OSW!Q126+ORC!Q115+'CD PROGRAMMES'!Q115</f>
        <v>0</v>
      </c>
      <c r="R115" s="9">
        <f t="shared" si="5"/>
        <v>0</v>
      </c>
      <c r="S115" s="9">
        <f t="shared" si="6"/>
        <v>0</v>
      </c>
    </row>
    <row r="116" spans="1:19" ht="13.5">
      <c r="A116" s="23"/>
      <c r="B116" s="11" t="s">
        <v>65</v>
      </c>
      <c r="C116" s="9">
        <f>OSDP!C116+OSW!C127+ORC!C116+'CD PROGRAMMES'!C116</f>
        <v>0</v>
      </c>
      <c r="D116" s="9">
        <f>OSDP!D116+OSW!D127+ORC!D116+'CD PROGRAMMES'!D116</f>
        <v>0</v>
      </c>
      <c r="E116" s="19">
        <f t="shared" si="4"/>
        <v>0</v>
      </c>
      <c r="F116" s="9">
        <f>OSDP!F116+OSW!F127+ORC!F116+'CD PROGRAMMES'!F116</f>
        <v>0</v>
      </c>
      <c r="G116" s="9">
        <f>OSDP!G116+OSW!G127+ORC!G116+'CD PROGRAMMES'!G116</f>
        <v>0</v>
      </c>
      <c r="H116" s="9">
        <f>OSDP!H116+OSW!H127+ORC!H116+'CD PROGRAMMES'!H116</f>
        <v>0</v>
      </c>
      <c r="I116" s="9">
        <f>OSDP!I116+OSW!I127+ORC!I116+'CD PROGRAMMES'!I116</f>
        <v>0</v>
      </c>
      <c r="J116" s="9">
        <f>OSDP!J116+OSW!J127+ORC!J116+'CD PROGRAMMES'!J116</f>
        <v>0</v>
      </c>
      <c r="K116" s="9">
        <f>OSDP!K116+OSW!K127+ORC!K116+'CD PROGRAMMES'!K116</f>
        <v>0</v>
      </c>
      <c r="L116" s="9">
        <f>OSDP!L116+OSW!L127+ORC!L116+'CD PROGRAMMES'!L116</f>
        <v>0</v>
      </c>
      <c r="M116" s="9">
        <f>OSDP!M116+OSW!M127+ORC!M116+'CD PROGRAMMES'!M116</f>
        <v>0</v>
      </c>
      <c r="N116" s="9">
        <f>OSDP!N116+OSW!N127+ORC!N116+'CD PROGRAMMES'!N116</f>
        <v>0</v>
      </c>
      <c r="O116" s="9">
        <f>OSDP!O116+OSW!O127+ORC!O116+'CD PROGRAMMES'!O116</f>
        <v>0</v>
      </c>
      <c r="P116" s="9">
        <f>OSDP!P116+OSW!P127+ORC!P116+'CD PROGRAMMES'!P116</f>
        <v>0</v>
      </c>
      <c r="Q116" s="9">
        <f>OSDP!Q116+OSW!Q127+ORC!Q116+'CD PROGRAMMES'!Q116</f>
        <v>0</v>
      </c>
      <c r="R116" s="9">
        <f t="shared" si="5"/>
        <v>0</v>
      </c>
      <c r="S116" s="9">
        <f t="shared" si="6"/>
        <v>0</v>
      </c>
    </row>
    <row r="117" spans="1:19" ht="13.5">
      <c r="A117" s="23"/>
      <c r="B117" s="9" t="s">
        <v>33</v>
      </c>
      <c r="C117" s="9">
        <f>OSDP!C117+OSW!C128+ORC!C117+'CD PROGRAMMES'!C117</f>
        <v>30000</v>
      </c>
      <c r="D117" s="9">
        <f>OSDP!D117+OSW!D128+ORC!D117+'CD PROGRAMMES'!D117</f>
        <v>0</v>
      </c>
      <c r="E117" s="19">
        <f t="shared" si="4"/>
        <v>30000</v>
      </c>
      <c r="F117" s="9">
        <f>OSDP!F117+OSW!F128+ORC!F117+'CD PROGRAMMES'!F117</f>
        <v>2478</v>
      </c>
      <c r="G117" s="9">
        <f>OSDP!G117+OSW!G128+ORC!G117+'CD PROGRAMMES'!G117</f>
        <v>0</v>
      </c>
      <c r="H117" s="9">
        <f>OSDP!H117+OSW!H128+ORC!H117+'CD PROGRAMMES'!H117</f>
        <v>3561</v>
      </c>
      <c r="I117" s="9">
        <f>OSDP!I117+OSW!I128+ORC!I117+'CD PROGRAMMES'!I117</f>
        <v>0</v>
      </c>
      <c r="J117" s="9">
        <f>OSDP!J117+OSW!J128+ORC!J117+'CD PROGRAMMES'!J117</f>
        <v>6028</v>
      </c>
      <c r="K117" s="9">
        <f>OSDP!K117+OSW!K128+ORC!K117+'CD PROGRAMMES'!K117</f>
        <v>1070</v>
      </c>
      <c r="L117" s="9">
        <f>OSDP!L117+OSW!L128+ORC!L117+'CD PROGRAMMES'!L117</f>
        <v>0</v>
      </c>
      <c r="M117" s="9">
        <f>OSDP!M117+OSW!M128+ORC!M117+'CD PROGRAMMES'!M117</f>
        <v>5124</v>
      </c>
      <c r="N117" s="9">
        <f>OSDP!N117+OSW!N128+ORC!N117+'CD PROGRAMMES'!N117</f>
        <v>2478</v>
      </c>
      <c r="O117" s="9">
        <f>OSDP!O117+OSW!O128+ORC!O117+'CD PROGRAMMES'!O117</f>
        <v>0</v>
      </c>
      <c r="P117" s="9">
        <f>OSDP!P117+OSW!P128+ORC!P117+'CD PROGRAMMES'!P117</f>
        <v>0</v>
      </c>
      <c r="Q117" s="9">
        <f>OSDP!Q117+OSW!Q128+ORC!Q117+'CD PROGRAMMES'!Q117</f>
        <v>0</v>
      </c>
      <c r="R117" s="9">
        <f t="shared" si="5"/>
        <v>20739</v>
      </c>
      <c r="S117" s="9">
        <f t="shared" si="6"/>
        <v>9261</v>
      </c>
    </row>
    <row r="118" spans="1:19" ht="13.5">
      <c r="A118" s="23"/>
      <c r="B118" s="9"/>
      <c r="C118" s="9"/>
      <c r="D118" s="9">
        <f>OSDP!D118+OSW!D129+ORC!D118+'CD PROGRAMMES'!D118</f>
        <v>0</v>
      </c>
      <c r="E118" s="19"/>
      <c r="F118" s="9">
        <f>OSDP!F118+OSW!F129+ORC!F118+'CD PROGRAMMES'!F118</f>
        <v>0</v>
      </c>
      <c r="G118" s="9">
        <f>OSDP!G118+OSW!G129+ORC!G118+'CD PROGRAMMES'!G118</f>
        <v>0</v>
      </c>
      <c r="H118" s="9">
        <f>OSDP!H118+OSW!H129+ORC!H118+'CD PROGRAMMES'!H118</f>
        <v>0</v>
      </c>
      <c r="I118" s="9">
        <f>OSDP!I118+OSW!I129+ORC!I118+'CD PROGRAMMES'!I118</f>
        <v>0</v>
      </c>
      <c r="J118" s="9">
        <f>OSDP!J118+OSW!J129+ORC!J118+'CD PROGRAMMES'!J118</f>
        <v>0</v>
      </c>
      <c r="K118" s="9">
        <f>OSDP!K118+OSW!K129+ORC!K118+'CD PROGRAMMES'!K118</f>
        <v>0</v>
      </c>
      <c r="L118" s="9">
        <f>OSDP!L118+OSW!L129+ORC!L118+'CD PROGRAMMES'!L118</f>
        <v>0</v>
      </c>
      <c r="M118" s="9">
        <f>OSDP!M118+OSW!M129+ORC!M118+'CD PROGRAMMES'!M118</f>
        <v>0</v>
      </c>
      <c r="N118" s="9">
        <f>OSDP!N118+OSW!N129+ORC!N118+'CD PROGRAMMES'!N118</f>
        <v>0</v>
      </c>
      <c r="O118" s="9">
        <f>OSDP!O118+OSW!O129+ORC!O118+'CD PROGRAMMES'!O118</f>
        <v>0</v>
      </c>
      <c r="P118" s="9">
        <f>OSDP!P118+OSW!P129+ORC!P118+'CD PROGRAMMES'!P118</f>
        <v>0</v>
      </c>
      <c r="Q118" s="9">
        <f>OSDP!Q118+OSW!Q129+ORC!Q118+'CD PROGRAMMES'!Q118</f>
        <v>0</v>
      </c>
      <c r="R118" s="9"/>
      <c r="S118" s="9"/>
    </row>
    <row r="119" spans="1:19" ht="13.5">
      <c r="A119" s="23"/>
      <c r="B119" s="9"/>
      <c r="C119" s="9">
        <f>OSDP!C119+OSW!C131+ORC!C119+'CD PROGRAMMES'!C119</f>
        <v>0</v>
      </c>
      <c r="D119" s="9">
        <f>OSDP!D119+OSW!D131+ORC!D119+'CD PROGRAMMES'!D119</f>
        <v>0</v>
      </c>
      <c r="E119" s="19">
        <f t="shared" si="4"/>
        <v>0</v>
      </c>
      <c r="F119" s="9">
        <f>OSDP!F119+OSW!F131+ORC!F119+'CD PROGRAMMES'!F119</f>
        <v>0</v>
      </c>
      <c r="G119" s="9">
        <f>OSDP!G119+OSW!G131+ORC!G119+'CD PROGRAMMES'!G119</f>
        <v>0</v>
      </c>
      <c r="H119" s="9">
        <f>OSDP!H119+OSW!H131+ORC!H119+'CD PROGRAMMES'!H119</f>
        <v>0</v>
      </c>
      <c r="I119" s="9">
        <f>OSDP!I119+OSW!I131+ORC!I119+'CD PROGRAMMES'!I119</f>
        <v>0</v>
      </c>
      <c r="J119" s="9">
        <f>OSDP!J119+OSW!J131+ORC!J119+'CD PROGRAMMES'!J119</f>
        <v>0</v>
      </c>
      <c r="K119" s="9">
        <f>OSDP!K119+OSW!K131+ORC!K119+'CD PROGRAMMES'!K119</f>
        <v>0</v>
      </c>
      <c r="L119" s="9">
        <f>OSDP!L119+OSW!L131+ORC!L119+'CD PROGRAMMES'!L119</f>
        <v>0</v>
      </c>
      <c r="M119" s="9">
        <f>OSDP!M119+OSW!M131+ORC!M119+'CD PROGRAMMES'!M119</f>
        <v>0</v>
      </c>
      <c r="N119" s="9">
        <f>OSDP!N119+OSW!N131+ORC!N119+'CD PROGRAMMES'!N119</f>
        <v>0</v>
      </c>
      <c r="O119" s="9">
        <f>OSDP!O119+OSW!O131+ORC!O119+'CD PROGRAMMES'!O119</f>
        <v>0</v>
      </c>
      <c r="P119" s="9">
        <f>OSDP!P119+OSW!P131+ORC!P119+'CD PROGRAMMES'!P119</f>
        <v>0</v>
      </c>
      <c r="Q119" s="9">
        <f>OSDP!Q119+OSW!Q131+ORC!Q119+'CD PROGRAMMES'!Q119</f>
        <v>0</v>
      </c>
      <c r="R119" s="9">
        <f t="shared" si="5"/>
        <v>0</v>
      </c>
      <c r="S119" s="9">
        <f t="shared" si="6"/>
        <v>0</v>
      </c>
    </row>
    <row r="120" spans="1:19" ht="13.5">
      <c r="A120" s="23" t="s">
        <v>154</v>
      </c>
      <c r="B120" s="12" t="s">
        <v>112</v>
      </c>
      <c r="C120" s="9" t="e">
        <f>OSDP!C120+OSW!#REF!+ORC!C120+'CD PROGRAMMES'!C120</f>
        <v>#REF!</v>
      </c>
      <c r="D120" s="9" t="e">
        <f>OSDP!D120+OSW!#REF!+ORC!D120+'CD PROGRAMMES'!D120</f>
        <v>#REF!</v>
      </c>
      <c r="E120" s="19" t="e">
        <f t="shared" si="4"/>
        <v>#REF!</v>
      </c>
      <c r="F120" s="9" t="e">
        <f>OSDP!F120+OSW!#REF!+ORC!F120+'CD PROGRAMMES'!F120</f>
        <v>#REF!</v>
      </c>
      <c r="G120" s="9" t="e">
        <f>OSDP!G120+OSW!#REF!+ORC!G120+'CD PROGRAMMES'!G120</f>
        <v>#REF!</v>
      </c>
      <c r="H120" s="9" t="e">
        <f>OSDP!H120+OSW!#REF!+ORC!H120+'CD PROGRAMMES'!H120</f>
        <v>#REF!</v>
      </c>
      <c r="I120" s="9" t="e">
        <f>OSDP!I120+OSW!#REF!+ORC!I120+'CD PROGRAMMES'!I120</f>
        <v>#REF!</v>
      </c>
      <c r="J120" s="9" t="e">
        <f>OSDP!J120+OSW!#REF!+ORC!J120+'CD PROGRAMMES'!J120</f>
        <v>#REF!</v>
      </c>
      <c r="K120" s="9" t="e">
        <f>OSDP!K120+OSW!#REF!+ORC!K120+'CD PROGRAMMES'!K120</f>
        <v>#REF!</v>
      </c>
      <c r="L120" s="9" t="e">
        <f>OSDP!L120+OSW!#REF!+ORC!L120+'CD PROGRAMMES'!L120</f>
        <v>#REF!</v>
      </c>
      <c r="M120" s="9" t="e">
        <f>OSDP!M120+OSW!#REF!+ORC!M120+'CD PROGRAMMES'!M120</f>
        <v>#REF!</v>
      </c>
      <c r="N120" s="9" t="e">
        <f>OSDP!N120+OSW!#REF!+ORC!N120+'CD PROGRAMMES'!N120</f>
        <v>#REF!</v>
      </c>
      <c r="O120" s="9" t="e">
        <f>OSDP!O120+OSW!#REF!+ORC!O120+'CD PROGRAMMES'!O120</f>
        <v>#REF!</v>
      </c>
      <c r="P120" s="9" t="e">
        <f>OSDP!P120+OSW!#REF!+ORC!P120+'CD PROGRAMMES'!P120</f>
        <v>#REF!</v>
      </c>
      <c r="Q120" s="9" t="e">
        <f>OSDP!Q120+OSW!#REF!+ORC!Q120+'CD PROGRAMMES'!Q120</f>
        <v>#REF!</v>
      </c>
      <c r="R120" s="9" t="e">
        <f t="shared" si="5"/>
        <v>#REF!</v>
      </c>
      <c r="S120" s="9" t="e">
        <f t="shared" si="6"/>
        <v>#REF!</v>
      </c>
    </row>
    <row r="121" spans="1:19" ht="13.5">
      <c r="A121" s="23"/>
      <c r="B121" s="9"/>
      <c r="C121" s="9">
        <f>OSDP!C121+OSW!C135+ORC!C121+'CD PROGRAMMES'!C121</f>
        <v>0</v>
      </c>
      <c r="D121" s="9">
        <f>OSDP!D121+OSW!D135+ORC!D121+'CD PROGRAMMES'!D121</f>
        <v>0</v>
      </c>
      <c r="E121" s="19">
        <f t="shared" si="4"/>
        <v>0</v>
      </c>
      <c r="F121" s="9">
        <f>OSDP!F121+OSW!F135+ORC!F121+'CD PROGRAMMES'!F121</f>
        <v>0</v>
      </c>
      <c r="G121" s="9">
        <f>OSDP!G121+OSW!G135+ORC!G121+'CD PROGRAMMES'!G121</f>
        <v>0</v>
      </c>
      <c r="H121" s="9">
        <f>OSDP!H121+OSW!H135+ORC!H121+'CD PROGRAMMES'!H121</f>
        <v>0</v>
      </c>
      <c r="I121" s="9">
        <f>OSDP!I121+OSW!I135+ORC!I121+'CD PROGRAMMES'!I121</f>
        <v>0</v>
      </c>
      <c r="J121" s="9">
        <f>OSDP!J121+OSW!J135+ORC!J121+'CD PROGRAMMES'!J121</f>
        <v>0</v>
      </c>
      <c r="K121" s="9">
        <f>OSDP!K121+OSW!K135+ORC!K121+'CD PROGRAMMES'!K121</f>
        <v>0</v>
      </c>
      <c r="L121" s="9">
        <f>OSDP!L121+OSW!L135+ORC!L121+'CD PROGRAMMES'!L121</f>
        <v>0</v>
      </c>
      <c r="M121" s="9">
        <f>OSDP!M121+OSW!M135+ORC!M121+'CD PROGRAMMES'!M121</f>
        <v>0</v>
      </c>
      <c r="N121" s="9">
        <f>OSDP!N121+OSW!N135+ORC!N121+'CD PROGRAMMES'!N121</f>
        <v>0</v>
      </c>
      <c r="O121" s="9">
        <f>OSDP!O121+OSW!O135+ORC!O121+'CD PROGRAMMES'!O121</f>
        <v>0</v>
      </c>
      <c r="P121" s="9">
        <f>OSDP!P121+OSW!P135+ORC!P121+'CD PROGRAMMES'!P121</f>
        <v>0</v>
      </c>
      <c r="Q121" s="9">
        <f>OSDP!Q121+OSW!Q135+ORC!Q121+'CD PROGRAMMES'!Q121</f>
        <v>0</v>
      </c>
      <c r="R121" s="9">
        <f t="shared" si="5"/>
        <v>0</v>
      </c>
      <c r="S121" s="9">
        <f t="shared" si="6"/>
        <v>0</v>
      </c>
    </row>
    <row r="122" spans="1:19" ht="13.5">
      <c r="A122" s="23" t="s">
        <v>155</v>
      </c>
      <c r="B122" s="12" t="s">
        <v>66</v>
      </c>
      <c r="C122" s="9" t="e">
        <f>OSDP!C122+OSW!#REF!+ORC!C122+'CD PROGRAMMES'!C122</f>
        <v>#REF!</v>
      </c>
      <c r="D122" s="9" t="e">
        <f>OSDP!D122+OSW!#REF!+ORC!D122+'CD PROGRAMMES'!D122</f>
        <v>#REF!</v>
      </c>
      <c r="E122" s="19" t="e">
        <f t="shared" si="4"/>
        <v>#REF!</v>
      </c>
      <c r="F122" s="9" t="e">
        <f>OSDP!F122+OSW!#REF!+ORC!F122+'CD PROGRAMMES'!F122</f>
        <v>#REF!</v>
      </c>
      <c r="G122" s="9" t="e">
        <f>OSDP!G122+OSW!#REF!+ORC!G122+'CD PROGRAMMES'!G122</f>
        <v>#REF!</v>
      </c>
      <c r="H122" s="9" t="e">
        <f>OSDP!H122+OSW!#REF!+ORC!H122+'CD PROGRAMMES'!H122</f>
        <v>#REF!</v>
      </c>
      <c r="I122" s="9" t="e">
        <f>OSDP!I122+OSW!#REF!+ORC!I122+'CD PROGRAMMES'!I122</f>
        <v>#REF!</v>
      </c>
      <c r="J122" s="9" t="e">
        <f>OSDP!J122+OSW!#REF!+ORC!J122+'CD PROGRAMMES'!J122</f>
        <v>#REF!</v>
      </c>
      <c r="K122" s="9" t="e">
        <f>OSDP!K122+OSW!#REF!+ORC!K122+'CD PROGRAMMES'!K122</f>
        <v>#REF!</v>
      </c>
      <c r="L122" s="9" t="e">
        <f>OSDP!L122+OSW!#REF!+ORC!L122+'CD PROGRAMMES'!L122</f>
        <v>#REF!</v>
      </c>
      <c r="M122" s="9" t="e">
        <f>OSDP!M122+OSW!#REF!+ORC!M122+'CD PROGRAMMES'!M122</f>
        <v>#REF!</v>
      </c>
      <c r="N122" s="9" t="e">
        <f>OSDP!N122+OSW!#REF!+ORC!N122+'CD PROGRAMMES'!N122</f>
        <v>#REF!</v>
      </c>
      <c r="O122" s="9" t="e">
        <f>OSDP!O122+OSW!#REF!+ORC!O122+'CD PROGRAMMES'!O122</f>
        <v>#REF!</v>
      </c>
      <c r="P122" s="9" t="e">
        <f>OSDP!P122+OSW!#REF!+ORC!P122+'CD PROGRAMMES'!P122</f>
        <v>#REF!</v>
      </c>
      <c r="Q122" s="9" t="e">
        <f>OSDP!Q122+OSW!#REF!+ORC!Q122+'CD PROGRAMMES'!Q122</f>
        <v>#REF!</v>
      </c>
      <c r="R122" s="9" t="e">
        <f t="shared" si="5"/>
        <v>#REF!</v>
      </c>
      <c r="S122" s="9" t="e">
        <f t="shared" si="6"/>
        <v>#REF!</v>
      </c>
    </row>
    <row r="123" spans="1:19" ht="13.5">
      <c r="A123" s="23"/>
      <c r="B123" s="9"/>
      <c r="C123" s="9" t="e">
        <f>OSDP!C123+OSW!#REF!+ORC!C123+'CD PROGRAMMES'!C123</f>
        <v>#REF!</v>
      </c>
      <c r="D123" s="9" t="e">
        <f>OSDP!D123+OSW!#REF!+ORC!D123+'CD PROGRAMMES'!D123</f>
        <v>#REF!</v>
      </c>
      <c r="E123" s="19" t="e">
        <f t="shared" si="4"/>
        <v>#REF!</v>
      </c>
      <c r="F123" s="9" t="e">
        <f>OSDP!F123+OSW!#REF!+ORC!F123+'CD PROGRAMMES'!F123</f>
        <v>#REF!</v>
      </c>
      <c r="G123" s="9" t="e">
        <f>OSDP!G123+OSW!#REF!+ORC!G123+'CD PROGRAMMES'!G123</f>
        <v>#REF!</v>
      </c>
      <c r="H123" s="9" t="e">
        <f>OSDP!H123+OSW!#REF!+ORC!H123+'CD PROGRAMMES'!H123</f>
        <v>#REF!</v>
      </c>
      <c r="I123" s="9" t="e">
        <f>OSDP!I123+OSW!#REF!+ORC!I123+'CD PROGRAMMES'!I123</f>
        <v>#REF!</v>
      </c>
      <c r="J123" s="9" t="e">
        <f>OSDP!J123+OSW!#REF!+ORC!J123+'CD PROGRAMMES'!J123</f>
        <v>#REF!</v>
      </c>
      <c r="K123" s="9" t="e">
        <f>OSDP!K123+OSW!#REF!+ORC!K123+'CD PROGRAMMES'!K123</f>
        <v>#REF!</v>
      </c>
      <c r="L123" s="9" t="e">
        <f>OSDP!L123+OSW!#REF!+ORC!L123+'CD PROGRAMMES'!L123</f>
        <v>#REF!</v>
      </c>
      <c r="M123" s="9" t="e">
        <f>OSDP!M123+OSW!#REF!+ORC!M123+'CD PROGRAMMES'!M123</f>
        <v>#REF!</v>
      </c>
      <c r="N123" s="9" t="e">
        <f>OSDP!N123+OSW!#REF!+ORC!N123+'CD PROGRAMMES'!N123</f>
        <v>#REF!</v>
      </c>
      <c r="O123" s="9" t="e">
        <f>OSDP!O123+OSW!#REF!+ORC!O123+'CD PROGRAMMES'!O123</f>
        <v>#REF!</v>
      </c>
      <c r="P123" s="9" t="e">
        <f>OSDP!P123+OSW!#REF!+ORC!P123+'CD PROGRAMMES'!P123</f>
        <v>#REF!</v>
      </c>
      <c r="Q123" s="9" t="e">
        <f>OSDP!Q123+OSW!#REF!+ORC!Q123+'CD PROGRAMMES'!Q123</f>
        <v>#REF!</v>
      </c>
      <c r="R123" s="9" t="e">
        <f t="shared" si="5"/>
        <v>#REF!</v>
      </c>
      <c r="S123" s="9" t="e">
        <f t="shared" si="6"/>
        <v>#REF!</v>
      </c>
    </row>
    <row r="124" spans="1:19" ht="13.5">
      <c r="A124" s="23" t="s">
        <v>156</v>
      </c>
      <c r="B124" s="12" t="s">
        <v>67</v>
      </c>
      <c r="C124" s="9" t="e">
        <f>OSDP!C124+OSW!#REF!+ORC!C124+'CD PROGRAMMES'!C124</f>
        <v>#REF!</v>
      </c>
      <c r="D124" s="9" t="e">
        <f>OSDP!D124+OSW!#REF!+ORC!D124+'CD PROGRAMMES'!D124</f>
        <v>#REF!</v>
      </c>
      <c r="E124" s="19" t="e">
        <f t="shared" si="4"/>
        <v>#REF!</v>
      </c>
      <c r="F124" s="9" t="e">
        <f>OSDP!F124+OSW!#REF!+ORC!F124+'CD PROGRAMMES'!F124</f>
        <v>#REF!</v>
      </c>
      <c r="G124" s="9" t="e">
        <f>OSDP!G124+OSW!#REF!+ORC!G124+'CD PROGRAMMES'!G124</f>
        <v>#REF!</v>
      </c>
      <c r="H124" s="9" t="e">
        <f>OSDP!H124+OSW!#REF!+ORC!H124+'CD PROGRAMMES'!H124</f>
        <v>#REF!</v>
      </c>
      <c r="I124" s="9" t="e">
        <f>OSDP!I124+OSW!#REF!+ORC!I124+'CD PROGRAMMES'!I124</f>
        <v>#REF!</v>
      </c>
      <c r="J124" s="9" t="e">
        <f>OSDP!J124+OSW!#REF!+ORC!J124+'CD PROGRAMMES'!J124</f>
        <v>#REF!</v>
      </c>
      <c r="K124" s="9" t="e">
        <f>OSDP!K124+OSW!#REF!+ORC!K124+'CD PROGRAMMES'!K124</f>
        <v>#REF!</v>
      </c>
      <c r="L124" s="9" t="e">
        <f>OSDP!L124+OSW!#REF!+ORC!L124+'CD PROGRAMMES'!L124</f>
        <v>#REF!</v>
      </c>
      <c r="M124" s="9" t="e">
        <f>OSDP!M124+OSW!#REF!+ORC!M124+'CD PROGRAMMES'!M124</f>
        <v>#REF!</v>
      </c>
      <c r="N124" s="9" t="e">
        <f>OSDP!N124+OSW!#REF!+ORC!N124+'CD PROGRAMMES'!N124</f>
        <v>#REF!</v>
      </c>
      <c r="O124" s="9" t="e">
        <f>OSDP!O124+OSW!#REF!+ORC!O124+'CD PROGRAMMES'!O124</f>
        <v>#REF!</v>
      </c>
      <c r="P124" s="9" t="e">
        <f>OSDP!P124+OSW!#REF!+ORC!P124+'CD PROGRAMMES'!P124</f>
        <v>#REF!</v>
      </c>
      <c r="Q124" s="9" t="e">
        <f>OSDP!Q124+OSW!#REF!+ORC!Q124+'CD PROGRAMMES'!Q124</f>
        <v>#REF!</v>
      </c>
      <c r="R124" s="9" t="e">
        <f t="shared" si="5"/>
        <v>#REF!</v>
      </c>
      <c r="S124" s="9" t="e">
        <f t="shared" si="6"/>
        <v>#REF!</v>
      </c>
    </row>
    <row r="125" spans="1:19" ht="13.5">
      <c r="A125" s="23"/>
      <c r="B125" s="9"/>
      <c r="C125" s="9" t="e">
        <f>OSDP!C125+OSW!#REF!+ORC!C125+'CD PROGRAMMES'!C125</f>
        <v>#REF!</v>
      </c>
      <c r="D125" s="9" t="e">
        <f>OSDP!D125+OSW!#REF!+ORC!D125+'CD PROGRAMMES'!D125</f>
        <v>#REF!</v>
      </c>
      <c r="E125" s="19" t="e">
        <f t="shared" si="4"/>
        <v>#REF!</v>
      </c>
      <c r="F125" s="9" t="e">
        <f>OSDP!F125+OSW!#REF!+ORC!F125+'CD PROGRAMMES'!F125</f>
        <v>#REF!</v>
      </c>
      <c r="G125" s="9" t="e">
        <f>OSDP!G125+OSW!#REF!+ORC!G125+'CD PROGRAMMES'!G125</f>
        <v>#REF!</v>
      </c>
      <c r="H125" s="9" t="e">
        <f>OSDP!H125+OSW!#REF!+ORC!H125+'CD PROGRAMMES'!H125</f>
        <v>#REF!</v>
      </c>
      <c r="I125" s="9" t="e">
        <f>OSDP!I125+OSW!#REF!+ORC!I125+'CD PROGRAMMES'!I125</f>
        <v>#REF!</v>
      </c>
      <c r="J125" s="9" t="e">
        <f>OSDP!J125+OSW!#REF!+ORC!J125+'CD PROGRAMMES'!J125</f>
        <v>#REF!</v>
      </c>
      <c r="K125" s="9" t="e">
        <f>OSDP!K125+OSW!#REF!+ORC!K125+'CD PROGRAMMES'!K125</f>
        <v>#REF!</v>
      </c>
      <c r="L125" s="9" t="e">
        <f>OSDP!L125+OSW!#REF!+ORC!L125+'CD PROGRAMMES'!L125</f>
        <v>#REF!</v>
      </c>
      <c r="M125" s="9" t="e">
        <f>OSDP!M125+OSW!#REF!+ORC!M125+'CD PROGRAMMES'!M125</f>
        <v>#REF!</v>
      </c>
      <c r="N125" s="9" t="e">
        <f>OSDP!N125+OSW!#REF!+ORC!N125+'CD PROGRAMMES'!N125</f>
        <v>#REF!</v>
      </c>
      <c r="O125" s="9" t="e">
        <f>OSDP!O125+OSW!#REF!+ORC!O125+'CD PROGRAMMES'!O125</f>
        <v>#REF!</v>
      </c>
      <c r="P125" s="9" t="e">
        <f>OSDP!P125+OSW!#REF!+ORC!P125+'CD PROGRAMMES'!P125</f>
        <v>#REF!</v>
      </c>
      <c r="Q125" s="9" t="e">
        <f>OSDP!Q125+OSW!#REF!+ORC!Q125+'CD PROGRAMMES'!Q125</f>
        <v>#REF!</v>
      </c>
      <c r="R125" s="9" t="e">
        <f t="shared" si="5"/>
        <v>#REF!</v>
      </c>
      <c r="S125" s="9" t="e">
        <f t="shared" si="6"/>
        <v>#REF!</v>
      </c>
    </row>
    <row r="126" spans="1:19" ht="13.5">
      <c r="A126" s="23" t="s">
        <v>157</v>
      </c>
      <c r="B126" s="12" t="s">
        <v>68</v>
      </c>
      <c r="C126" s="9" t="e">
        <f>OSDP!C126+OSW!#REF!+ORC!C126+'CD PROGRAMMES'!C126</f>
        <v>#REF!</v>
      </c>
      <c r="D126" s="9" t="e">
        <f>OSDP!D126+OSW!#REF!+ORC!D126+'CD PROGRAMMES'!D126</f>
        <v>#REF!</v>
      </c>
      <c r="E126" s="19" t="e">
        <f t="shared" si="4"/>
        <v>#REF!</v>
      </c>
      <c r="F126" s="9" t="e">
        <f>OSDP!F126+OSW!#REF!+ORC!F126+'CD PROGRAMMES'!F126</f>
        <v>#REF!</v>
      </c>
      <c r="G126" s="9" t="e">
        <f>OSDP!G126+OSW!#REF!+ORC!G126+'CD PROGRAMMES'!G126</f>
        <v>#REF!</v>
      </c>
      <c r="H126" s="9" t="e">
        <f>OSDP!H126+OSW!#REF!+ORC!H126+'CD PROGRAMMES'!H126</f>
        <v>#REF!</v>
      </c>
      <c r="I126" s="9" t="e">
        <f>OSDP!I126+OSW!#REF!+ORC!I126+'CD PROGRAMMES'!I126</f>
        <v>#REF!</v>
      </c>
      <c r="J126" s="9" t="e">
        <f>OSDP!J126+OSW!#REF!+ORC!J126+'CD PROGRAMMES'!J126</f>
        <v>#REF!</v>
      </c>
      <c r="K126" s="9" t="e">
        <f>OSDP!K126+OSW!#REF!+ORC!K126+'CD PROGRAMMES'!K126</f>
        <v>#REF!</v>
      </c>
      <c r="L126" s="9" t="e">
        <f>OSDP!L126+OSW!#REF!+ORC!L126+'CD PROGRAMMES'!L126</f>
        <v>#REF!</v>
      </c>
      <c r="M126" s="9" t="e">
        <f>OSDP!M126+OSW!#REF!+ORC!M126+'CD PROGRAMMES'!M126</f>
        <v>#REF!</v>
      </c>
      <c r="N126" s="9" t="e">
        <f>OSDP!N126+OSW!#REF!+ORC!N126+'CD PROGRAMMES'!N126</f>
        <v>#REF!</v>
      </c>
      <c r="O126" s="9" t="e">
        <f>OSDP!O126+OSW!#REF!+ORC!O126+'CD PROGRAMMES'!O126</f>
        <v>#REF!</v>
      </c>
      <c r="P126" s="9" t="e">
        <f>OSDP!P126+OSW!#REF!+ORC!P126+'CD PROGRAMMES'!P126</f>
        <v>#REF!</v>
      </c>
      <c r="Q126" s="9" t="e">
        <f>OSDP!Q126+OSW!#REF!+ORC!Q126+'CD PROGRAMMES'!Q126</f>
        <v>#REF!</v>
      </c>
      <c r="R126" s="9" t="e">
        <f t="shared" si="5"/>
        <v>#REF!</v>
      </c>
      <c r="S126" s="9" t="e">
        <f t="shared" si="6"/>
        <v>#REF!</v>
      </c>
    </row>
    <row r="127" spans="1:19" ht="13.5">
      <c r="A127" s="23"/>
      <c r="B127" s="9"/>
      <c r="C127" s="9" t="e">
        <f>OSDP!C127+OSW!#REF!+ORC!C127+'CD PROGRAMMES'!C127</f>
        <v>#REF!</v>
      </c>
      <c r="D127" s="9" t="e">
        <f>OSDP!D127+OSW!#REF!+ORC!D127+'CD PROGRAMMES'!D127</f>
        <v>#REF!</v>
      </c>
      <c r="E127" s="19" t="e">
        <f t="shared" si="4"/>
        <v>#REF!</v>
      </c>
      <c r="F127" s="9" t="e">
        <f>OSDP!F127+OSW!#REF!+ORC!F127+'CD PROGRAMMES'!F127</f>
        <v>#REF!</v>
      </c>
      <c r="G127" s="9" t="e">
        <f>OSDP!G127+OSW!#REF!+ORC!G127+'CD PROGRAMMES'!G127</f>
        <v>#REF!</v>
      </c>
      <c r="H127" s="9" t="e">
        <f>OSDP!H127+OSW!#REF!+ORC!H127+'CD PROGRAMMES'!H127</f>
        <v>#REF!</v>
      </c>
      <c r="I127" s="9" t="e">
        <f>OSDP!I127+OSW!#REF!+ORC!I127+'CD PROGRAMMES'!I127</f>
        <v>#REF!</v>
      </c>
      <c r="J127" s="9" t="e">
        <f>OSDP!J127+OSW!#REF!+ORC!J127+'CD PROGRAMMES'!J127</f>
        <v>#REF!</v>
      </c>
      <c r="K127" s="9" t="e">
        <f>OSDP!K127+OSW!#REF!+ORC!K127+'CD PROGRAMMES'!K127</f>
        <v>#REF!</v>
      </c>
      <c r="L127" s="9" t="e">
        <f>OSDP!L127+OSW!#REF!+ORC!L127+'CD PROGRAMMES'!L127</f>
        <v>#REF!</v>
      </c>
      <c r="M127" s="9" t="e">
        <f>OSDP!M127+OSW!#REF!+ORC!M127+'CD PROGRAMMES'!M127</f>
        <v>#REF!</v>
      </c>
      <c r="N127" s="9" t="e">
        <f>OSDP!N127+OSW!#REF!+ORC!N127+'CD PROGRAMMES'!N127</f>
        <v>#REF!</v>
      </c>
      <c r="O127" s="9" t="e">
        <f>OSDP!O127+OSW!#REF!+ORC!O127+'CD PROGRAMMES'!O127</f>
        <v>#REF!</v>
      </c>
      <c r="P127" s="9" t="e">
        <f>OSDP!P127+OSW!#REF!+ORC!P127+'CD PROGRAMMES'!P127</f>
        <v>#REF!</v>
      </c>
      <c r="Q127" s="9" t="e">
        <f>OSDP!Q127+OSW!#REF!+ORC!Q127+'CD PROGRAMMES'!Q127</f>
        <v>#REF!</v>
      </c>
      <c r="R127" s="9" t="e">
        <f t="shared" si="5"/>
        <v>#REF!</v>
      </c>
      <c r="S127" s="9" t="e">
        <f t="shared" si="6"/>
        <v>#REF!</v>
      </c>
    </row>
    <row r="128" spans="1:19" ht="13.5">
      <c r="A128" s="23" t="s">
        <v>69</v>
      </c>
      <c r="B128" s="12" t="s">
        <v>69</v>
      </c>
      <c r="C128" s="9" t="e">
        <f>OSDP!C128+OSW!#REF!+ORC!C128+'CD PROGRAMMES'!C128</f>
        <v>#REF!</v>
      </c>
      <c r="D128" s="9" t="e">
        <f>OSDP!D128+OSW!#REF!+ORC!D128+'CD PROGRAMMES'!D128</f>
        <v>#REF!</v>
      </c>
      <c r="E128" s="19" t="e">
        <f t="shared" si="4"/>
        <v>#REF!</v>
      </c>
      <c r="F128" s="9" t="e">
        <f>OSDP!F128+OSW!#REF!+ORC!F128+'CD PROGRAMMES'!F128</f>
        <v>#REF!</v>
      </c>
      <c r="G128" s="9" t="e">
        <f>OSDP!G128+OSW!#REF!+ORC!G128+'CD PROGRAMMES'!G128</f>
        <v>#REF!</v>
      </c>
      <c r="H128" s="9" t="e">
        <f>OSDP!H128+OSW!#REF!+ORC!H128+'CD PROGRAMMES'!H128</f>
        <v>#REF!</v>
      </c>
      <c r="I128" s="9" t="e">
        <f>OSDP!I128+OSW!#REF!+ORC!I128+'CD PROGRAMMES'!I128</f>
        <v>#REF!</v>
      </c>
      <c r="J128" s="9" t="e">
        <f>OSDP!J128+OSW!#REF!+ORC!J128+'CD PROGRAMMES'!J128</f>
        <v>#REF!</v>
      </c>
      <c r="K128" s="9" t="e">
        <f>OSDP!K128+OSW!#REF!+ORC!K128+'CD PROGRAMMES'!K128</f>
        <v>#REF!</v>
      </c>
      <c r="L128" s="9" t="e">
        <f>OSDP!L128+OSW!#REF!+ORC!L128+'CD PROGRAMMES'!L128</f>
        <v>#REF!</v>
      </c>
      <c r="M128" s="9" t="e">
        <f>OSDP!M128+OSW!#REF!+ORC!M128+'CD PROGRAMMES'!M128</f>
        <v>#REF!</v>
      </c>
      <c r="N128" s="9" t="e">
        <f>OSDP!N128+OSW!#REF!+ORC!N128+'CD PROGRAMMES'!N128</f>
        <v>#REF!</v>
      </c>
      <c r="O128" s="9" t="e">
        <f>OSDP!O128+OSW!#REF!+ORC!O128+'CD PROGRAMMES'!O128</f>
        <v>#REF!</v>
      </c>
      <c r="P128" s="9" t="e">
        <f>OSDP!P128+OSW!#REF!+ORC!P128+'CD PROGRAMMES'!P128</f>
        <v>#REF!</v>
      </c>
      <c r="Q128" s="9" t="e">
        <f>OSDP!Q128+OSW!#REF!+ORC!Q128+'CD PROGRAMMES'!Q128</f>
        <v>#REF!</v>
      </c>
      <c r="R128" s="9" t="e">
        <f t="shared" si="5"/>
        <v>#REF!</v>
      </c>
      <c r="S128" s="9" t="e">
        <f t="shared" si="6"/>
        <v>#REF!</v>
      </c>
    </row>
    <row r="129" spans="1:19" ht="13.5">
      <c r="A129" s="23"/>
      <c r="B129" s="9"/>
      <c r="C129" s="9" t="e">
        <f>OSDP!C129+OSW!#REF!+ORC!C129+'CD PROGRAMMES'!C129</f>
        <v>#REF!</v>
      </c>
      <c r="D129" s="9" t="e">
        <f>OSDP!D129+OSW!#REF!+ORC!D129+'CD PROGRAMMES'!D129</f>
        <v>#REF!</v>
      </c>
      <c r="E129" s="19" t="e">
        <f t="shared" si="4"/>
        <v>#REF!</v>
      </c>
      <c r="F129" s="9" t="e">
        <f>OSDP!F129+OSW!#REF!+ORC!F129+'CD PROGRAMMES'!F129</f>
        <v>#REF!</v>
      </c>
      <c r="G129" s="9" t="e">
        <f>OSDP!G129+OSW!#REF!+ORC!G129+'CD PROGRAMMES'!G129</f>
        <v>#REF!</v>
      </c>
      <c r="H129" s="9" t="e">
        <f>OSDP!H129+OSW!#REF!+ORC!H129+'CD PROGRAMMES'!H129</f>
        <v>#REF!</v>
      </c>
      <c r="I129" s="9" t="e">
        <f>OSDP!I129+OSW!#REF!+ORC!I129+'CD PROGRAMMES'!I129</f>
        <v>#REF!</v>
      </c>
      <c r="J129" s="9" t="e">
        <f>OSDP!J129+OSW!#REF!+ORC!J129+'CD PROGRAMMES'!J129</f>
        <v>#REF!</v>
      </c>
      <c r="K129" s="9" t="e">
        <f>OSDP!K129+OSW!#REF!+ORC!K129+'CD PROGRAMMES'!K129</f>
        <v>#REF!</v>
      </c>
      <c r="L129" s="9" t="e">
        <f>OSDP!L129+OSW!#REF!+ORC!L129+'CD PROGRAMMES'!L129</f>
        <v>#REF!</v>
      </c>
      <c r="M129" s="9" t="e">
        <f>OSDP!M129+OSW!#REF!+ORC!M129+'CD PROGRAMMES'!M129</f>
        <v>#REF!</v>
      </c>
      <c r="N129" s="9" t="e">
        <f>OSDP!N129+OSW!#REF!+ORC!N129+'CD PROGRAMMES'!N129</f>
        <v>#REF!</v>
      </c>
      <c r="O129" s="9" t="e">
        <f>OSDP!O129+OSW!#REF!+ORC!O129+'CD PROGRAMMES'!O129</f>
        <v>#REF!</v>
      </c>
      <c r="P129" s="9" t="e">
        <f>OSDP!P129+OSW!#REF!+ORC!P129+'CD PROGRAMMES'!P129</f>
        <v>#REF!</v>
      </c>
      <c r="Q129" s="9" t="e">
        <f>OSDP!Q129+OSW!#REF!+ORC!Q129+'CD PROGRAMMES'!Q129</f>
        <v>#REF!</v>
      </c>
      <c r="R129" s="9" t="e">
        <f t="shared" si="5"/>
        <v>#REF!</v>
      </c>
      <c r="S129" s="9" t="e">
        <f t="shared" si="6"/>
        <v>#REF!</v>
      </c>
    </row>
    <row r="130" spans="1:19" ht="13.5">
      <c r="A130" s="23" t="s">
        <v>70</v>
      </c>
      <c r="B130" s="12" t="s">
        <v>70</v>
      </c>
      <c r="C130" s="9" t="e">
        <f>OSDP!C130+OSW!#REF!+ORC!C130+'CD PROGRAMMES'!C130</f>
        <v>#REF!</v>
      </c>
      <c r="D130" s="9" t="e">
        <f>OSDP!D130+OSW!#REF!+ORC!D130+'CD PROGRAMMES'!D130</f>
        <v>#REF!</v>
      </c>
      <c r="E130" s="19" t="e">
        <f t="shared" si="4"/>
        <v>#REF!</v>
      </c>
      <c r="F130" s="9" t="e">
        <f>OSDP!F130+OSW!#REF!+ORC!F130+'CD PROGRAMMES'!F130</f>
        <v>#REF!</v>
      </c>
      <c r="G130" s="9" t="e">
        <f>OSDP!G130+OSW!#REF!+ORC!G130+'CD PROGRAMMES'!G130</f>
        <v>#REF!</v>
      </c>
      <c r="H130" s="9" t="e">
        <f>OSDP!H130+OSW!#REF!+ORC!H130+'CD PROGRAMMES'!H130</f>
        <v>#REF!</v>
      </c>
      <c r="I130" s="9" t="e">
        <f>OSDP!I130+OSW!#REF!+ORC!I130+'CD PROGRAMMES'!I130</f>
        <v>#REF!</v>
      </c>
      <c r="J130" s="9" t="e">
        <f>OSDP!J130+OSW!#REF!+ORC!J130+'CD PROGRAMMES'!J130</f>
        <v>#REF!</v>
      </c>
      <c r="K130" s="9" t="e">
        <f>OSDP!K130+OSW!#REF!+ORC!K130+'CD PROGRAMMES'!K130</f>
        <v>#REF!</v>
      </c>
      <c r="L130" s="9" t="e">
        <f>OSDP!L130+OSW!#REF!+ORC!L130+'CD PROGRAMMES'!L130</f>
        <v>#REF!</v>
      </c>
      <c r="M130" s="9" t="e">
        <f>OSDP!M130+OSW!#REF!+ORC!M130+'CD PROGRAMMES'!M130</f>
        <v>#REF!</v>
      </c>
      <c r="N130" s="9" t="e">
        <f>OSDP!N130+OSW!#REF!+ORC!N130+'CD PROGRAMMES'!N130</f>
        <v>#REF!</v>
      </c>
      <c r="O130" s="9" t="e">
        <f>OSDP!O130+OSW!#REF!+ORC!O130+'CD PROGRAMMES'!O130</f>
        <v>#REF!</v>
      </c>
      <c r="P130" s="9" t="e">
        <f>OSDP!P130+OSW!#REF!+ORC!P130+'CD PROGRAMMES'!P130</f>
        <v>#REF!</v>
      </c>
      <c r="Q130" s="9" t="e">
        <f>OSDP!Q130+OSW!#REF!+ORC!Q130+'CD PROGRAMMES'!Q130</f>
        <v>#REF!</v>
      </c>
      <c r="R130" s="9" t="e">
        <f t="shared" si="5"/>
        <v>#REF!</v>
      </c>
      <c r="S130" s="9" t="e">
        <f t="shared" si="6"/>
        <v>#REF!</v>
      </c>
    </row>
    <row r="131" spans="1:19" ht="13.5">
      <c r="A131" s="23"/>
      <c r="B131" s="9"/>
      <c r="C131" s="9" t="e">
        <f>OSDP!C131+OSW!#REF!+ORC!C131+'CD PROGRAMMES'!C131</f>
        <v>#REF!</v>
      </c>
      <c r="D131" s="9" t="e">
        <f>OSDP!D131+OSW!#REF!+ORC!D131+'CD PROGRAMMES'!D131</f>
        <v>#REF!</v>
      </c>
      <c r="E131" s="19" t="e">
        <f t="shared" si="4"/>
        <v>#REF!</v>
      </c>
      <c r="F131" s="9" t="e">
        <f>OSDP!F131+OSW!#REF!+ORC!F131+'CD PROGRAMMES'!F131</f>
        <v>#REF!</v>
      </c>
      <c r="G131" s="9" t="e">
        <f>OSDP!G131+OSW!#REF!+ORC!G131+'CD PROGRAMMES'!G131</f>
        <v>#REF!</v>
      </c>
      <c r="H131" s="9" t="e">
        <f>OSDP!H131+OSW!#REF!+ORC!H131+'CD PROGRAMMES'!H131</f>
        <v>#REF!</v>
      </c>
      <c r="I131" s="9" t="e">
        <f>OSDP!I131+OSW!#REF!+ORC!I131+'CD PROGRAMMES'!I131</f>
        <v>#REF!</v>
      </c>
      <c r="J131" s="9" t="e">
        <f>OSDP!J131+OSW!#REF!+ORC!J131+'CD PROGRAMMES'!J131</f>
        <v>#REF!</v>
      </c>
      <c r="K131" s="9" t="e">
        <f>OSDP!K131+OSW!#REF!+ORC!K131+'CD PROGRAMMES'!K131</f>
        <v>#REF!</v>
      </c>
      <c r="L131" s="9" t="e">
        <f>OSDP!L131+OSW!#REF!+ORC!L131+'CD PROGRAMMES'!L131</f>
        <v>#REF!</v>
      </c>
      <c r="M131" s="9" t="e">
        <f>OSDP!M131+OSW!#REF!+ORC!M131+'CD PROGRAMMES'!M131</f>
        <v>#REF!</v>
      </c>
      <c r="N131" s="9" t="e">
        <f>OSDP!N131+OSW!#REF!+ORC!N131+'CD PROGRAMMES'!N131</f>
        <v>#REF!</v>
      </c>
      <c r="O131" s="9" t="e">
        <f>OSDP!O131+OSW!#REF!+ORC!O131+'CD PROGRAMMES'!O131</f>
        <v>#REF!</v>
      </c>
      <c r="P131" s="9" t="e">
        <f>OSDP!P131+OSW!#REF!+ORC!P131+'CD PROGRAMMES'!P131</f>
        <v>#REF!</v>
      </c>
      <c r="Q131" s="9" t="e">
        <f>OSDP!Q131+OSW!#REF!+ORC!Q131+'CD PROGRAMMES'!Q131</f>
        <v>#REF!</v>
      </c>
      <c r="R131" s="9" t="e">
        <f t="shared" si="5"/>
        <v>#REF!</v>
      </c>
      <c r="S131" s="9" t="e">
        <f t="shared" si="6"/>
        <v>#REF!</v>
      </c>
    </row>
    <row r="132" spans="1:19" ht="13.5">
      <c r="A132" s="23" t="s">
        <v>158</v>
      </c>
      <c r="B132" s="12" t="s">
        <v>71</v>
      </c>
      <c r="C132" s="9" t="e">
        <f>OSDP!C132+OSW!#REF!+ORC!C132+'CD PROGRAMMES'!C132</f>
        <v>#REF!</v>
      </c>
      <c r="D132" s="9" t="e">
        <f>OSDP!D132+OSW!#REF!+ORC!D132+'CD PROGRAMMES'!D132</f>
        <v>#REF!</v>
      </c>
      <c r="E132" s="19" t="e">
        <f t="shared" si="4"/>
        <v>#REF!</v>
      </c>
      <c r="F132" s="9" t="e">
        <f>OSDP!F132+OSW!#REF!+ORC!F132+'CD PROGRAMMES'!F132</f>
        <v>#REF!</v>
      </c>
      <c r="G132" s="9" t="e">
        <f>OSDP!G132+OSW!#REF!+ORC!G132+'CD PROGRAMMES'!G132</f>
        <v>#REF!</v>
      </c>
      <c r="H132" s="9" t="e">
        <f>OSDP!H132+OSW!#REF!+ORC!H132+'CD PROGRAMMES'!H132</f>
        <v>#REF!</v>
      </c>
      <c r="I132" s="9" t="e">
        <f>OSDP!I132+OSW!#REF!+ORC!I132+'CD PROGRAMMES'!I132</f>
        <v>#REF!</v>
      </c>
      <c r="J132" s="9" t="e">
        <f>OSDP!J132+OSW!#REF!+ORC!J132+'CD PROGRAMMES'!J132</f>
        <v>#REF!</v>
      </c>
      <c r="K132" s="9" t="e">
        <f>OSDP!K132+OSW!#REF!+ORC!K132+'CD PROGRAMMES'!K132</f>
        <v>#REF!</v>
      </c>
      <c r="L132" s="9" t="e">
        <f>OSDP!L132+OSW!#REF!+ORC!L132+'CD PROGRAMMES'!L132</f>
        <v>#REF!</v>
      </c>
      <c r="M132" s="9" t="e">
        <f>OSDP!M132+OSW!#REF!+ORC!M132+'CD PROGRAMMES'!M132</f>
        <v>#REF!</v>
      </c>
      <c r="N132" s="9" t="e">
        <f>OSDP!N132+OSW!#REF!+ORC!N132+'CD PROGRAMMES'!N132</f>
        <v>#REF!</v>
      </c>
      <c r="O132" s="9" t="e">
        <f>OSDP!O132+OSW!#REF!+ORC!O132+'CD PROGRAMMES'!O132</f>
        <v>#REF!</v>
      </c>
      <c r="P132" s="9" t="e">
        <f>OSDP!P132+OSW!#REF!+ORC!P132+'CD PROGRAMMES'!P132</f>
        <v>#REF!</v>
      </c>
      <c r="Q132" s="9" t="e">
        <f>OSDP!Q132+OSW!#REF!+ORC!Q132+'CD PROGRAMMES'!Q132</f>
        <v>#REF!</v>
      </c>
      <c r="R132" s="9" t="e">
        <f t="shared" si="5"/>
        <v>#REF!</v>
      </c>
      <c r="S132" s="9" t="e">
        <f t="shared" si="6"/>
        <v>#REF!</v>
      </c>
    </row>
    <row r="133" spans="1:19" ht="13.5">
      <c r="A133" s="23"/>
      <c r="B133" s="9"/>
      <c r="C133" s="9" t="e">
        <f>OSDP!C133+OSW!#REF!+ORC!C133+'CD PROGRAMMES'!C133</f>
        <v>#REF!</v>
      </c>
      <c r="D133" s="9" t="e">
        <f>OSDP!D133+OSW!#REF!+ORC!D133+'CD PROGRAMMES'!D133</f>
        <v>#REF!</v>
      </c>
      <c r="E133" s="19" t="e">
        <f t="shared" si="4"/>
        <v>#REF!</v>
      </c>
      <c r="F133" s="9" t="e">
        <f>OSDP!F133+OSW!#REF!+ORC!F133+'CD PROGRAMMES'!F133</f>
        <v>#REF!</v>
      </c>
      <c r="G133" s="9" t="e">
        <f>OSDP!G133+OSW!#REF!+ORC!G133+'CD PROGRAMMES'!G133</f>
        <v>#REF!</v>
      </c>
      <c r="H133" s="9" t="e">
        <f>OSDP!H133+OSW!#REF!+ORC!H133+'CD PROGRAMMES'!H133</f>
        <v>#REF!</v>
      </c>
      <c r="I133" s="9" t="e">
        <f>OSDP!I133+OSW!#REF!+ORC!I133+'CD PROGRAMMES'!I133</f>
        <v>#REF!</v>
      </c>
      <c r="J133" s="9" t="e">
        <f>OSDP!J133+OSW!#REF!+ORC!J133+'CD PROGRAMMES'!J133</f>
        <v>#REF!</v>
      </c>
      <c r="K133" s="9" t="e">
        <f>OSDP!K133+OSW!#REF!+ORC!K133+'CD PROGRAMMES'!K133</f>
        <v>#REF!</v>
      </c>
      <c r="L133" s="9" t="e">
        <f>OSDP!L133+OSW!#REF!+ORC!L133+'CD PROGRAMMES'!L133</f>
        <v>#REF!</v>
      </c>
      <c r="M133" s="9" t="e">
        <f>OSDP!M133+OSW!#REF!+ORC!M133+'CD PROGRAMMES'!M133</f>
        <v>#REF!</v>
      </c>
      <c r="N133" s="9" t="e">
        <f>OSDP!N133+OSW!#REF!+ORC!N133+'CD PROGRAMMES'!N133</f>
        <v>#REF!</v>
      </c>
      <c r="O133" s="9" t="e">
        <f>OSDP!O133+OSW!#REF!+ORC!O133+'CD PROGRAMMES'!O133</f>
        <v>#REF!</v>
      </c>
      <c r="P133" s="9" t="e">
        <f>OSDP!P133+OSW!#REF!+ORC!P133+'CD PROGRAMMES'!P133</f>
        <v>#REF!</v>
      </c>
      <c r="Q133" s="9" t="e">
        <f>OSDP!Q133+OSW!#REF!+ORC!Q133+'CD PROGRAMMES'!Q133</f>
        <v>#REF!</v>
      </c>
      <c r="R133" s="9" t="e">
        <f t="shared" si="5"/>
        <v>#REF!</v>
      </c>
      <c r="S133" s="9" t="e">
        <f t="shared" si="6"/>
        <v>#REF!</v>
      </c>
    </row>
    <row r="134" spans="1:19" ht="13.5">
      <c r="A134" s="23" t="s">
        <v>159</v>
      </c>
      <c r="B134" s="9" t="s">
        <v>72</v>
      </c>
      <c r="C134" s="9" t="e">
        <f>OSDP!C134+OSW!#REF!+ORC!C134+'CD PROGRAMMES'!C134</f>
        <v>#REF!</v>
      </c>
      <c r="D134" s="9" t="e">
        <f>OSDP!D134+OSW!#REF!+ORC!D134+'CD PROGRAMMES'!D134</f>
        <v>#REF!</v>
      </c>
      <c r="E134" s="19" t="e">
        <f t="shared" si="4"/>
        <v>#REF!</v>
      </c>
      <c r="F134" s="9" t="e">
        <f>OSDP!F134+OSW!#REF!+ORC!F134+'CD PROGRAMMES'!F134</f>
        <v>#REF!</v>
      </c>
      <c r="G134" s="9" t="e">
        <f>OSDP!G134+OSW!#REF!+ORC!G134+'CD PROGRAMMES'!G134</f>
        <v>#REF!</v>
      </c>
      <c r="H134" s="9" t="e">
        <f>OSDP!H134+OSW!#REF!+ORC!H134+'CD PROGRAMMES'!H134</f>
        <v>#REF!</v>
      </c>
      <c r="I134" s="9" t="e">
        <f>OSDP!I134+OSW!#REF!+ORC!I134+'CD PROGRAMMES'!I134</f>
        <v>#REF!</v>
      </c>
      <c r="J134" s="9" t="e">
        <f>OSDP!J134+OSW!#REF!+ORC!J134+'CD PROGRAMMES'!J134</f>
        <v>#REF!</v>
      </c>
      <c r="K134" s="9" t="e">
        <f>OSDP!K134+OSW!#REF!+ORC!K134+'CD PROGRAMMES'!K134</f>
        <v>#REF!</v>
      </c>
      <c r="L134" s="9" t="e">
        <f>OSDP!L134+OSW!#REF!+ORC!L134+'CD PROGRAMMES'!L134</f>
        <v>#REF!</v>
      </c>
      <c r="M134" s="9" t="e">
        <f>OSDP!M134+OSW!#REF!+ORC!M134+'CD PROGRAMMES'!M134</f>
        <v>#REF!</v>
      </c>
      <c r="N134" s="9" t="e">
        <f>OSDP!N134+OSW!#REF!+ORC!N134+'CD PROGRAMMES'!N134</f>
        <v>#REF!</v>
      </c>
      <c r="O134" s="9" t="e">
        <f>OSDP!O134+OSW!#REF!+ORC!O134+'CD PROGRAMMES'!O134</f>
        <v>#REF!</v>
      </c>
      <c r="P134" s="9" t="e">
        <f>OSDP!P134+OSW!#REF!+ORC!P134+'CD PROGRAMMES'!P134</f>
        <v>#REF!</v>
      </c>
      <c r="Q134" s="9" t="e">
        <f>OSDP!Q134+OSW!#REF!+ORC!Q134+'CD PROGRAMMES'!Q134</f>
        <v>#REF!</v>
      </c>
      <c r="R134" s="9" t="e">
        <f t="shared" si="5"/>
        <v>#REF!</v>
      </c>
      <c r="S134" s="9" t="e">
        <f t="shared" si="6"/>
        <v>#REF!</v>
      </c>
    </row>
    <row r="135" spans="1:19" ht="13.5">
      <c r="A135" s="23"/>
      <c r="B135" s="9"/>
      <c r="C135" s="9" t="e">
        <f>OSDP!C135+OSW!#REF!+ORC!C135+'CD PROGRAMMES'!C135</f>
        <v>#REF!</v>
      </c>
      <c r="D135" s="9" t="e">
        <f>OSDP!D135+OSW!#REF!+ORC!D135+'CD PROGRAMMES'!D135</f>
        <v>#REF!</v>
      </c>
      <c r="E135" s="19" t="e">
        <f t="shared" si="4"/>
        <v>#REF!</v>
      </c>
      <c r="F135" s="9" t="e">
        <f>OSDP!F135+OSW!#REF!+ORC!F135+'CD PROGRAMMES'!F135</f>
        <v>#REF!</v>
      </c>
      <c r="G135" s="9" t="e">
        <f>OSDP!G135+OSW!#REF!+ORC!G135+'CD PROGRAMMES'!G135</f>
        <v>#REF!</v>
      </c>
      <c r="H135" s="9" t="e">
        <f>OSDP!H135+OSW!#REF!+ORC!H135+'CD PROGRAMMES'!H135</f>
        <v>#REF!</v>
      </c>
      <c r="I135" s="9" t="e">
        <f>OSDP!I135+OSW!#REF!+ORC!I135+'CD PROGRAMMES'!I135</f>
        <v>#REF!</v>
      </c>
      <c r="J135" s="9" t="e">
        <f>OSDP!J135+OSW!#REF!+ORC!J135+'CD PROGRAMMES'!J135</f>
        <v>#REF!</v>
      </c>
      <c r="K135" s="9" t="e">
        <f>OSDP!K135+OSW!#REF!+ORC!K135+'CD PROGRAMMES'!K135</f>
        <v>#REF!</v>
      </c>
      <c r="L135" s="9" t="e">
        <f>OSDP!L135+OSW!#REF!+ORC!L135+'CD PROGRAMMES'!L135</f>
        <v>#REF!</v>
      </c>
      <c r="M135" s="9" t="e">
        <f>OSDP!M135+OSW!#REF!+ORC!M135+'CD PROGRAMMES'!M135</f>
        <v>#REF!</v>
      </c>
      <c r="N135" s="9" t="e">
        <f>OSDP!N135+OSW!#REF!+ORC!N135+'CD PROGRAMMES'!N135</f>
        <v>#REF!</v>
      </c>
      <c r="O135" s="9" t="e">
        <f>OSDP!O135+OSW!#REF!+ORC!O135+'CD PROGRAMMES'!O135</f>
        <v>#REF!</v>
      </c>
      <c r="P135" s="9" t="e">
        <f>OSDP!P135+OSW!#REF!+ORC!P135+'CD PROGRAMMES'!P135</f>
        <v>#REF!</v>
      </c>
      <c r="Q135" s="9" t="e">
        <f>OSDP!Q135+OSW!#REF!+ORC!Q135+'CD PROGRAMMES'!Q135</f>
        <v>#REF!</v>
      </c>
      <c r="R135" s="9" t="e">
        <f t="shared" si="5"/>
        <v>#REF!</v>
      </c>
      <c r="S135" s="9" t="e">
        <f t="shared" si="6"/>
        <v>#REF!</v>
      </c>
    </row>
    <row r="136" spans="1:19" ht="13.5">
      <c r="A136" s="23" t="s">
        <v>166</v>
      </c>
      <c r="B136" s="11" t="s">
        <v>73</v>
      </c>
      <c r="C136" s="9">
        <f>OSDP!C136+OSW!C144+ORC!C136+'CD PROGRAMMES'!C136</f>
        <v>0</v>
      </c>
      <c r="D136" s="9">
        <f>OSDP!D136+OSW!D144+ORC!D136+'CD PROGRAMMES'!D136</f>
        <v>0</v>
      </c>
      <c r="E136" s="19">
        <f t="shared" si="4"/>
        <v>0</v>
      </c>
      <c r="F136" s="9">
        <f>OSDP!F136+OSW!F144+ORC!F136+'CD PROGRAMMES'!F136</f>
        <v>0</v>
      </c>
      <c r="G136" s="9">
        <f>OSDP!G136+OSW!G144+ORC!G136+'CD PROGRAMMES'!G136</f>
        <v>0</v>
      </c>
      <c r="H136" s="9">
        <f>OSDP!H136+OSW!H144+ORC!H136+'CD PROGRAMMES'!H136</f>
        <v>0</v>
      </c>
      <c r="I136" s="9">
        <f>OSDP!I136+OSW!I144+ORC!I136+'CD PROGRAMMES'!I136</f>
        <v>0</v>
      </c>
      <c r="J136" s="9">
        <f>OSDP!J136+OSW!J144+ORC!J136+'CD PROGRAMMES'!J136</f>
        <v>0</v>
      </c>
      <c r="K136" s="9">
        <f>OSDP!K136+OSW!K144+ORC!K136+'CD PROGRAMMES'!K136</f>
        <v>0</v>
      </c>
      <c r="L136" s="9">
        <f>OSDP!L136+OSW!L144+ORC!L136+'CD PROGRAMMES'!L136</f>
        <v>0</v>
      </c>
      <c r="M136" s="9">
        <f>OSDP!M136+OSW!M144+ORC!M136+'CD PROGRAMMES'!M136</f>
        <v>0</v>
      </c>
      <c r="N136" s="9">
        <f>OSDP!N136+OSW!N144+ORC!N136+'CD PROGRAMMES'!N136</f>
        <v>0</v>
      </c>
      <c r="O136" s="9">
        <f>OSDP!O136+OSW!O144+ORC!O136+'CD PROGRAMMES'!O136</f>
        <v>0</v>
      </c>
      <c r="P136" s="9">
        <f>OSDP!P136+OSW!P144+ORC!P136+'CD PROGRAMMES'!P136</f>
        <v>0</v>
      </c>
      <c r="Q136" s="9">
        <f>OSDP!Q136+OSW!Q144+ORC!Q136+'CD PROGRAMMES'!Q136</f>
        <v>0</v>
      </c>
      <c r="R136" s="9">
        <f t="shared" si="5"/>
        <v>0</v>
      </c>
      <c r="S136" s="9">
        <f t="shared" si="6"/>
        <v>0</v>
      </c>
    </row>
    <row r="137" spans="1:19" ht="13.5">
      <c r="A137" s="23"/>
      <c r="B137" s="9" t="s">
        <v>74</v>
      </c>
      <c r="C137" s="9">
        <f>OSDP!C137+OSW!C145+ORC!C137+'CD PROGRAMMES'!C137</f>
        <v>760000</v>
      </c>
      <c r="D137" s="9">
        <f>OSDP!D137+OSW!D145+ORC!D137+'CD PROGRAMMES'!D137</f>
        <v>0</v>
      </c>
      <c r="E137" s="19">
        <f aca="true" t="shared" si="7" ref="E137:E185">D137+C137</f>
        <v>760000</v>
      </c>
      <c r="F137" s="9">
        <f>OSDP!F137+OSW!F145+ORC!F137+'CD PROGRAMMES'!F137</f>
        <v>14541</v>
      </c>
      <c r="G137" s="9">
        <f>OSDP!G137+OSW!G145+ORC!G137+'CD PROGRAMMES'!G137</f>
        <v>15002</v>
      </c>
      <c r="H137" s="9">
        <f>OSDP!H137+OSW!H145+ORC!H137+'CD PROGRAMMES'!H137</f>
        <v>11515</v>
      </c>
      <c r="I137" s="9">
        <f>OSDP!I137+OSW!I145+ORC!I137+'CD PROGRAMMES'!I137</f>
        <v>70120</v>
      </c>
      <c r="J137" s="9">
        <f>OSDP!J137+OSW!J145+ORC!J137+'CD PROGRAMMES'!J137</f>
        <v>31119</v>
      </c>
      <c r="K137" s="9">
        <f>OSDP!K137+OSW!K145+ORC!K137+'CD PROGRAMMES'!K137</f>
        <v>110214</v>
      </c>
      <c r="L137" s="9">
        <f>OSDP!L137+OSW!L145+ORC!L137+'CD PROGRAMMES'!L137</f>
        <v>9428</v>
      </c>
      <c r="M137" s="9">
        <f>OSDP!M137+OSW!M145+ORC!M137+'CD PROGRAMMES'!M137</f>
        <v>150472</v>
      </c>
      <c r="N137" s="9">
        <f>OSDP!N137+OSW!N145+ORC!N137+'CD PROGRAMMES'!N137</f>
        <v>52331</v>
      </c>
      <c r="O137" s="9">
        <f>OSDP!O137+OSW!O145+ORC!O137+'CD PROGRAMMES'!O137</f>
        <v>7083</v>
      </c>
      <c r="P137" s="9">
        <f>OSDP!P137+OSW!P145+ORC!P137+'CD PROGRAMMES'!P137</f>
        <v>7083</v>
      </c>
      <c r="Q137" s="9">
        <f>OSDP!Q137+OSW!Q145+ORC!Q137+'CD PROGRAMMES'!Q137</f>
        <v>7087</v>
      </c>
      <c r="R137" s="9">
        <f aca="true" t="shared" si="8" ref="R137:R175">SUM(F137:Q137)</f>
        <v>485995</v>
      </c>
      <c r="S137" s="9">
        <f aca="true" t="shared" si="9" ref="S137:S175">SUM(E137-R137)</f>
        <v>274005</v>
      </c>
    </row>
    <row r="138" spans="1:19" ht="13.5">
      <c r="A138" s="23"/>
      <c r="B138" s="9" t="s">
        <v>75</v>
      </c>
      <c r="C138" s="9">
        <f>OSDP!C138+OSW!C146+ORC!C138+'CD PROGRAMMES'!C138</f>
        <v>74000</v>
      </c>
      <c r="D138" s="9">
        <f>OSDP!D138+OSW!D146+ORC!D138+'CD PROGRAMMES'!D138</f>
        <v>0</v>
      </c>
      <c r="E138" s="19">
        <f t="shared" si="7"/>
        <v>74000</v>
      </c>
      <c r="F138" s="9">
        <f>OSDP!F138+OSW!F146+ORC!F138+'CD PROGRAMMES'!F138</f>
        <v>3125</v>
      </c>
      <c r="G138" s="9">
        <f>OSDP!G138+OSW!G146+ORC!G138+'CD PROGRAMMES'!G138</f>
        <v>3111</v>
      </c>
      <c r="H138" s="9">
        <f>OSDP!H138+OSW!H146+ORC!H138+'CD PROGRAMMES'!H138</f>
        <v>3577</v>
      </c>
      <c r="I138" s="9">
        <f>OSDP!I138+OSW!I146+ORC!I138+'CD PROGRAMMES'!I138</f>
        <v>2833</v>
      </c>
      <c r="J138" s="9">
        <f>OSDP!J138+OSW!J146+ORC!J138+'CD PROGRAMMES'!J138</f>
        <v>5445</v>
      </c>
      <c r="K138" s="9">
        <f>OSDP!K138+OSW!K146+ORC!K138+'CD PROGRAMMES'!K138</f>
        <v>3692</v>
      </c>
      <c r="L138" s="9">
        <f>OSDP!L138+OSW!L146+ORC!L138+'CD PROGRAMMES'!L138</f>
        <v>6887</v>
      </c>
      <c r="M138" s="9">
        <f>OSDP!M138+OSW!M146+ORC!M138+'CD PROGRAMMES'!M138</f>
        <v>3407</v>
      </c>
      <c r="N138" s="9">
        <f>OSDP!N138+OSW!N146+ORC!N138+'CD PROGRAMMES'!N138</f>
        <v>4650</v>
      </c>
      <c r="O138" s="9">
        <f>OSDP!O138+OSW!O146+ORC!O138+'CD PROGRAMMES'!O138</f>
        <v>2833</v>
      </c>
      <c r="P138" s="9">
        <f>OSDP!P138+OSW!P146+ORC!P138+'CD PROGRAMMES'!P138</f>
        <v>2833</v>
      </c>
      <c r="Q138" s="9">
        <f>OSDP!Q138+OSW!Q146+ORC!Q138+'CD PROGRAMMES'!Q138</f>
        <v>2837</v>
      </c>
      <c r="R138" s="9">
        <f t="shared" si="8"/>
        <v>45230</v>
      </c>
      <c r="S138" s="9">
        <f t="shared" si="9"/>
        <v>28770</v>
      </c>
    </row>
    <row r="139" spans="1:19" ht="13.5">
      <c r="A139" s="23"/>
      <c r="B139" s="9" t="s">
        <v>76</v>
      </c>
      <c r="C139" s="9">
        <f>OSDP!C139+OSW!C147+ORC!C139+'CD PROGRAMMES'!C139</f>
        <v>50000</v>
      </c>
      <c r="D139" s="9">
        <f>OSDP!D139+OSW!D147+ORC!D139+'CD PROGRAMMES'!D139</f>
        <v>0</v>
      </c>
      <c r="E139" s="19">
        <f t="shared" si="7"/>
        <v>50000</v>
      </c>
      <c r="F139" s="9">
        <f>OSDP!F139+OSW!F147+ORC!F139+'CD PROGRAMMES'!F139</f>
        <v>0</v>
      </c>
      <c r="G139" s="9">
        <f>OSDP!G139+OSW!G147+ORC!G139+'CD PROGRAMMES'!G139</f>
        <v>0</v>
      </c>
      <c r="H139" s="9">
        <f>OSDP!H139+OSW!H147+ORC!H139+'CD PROGRAMMES'!H139</f>
        <v>0</v>
      </c>
      <c r="I139" s="9">
        <f>OSDP!I139+OSW!I147+ORC!I139+'CD PROGRAMMES'!I139</f>
        <v>0</v>
      </c>
      <c r="J139" s="9">
        <f>OSDP!J139+OSW!J147+ORC!J139+'CD PROGRAMMES'!J139</f>
        <v>0</v>
      </c>
      <c r="K139" s="9">
        <f>OSDP!K139+OSW!K147+ORC!K139+'CD PROGRAMMES'!K139</f>
        <v>0</v>
      </c>
      <c r="L139" s="9">
        <f>OSDP!L139+OSW!L147+ORC!L139+'CD PROGRAMMES'!L139</f>
        <v>0</v>
      </c>
      <c r="M139" s="9">
        <f>OSDP!M139+OSW!M147+ORC!M139+'CD PROGRAMMES'!M139</f>
        <v>0</v>
      </c>
      <c r="N139" s="9">
        <f>OSDP!N139+OSW!N147+ORC!N139+'CD PROGRAMMES'!N139</f>
        <v>0</v>
      </c>
      <c r="O139" s="9">
        <f>OSDP!O139+OSW!O147+ORC!O139+'CD PROGRAMMES'!O139</f>
        <v>0</v>
      </c>
      <c r="P139" s="9">
        <f>OSDP!P139+OSW!P147+ORC!P139+'CD PROGRAMMES'!P139</f>
        <v>0</v>
      </c>
      <c r="Q139" s="9">
        <f>OSDP!Q139+OSW!Q147+ORC!Q139+'CD PROGRAMMES'!Q139</f>
        <v>0</v>
      </c>
      <c r="R139" s="9">
        <f t="shared" si="8"/>
        <v>0</v>
      </c>
      <c r="S139" s="9">
        <f t="shared" si="9"/>
        <v>50000</v>
      </c>
    </row>
    <row r="140" spans="1:19" ht="13.5">
      <c r="A140" s="23"/>
      <c r="B140" s="9" t="s">
        <v>77</v>
      </c>
      <c r="C140" s="9">
        <f>OSDP!C140+OSW!C148+ORC!C140+'CD PROGRAMMES'!C140</f>
        <v>5000</v>
      </c>
      <c r="D140" s="9">
        <f>OSDP!D140+OSW!D148+ORC!D140+'CD PROGRAMMES'!D140</f>
        <v>0</v>
      </c>
      <c r="E140" s="19">
        <f t="shared" si="7"/>
        <v>5000</v>
      </c>
      <c r="F140" s="9">
        <f>OSDP!F140+OSW!F148+ORC!F140+'CD PROGRAMMES'!F140</f>
        <v>0</v>
      </c>
      <c r="G140" s="9">
        <f>OSDP!G140+OSW!G148+ORC!G140+'CD PROGRAMMES'!G140</f>
        <v>0</v>
      </c>
      <c r="H140" s="9">
        <f>OSDP!H140+OSW!H148+ORC!H140+'CD PROGRAMMES'!H140</f>
        <v>85</v>
      </c>
      <c r="I140" s="9">
        <f>OSDP!I140+OSW!I148+ORC!I140+'CD PROGRAMMES'!I140</f>
        <v>0</v>
      </c>
      <c r="J140" s="9">
        <f>OSDP!J140+OSW!J148+ORC!J140+'CD PROGRAMMES'!J140</f>
        <v>625</v>
      </c>
      <c r="K140" s="9">
        <f>OSDP!K140+OSW!K148+ORC!K140+'CD PROGRAMMES'!K140</f>
        <v>0</v>
      </c>
      <c r="L140" s="9">
        <f>OSDP!L140+OSW!L148+ORC!L140+'CD PROGRAMMES'!L140</f>
        <v>290</v>
      </c>
      <c r="M140" s="9">
        <f>OSDP!M140+OSW!M148+ORC!M140+'CD PROGRAMMES'!M140</f>
        <v>116</v>
      </c>
      <c r="N140" s="9">
        <f>OSDP!N140+OSW!N148+ORC!N140+'CD PROGRAMMES'!N140</f>
        <v>38</v>
      </c>
      <c r="O140" s="9">
        <f>OSDP!O140+OSW!O148+ORC!O140+'CD PROGRAMMES'!O140</f>
        <v>0</v>
      </c>
      <c r="P140" s="9">
        <f>OSDP!P140+OSW!P148+ORC!P140+'CD PROGRAMMES'!P140</f>
        <v>0</v>
      </c>
      <c r="Q140" s="9">
        <f>OSDP!Q140+OSW!Q148+ORC!Q140+'CD PROGRAMMES'!Q140</f>
        <v>0</v>
      </c>
      <c r="R140" s="9">
        <f t="shared" si="8"/>
        <v>1154</v>
      </c>
      <c r="S140" s="9">
        <f t="shared" si="9"/>
        <v>3846</v>
      </c>
    </row>
    <row r="141" spans="1:19" ht="13.5">
      <c r="A141" s="23"/>
      <c r="B141" s="9"/>
      <c r="C141" s="9">
        <f>OSDP!C141+OSW!C149+ORC!C141+'CD PROGRAMMES'!C141</f>
        <v>0</v>
      </c>
      <c r="D141" s="9">
        <f>OSDP!D141+OSW!D149+ORC!D141+'CD PROGRAMMES'!D141</f>
        <v>0</v>
      </c>
      <c r="E141" s="19">
        <f t="shared" si="7"/>
        <v>0</v>
      </c>
      <c r="F141" s="9">
        <f>OSDP!F141+OSW!F149+ORC!F141+'CD PROGRAMMES'!F141</f>
        <v>0</v>
      </c>
      <c r="G141" s="9">
        <f>OSDP!G141+OSW!G149+ORC!G141+'CD PROGRAMMES'!G141</f>
        <v>0</v>
      </c>
      <c r="H141" s="9">
        <f>OSDP!H141+OSW!H149+ORC!H141+'CD PROGRAMMES'!H141</f>
        <v>0</v>
      </c>
      <c r="I141" s="9">
        <f>OSDP!I141+OSW!I149+ORC!I141+'CD PROGRAMMES'!I141</f>
        <v>0</v>
      </c>
      <c r="J141" s="9">
        <f>OSDP!J141+OSW!J149+ORC!J141+'CD PROGRAMMES'!J141</f>
        <v>0</v>
      </c>
      <c r="K141" s="9">
        <f>OSDP!K141+OSW!K149+ORC!K141+'CD PROGRAMMES'!K141</f>
        <v>0</v>
      </c>
      <c r="L141" s="9">
        <f>OSDP!L141+OSW!L149+ORC!L141+'CD PROGRAMMES'!L141</f>
        <v>0</v>
      </c>
      <c r="M141" s="9">
        <f>OSDP!M141+OSW!M149+ORC!M141+'CD PROGRAMMES'!M141</f>
        <v>0</v>
      </c>
      <c r="N141" s="9">
        <f>OSDP!N141+OSW!N149+ORC!N141+'CD PROGRAMMES'!N141</f>
        <v>0</v>
      </c>
      <c r="O141" s="9">
        <f>OSDP!O141+OSW!O149+ORC!O141+'CD PROGRAMMES'!O141</f>
        <v>0</v>
      </c>
      <c r="P141" s="9">
        <f>OSDP!P141+OSW!P149+ORC!P141+'CD PROGRAMMES'!P141</f>
        <v>0</v>
      </c>
      <c r="Q141" s="9">
        <f>OSDP!Q141+OSW!Q149+ORC!Q141+'CD PROGRAMMES'!Q141</f>
        <v>0</v>
      </c>
      <c r="R141" s="9">
        <f t="shared" si="8"/>
        <v>0</v>
      </c>
      <c r="S141" s="9">
        <f t="shared" si="9"/>
        <v>0</v>
      </c>
    </row>
    <row r="142" spans="1:19" ht="13.5">
      <c r="A142" s="23"/>
      <c r="B142" s="11" t="s">
        <v>78</v>
      </c>
      <c r="C142" s="9">
        <f>OSDP!C142+OSW!C150+ORC!C142+'CD PROGRAMMES'!C142</f>
        <v>0</v>
      </c>
      <c r="D142" s="9">
        <f>OSDP!D142+OSW!D150+ORC!D142+'CD PROGRAMMES'!D142</f>
        <v>0</v>
      </c>
      <c r="E142" s="19">
        <f t="shared" si="7"/>
        <v>0</v>
      </c>
      <c r="F142" s="9">
        <f>OSDP!F142+OSW!F150+ORC!F142+'CD PROGRAMMES'!F142</f>
        <v>0</v>
      </c>
      <c r="G142" s="9">
        <f>OSDP!G142+OSW!G150+ORC!G142+'CD PROGRAMMES'!G142</f>
        <v>0</v>
      </c>
      <c r="H142" s="9">
        <f>OSDP!H142+OSW!H150+ORC!H142+'CD PROGRAMMES'!H142</f>
        <v>0</v>
      </c>
      <c r="I142" s="9">
        <f>OSDP!I142+OSW!I150+ORC!I142+'CD PROGRAMMES'!I142</f>
        <v>0</v>
      </c>
      <c r="J142" s="9">
        <f>OSDP!J142+OSW!J150+ORC!J142+'CD PROGRAMMES'!J142</f>
        <v>0</v>
      </c>
      <c r="K142" s="9">
        <f>OSDP!K142+OSW!K150+ORC!K142+'CD PROGRAMMES'!K142</f>
        <v>0</v>
      </c>
      <c r="L142" s="9">
        <f>OSDP!L142+OSW!L150+ORC!L142+'CD PROGRAMMES'!L142</f>
        <v>0</v>
      </c>
      <c r="M142" s="9">
        <f>OSDP!M142+OSW!M150+ORC!M142+'CD PROGRAMMES'!M142</f>
        <v>0</v>
      </c>
      <c r="N142" s="9">
        <f>OSDP!N142+OSW!N150+ORC!N142+'CD PROGRAMMES'!N142</f>
        <v>0</v>
      </c>
      <c r="O142" s="9">
        <f>OSDP!O142+OSW!O150+ORC!O142+'CD PROGRAMMES'!O142</f>
        <v>0</v>
      </c>
      <c r="P142" s="9">
        <f>OSDP!P142+OSW!P150+ORC!P142+'CD PROGRAMMES'!P142</f>
        <v>0</v>
      </c>
      <c r="Q142" s="9">
        <f>OSDP!Q142+OSW!Q150+ORC!Q142+'CD PROGRAMMES'!Q142</f>
        <v>0</v>
      </c>
      <c r="R142" s="9">
        <f t="shared" si="8"/>
        <v>0</v>
      </c>
      <c r="S142" s="9">
        <f t="shared" si="9"/>
        <v>0</v>
      </c>
    </row>
    <row r="143" spans="1:25" ht="13.5">
      <c r="A143" s="23"/>
      <c r="B143" s="9" t="s">
        <v>79</v>
      </c>
      <c r="C143" s="9">
        <f>OSDP!C143+OSW!C151+ORC!C143+'CD PROGRAMMES'!C143</f>
        <v>137500</v>
      </c>
      <c r="D143" s="9">
        <f>OSDP!D143+OSW!D151+ORC!D143+'CD PROGRAMMES'!D143</f>
        <v>0</v>
      </c>
      <c r="E143" s="19">
        <f t="shared" si="7"/>
        <v>137500</v>
      </c>
      <c r="F143" s="9">
        <f>OSDP!F143+OSW!F151+ORC!F143+'CD PROGRAMMES'!F143</f>
        <v>3649</v>
      </c>
      <c r="G143" s="9">
        <f>OSDP!G143+OSW!G151+ORC!G143+'CD PROGRAMMES'!G143</f>
        <v>3541</v>
      </c>
      <c r="H143" s="9">
        <f>OSDP!H143+OSW!H151+ORC!H143+'CD PROGRAMMES'!H143</f>
        <v>3541</v>
      </c>
      <c r="I143" s="9">
        <f>OSDP!I143+OSW!I151+ORC!I143+'CD PROGRAMMES'!I143</f>
        <v>11498.52</v>
      </c>
      <c r="J143" s="9">
        <f>OSDP!J143+OSW!J151+ORC!J143+'CD PROGRAMMES'!J143</f>
        <v>40610</v>
      </c>
      <c r="K143" s="9">
        <f>OSDP!K143+OSW!K151+ORC!K143+'CD PROGRAMMES'!K143</f>
        <v>28764</v>
      </c>
      <c r="L143" s="9">
        <f>OSDP!L143+OSW!L151+ORC!L143+'CD PROGRAMMES'!L143</f>
        <v>9149</v>
      </c>
      <c r="M143" s="9">
        <f>OSDP!M143+OSW!M151+ORC!M143+'CD PROGRAMMES'!M143</f>
        <v>12742</v>
      </c>
      <c r="N143" s="9">
        <f>OSDP!N143+OSW!N151+ORC!N143+'CD PROGRAMMES'!N143</f>
        <v>7994</v>
      </c>
      <c r="O143" s="9">
        <f>OSDP!O143+OSW!O151+ORC!O143+'CD PROGRAMMES'!O143</f>
        <v>3541</v>
      </c>
      <c r="P143" s="9">
        <f>OSDP!P143+OSW!P151+ORC!P143+'CD PROGRAMMES'!P143</f>
        <v>3541</v>
      </c>
      <c r="Q143" s="9">
        <f>OSDP!Q143+OSW!Q151+ORC!Q143+'CD PROGRAMMES'!Q143</f>
        <v>3549</v>
      </c>
      <c r="R143" s="9">
        <f t="shared" si="8"/>
        <v>132119.52000000002</v>
      </c>
      <c r="S143" s="9">
        <f t="shared" si="9"/>
        <v>5380.479999999981</v>
      </c>
      <c r="Y143" s="62"/>
    </row>
    <row r="144" spans="1:19" ht="13.5">
      <c r="A144" s="23"/>
      <c r="B144" s="9" t="s">
        <v>80</v>
      </c>
      <c r="C144" s="9">
        <f>OSDP!C144+OSW!C152+ORC!C144+'CD PROGRAMMES'!C144</f>
        <v>30000</v>
      </c>
      <c r="D144" s="9">
        <f>OSDP!D144+OSW!D152+ORC!D144+'CD PROGRAMMES'!D144</f>
        <v>0</v>
      </c>
      <c r="E144" s="19">
        <f t="shared" si="7"/>
        <v>30000</v>
      </c>
      <c r="F144" s="9">
        <f>OSDP!F144+OSW!F152+ORC!F144+'CD PROGRAMMES'!F144</f>
        <v>1334</v>
      </c>
      <c r="G144" s="9">
        <f>OSDP!G144+OSW!G152+ORC!G144+'CD PROGRAMMES'!G144</f>
        <v>833</v>
      </c>
      <c r="H144" s="9">
        <f>OSDP!H144+OSW!H152+ORC!H144+'CD PROGRAMMES'!H144</f>
        <v>3662</v>
      </c>
      <c r="I144" s="9">
        <f>OSDP!I144+OSW!I152+ORC!I144+'CD PROGRAMMES'!I144</f>
        <v>1171</v>
      </c>
      <c r="J144" s="9">
        <f>OSDP!J144+OSW!J152+ORC!J144+'CD PROGRAMMES'!J144</f>
        <v>1420</v>
      </c>
      <c r="K144" s="9">
        <f>OSDP!K144+OSW!K152+ORC!K144+'CD PROGRAMMES'!K144</f>
        <v>833</v>
      </c>
      <c r="L144" s="9">
        <f>OSDP!L144+OSW!L152+ORC!L144+'CD PROGRAMMES'!L144</f>
        <v>2954</v>
      </c>
      <c r="M144" s="9">
        <f>OSDP!M144+OSW!M152+ORC!M144+'CD PROGRAMMES'!M144</f>
        <v>1793</v>
      </c>
      <c r="N144" s="9">
        <f>OSDP!N144+OSW!N152+ORC!N144+'CD PROGRAMMES'!N144</f>
        <v>1002</v>
      </c>
      <c r="O144" s="9">
        <f>OSDP!O144+OSW!O152+ORC!O144+'CD PROGRAMMES'!O144</f>
        <v>833</v>
      </c>
      <c r="P144" s="9">
        <f>OSDP!P144+OSW!P152+ORC!P144+'CD PROGRAMMES'!P144</f>
        <v>833</v>
      </c>
      <c r="Q144" s="9">
        <f>OSDP!Q144+OSW!Q152+ORC!Q144+'CD PROGRAMMES'!Q144</f>
        <v>837</v>
      </c>
      <c r="R144" s="9">
        <f t="shared" si="8"/>
        <v>17505</v>
      </c>
      <c r="S144" s="9">
        <f t="shared" si="9"/>
        <v>12495</v>
      </c>
    </row>
    <row r="145" spans="1:19" ht="13.5">
      <c r="A145" s="23"/>
      <c r="B145" s="9" t="s">
        <v>81</v>
      </c>
      <c r="C145" s="9">
        <f>OSDP!C145+OSW!C153+ORC!C145+'CD PROGRAMMES'!C145</f>
        <v>16000</v>
      </c>
      <c r="D145" s="9">
        <f>OSDP!D145+OSW!D153+ORC!D145+'CD PROGRAMMES'!D145</f>
        <v>0</v>
      </c>
      <c r="E145" s="19">
        <f t="shared" si="7"/>
        <v>16000</v>
      </c>
      <c r="F145" s="9">
        <f>OSDP!F145+OSW!F153+ORC!F145+'CD PROGRAMMES'!F145</f>
        <v>833</v>
      </c>
      <c r="G145" s="9">
        <f>OSDP!G145+OSW!G153+ORC!G145+'CD PROGRAMMES'!G145</f>
        <v>833</v>
      </c>
      <c r="H145" s="9">
        <f>OSDP!H145+OSW!H153+ORC!H145+'CD PROGRAMMES'!H145</f>
        <v>833</v>
      </c>
      <c r="I145" s="9">
        <f>OSDP!I145+OSW!I153+ORC!I145+'CD PROGRAMMES'!I145</f>
        <v>833</v>
      </c>
      <c r="J145" s="9">
        <f>OSDP!J145+OSW!J153+ORC!J145+'CD PROGRAMMES'!J145</f>
        <v>833</v>
      </c>
      <c r="K145" s="9">
        <f>OSDP!K145+OSW!K153+ORC!K145+'CD PROGRAMMES'!K145</f>
        <v>833</v>
      </c>
      <c r="L145" s="64">
        <v>0</v>
      </c>
      <c r="M145" s="9">
        <f>OSDP!M145+OSW!M153+ORC!M145+'CD PROGRAMMES'!M145</f>
        <v>833</v>
      </c>
      <c r="N145" s="9">
        <f>OSDP!N145+OSW!N153+ORC!N145+'CD PROGRAMMES'!N145</f>
        <v>833</v>
      </c>
      <c r="O145" s="9">
        <f>OSDP!O145+OSW!O153+ORC!O145+'CD PROGRAMMES'!O145</f>
        <v>833</v>
      </c>
      <c r="P145" s="9">
        <f>OSDP!P145+OSW!P153+ORC!P145+'CD PROGRAMMES'!P145</f>
        <v>833</v>
      </c>
      <c r="Q145" s="9">
        <f>OSDP!Q145+OSW!Q153+ORC!Q145+'CD PROGRAMMES'!Q145</f>
        <v>837</v>
      </c>
      <c r="R145" s="9">
        <f t="shared" si="8"/>
        <v>9167</v>
      </c>
      <c r="S145" s="9">
        <f t="shared" si="9"/>
        <v>6833</v>
      </c>
    </row>
    <row r="146" spans="1:19" ht="13.5">
      <c r="A146" s="23"/>
      <c r="B146" s="9"/>
      <c r="C146" s="9">
        <f>OSDP!C146+OSW!C154+ORC!C146+'CD PROGRAMMES'!C146</f>
        <v>0</v>
      </c>
      <c r="D146" s="9">
        <f>OSDP!D146+OSW!D154+ORC!D146+'CD PROGRAMMES'!D146</f>
        <v>0</v>
      </c>
      <c r="E146" s="19">
        <f t="shared" si="7"/>
        <v>0</v>
      </c>
      <c r="F146" s="9">
        <f>OSDP!F146+OSW!F154+ORC!F146+'CD PROGRAMMES'!F146</f>
        <v>0</v>
      </c>
      <c r="G146" s="9">
        <f>OSDP!G146+OSW!G154+ORC!G146+'CD PROGRAMMES'!G146</f>
        <v>0</v>
      </c>
      <c r="H146" s="9">
        <f>OSDP!H146+OSW!H154+ORC!H146+'CD PROGRAMMES'!H146</f>
        <v>0</v>
      </c>
      <c r="I146" s="9">
        <f>OSDP!I146+OSW!I154+ORC!I146+'CD PROGRAMMES'!I146</f>
        <v>0</v>
      </c>
      <c r="J146" s="9">
        <f>OSDP!J146+OSW!J154+ORC!J146+'CD PROGRAMMES'!J146</f>
        <v>0</v>
      </c>
      <c r="K146" s="9">
        <f>OSDP!K146+OSW!K154+ORC!K146+'CD PROGRAMMES'!K146</f>
        <v>0</v>
      </c>
      <c r="L146" s="9">
        <f>OSDP!L146+OSW!L154+ORC!L146+'CD PROGRAMMES'!L146</f>
        <v>0</v>
      </c>
      <c r="M146" s="9">
        <f>OSDP!M146+OSW!M154+ORC!M146+'CD PROGRAMMES'!M146</f>
        <v>0</v>
      </c>
      <c r="N146" s="9">
        <f>OSDP!N146+OSW!N154+ORC!N146+'CD PROGRAMMES'!N146</f>
        <v>0</v>
      </c>
      <c r="O146" s="9">
        <f>OSDP!O146+OSW!O154+ORC!O146+'CD PROGRAMMES'!O146</f>
        <v>0</v>
      </c>
      <c r="P146" s="9">
        <f>OSDP!P146+OSW!P154+ORC!P146+'CD PROGRAMMES'!P146</f>
        <v>0</v>
      </c>
      <c r="Q146" s="9">
        <f>OSDP!Q146+OSW!Q154+ORC!Q146+'CD PROGRAMMES'!Q146</f>
        <v>0</v>
      </c>
      <c r="R146" s="9">
        <f t="shared" si="8"/>
        <v>0</v>
      </c>
      <c r="S146" s="9">
        <f t="shared" si="9"/>
        <v>0</v>
      </c>
    </row>
    <row r="147" spans="1:19" ht="13.5">
      <c r="A147" s="23"/>
      <c r="B147" s="11" t="s">
        <v>82</v>
      </c>
      <c r="C147" s="9">
        <f>OSDP!C147+OSW!C155+ORC!C147+'CD PROGRAMMES'!C147</f>
        <v>0</v>
      </c>
      <c r="D147" s="9">
        <f>OSDP!D147+OSW!D155+ORC!D147+'CD PROGRAMMES'!D147</f>
        <v>0</v>
      </c>
      <c r="E147" s="19">
        <f t="shared" si="7"/>
        <v>0</v>
      </c>
      <c r="F147" s="9">
        <f>OSDP!F147+OSW!F155+ORC!F147+'CD PROGRAMMES'!F147</f>
        <v>0</v>
      </c>
      <c r="G147" s="9">
        <f>OSDP!G147+OSW!G155+ORC!G147+'CD PROGRAMMES'!G147</f>
        <v>0</v>
      </c>
      <c r="H147" s="9">
        <f>OSDP!H147+OSW!H155+ORC!H147+'CD PROGRAMMES'!H147</f>
        <v>0</v>
      </c>
      <c r="I147" s="9">
        <f>OSDP!I147+OSW!I155+ORC!I147+'CD PROGRAMMES'!I147</f>
        <v>0</v>
      </c>
      <c r="J147" s="9">
        <f>OSDP!J147+OSW!J155+ORC!J147+'CD PROGRAMMES'!J147</f>
        <v>0</v>
      </c>
      <c r="K147" s="9">
        <f>OSDP!K147+OSW!K155+ORC!K147+'CD PROGRAMMES'!K147</f>
        <v>0</v>
      </c>
      <c r="L147" s="9">
        <f>OSDP!L147+OSW!L155+ORC!L147+'CD PROGRAMMES'!L147</f>
        <v>0</v>
      </c>
      <c r="M147" s="9">
        <f>OSDP!M147+OSW!M155+ORC!M147+'CD PROGRAMMES'!M147</f>
        <v>0</v>
      </c>
      <c r="N147" s="9">
        <f>OSDP!N147+OSW!N155+ORC!N147+'CD PROGRAMMES'!N147</f>
        <v>0</v>
      </c>
      <c r="O147" s="9">
        <f>OSDP!O147+OSW!O155+ORC!O147+'CD PROGRAMMES'!O147</f>
        <v>0</v>
      </c>
      <c r="P147" s="9">
        <f>OSDP!P147+OSW!P155+ORC!P147+'CD PROGRAMMES'!P147</f>
        <v>0</v>
      </c>
      <c r="Q147" s="9">
        <f>OSDP!Q147+OSW!Q155+ORC!Q147+'CD PROGRAMMES'!Q147</f>
        <v>0</v>
      </c>
      <c r="R147" s="9">
        <f t="shared" si="8"/>
        <v>0</v>
      </c>
      <c r="S147" s="9">
        <f t="shared" si="9"/>
        <v>0</v>
      </c>
    </row>
    <row r="148" spans="1:19" ht="13.5">
      <c r="A148" s="23"/>
      <c r="B148" s="11" t="s">
        <v>83</v>
      </c>
      <c r="C148" s="9">
        <f>OSDP!C148+OSW!C156+ORC!C148+'CD PROGRAMMES'!C148</f>
        <v>0</v>
      </c>
      <c r="D148" s="9">
        <f>OSDP!D148+OSW!D156+ORC!D148+'CD PROGRAMMES'!D148</f>
        <v>0</v>
      </c>
      <c r="E148" s="19">
        <f t="shared" si="7"/>
        <v>0</v>
      </c>
      <c r="F148" s="9">
        <f>OSDP!F148+OSW!F156+ORC!F148+'CD PROGRAMMES'!F148</f>
        <v>0</v>
      </c>
      <c r="G148" s="9">
        <f>OSDP!G148+OSW!G156+ORC!G148+'CD PROGRAMMES'!G148</f>
        <v>0</v>
      </c>
      <c r="H148" s="9">
        <f>OSDP!H148+OSW!H156+ORC!H148+'CD PROGRAMMES'!H148</f>
        <v>0</v>
      </c>
      <c r="I148" s="9">
        <f>OSDP!I148+OSW!I156+ORC!I148+'CD PROGRAMMES'!I148</f>
        <v>0</v>
      </c>
      <c r="J148" s="9">
        <f>OSDP!J148+OSW!J156+ORC!J148+'CD PROGRAMMES'!J148</f>
        <v>0</v>
      </c>
      <c r="K148" s="9">
        <f>OSDP!K148+OSW!K156+ORC!K148+'CD PROGRAMMES'!K148</f>
        <v>0</v>
      </c>
      <c r="L148" s="9">
        <f>OSDP!L148+OSW!L156+ORC!L148+'CD PROGRAMMES'!L148</f>
        <v>0</v>
      </c>
      <c r="M148" s="9">
        <f>OSDP!M148+OSW!M156+ORC!M148+'CD PROGRAMMES'!M148</f>
        <v>0</v>
      </c>
      <c r="N148" s="9">
        <f>OSDP!N148+OSW!N156+ORC!N148+'CD PROGRAMMES'!N148</f>
        <v>0</v>
      </c>
      <c r="O148" s="9">
        <f>OSDP!O148+OSW!O156+ORC!O148+'CD PROGRAMMES'!O148</f>
        <v>0</v>
      </c>
      <c r="P148" s="9">
        <f>OSDP!P148+OSW!P156+ORC!P148+'CD PROGRAMMES'!P148</f>
        <v>0</v>
      </c>
      <c r="Q148" s="9">
        <f>OSDP!Q148+OSW!Q156+ORC!Q148+'CD PROGRAMMES'!Q148</f>
        <v>0</v>
      </c>
      <c r="R148" s="9">
        <f t="shared" si="8"/>
        <v>0</v>
      </c>
      <c r="S148" s="9">
        <f t="shared" si="9"/>
        <v>0</v>
      </c>
    </row>
    <row r="149" spans="1:19" ht="13.5">
      <c r="A149" s="23"/>
      <c r="B149" s="9" t="s">
        <v>84</v>
      </c>
      <c r="C149" s="9">
        <f>OSDP!C149+OSW!C157+ORC!C149+'CD PROGRAMMES'!C149</f>
        <v>941000</v>
      </c>
      <c r="D149" s="9">
        <f>OSDP!D149+OSW!D157+ORC!D149+'CD PROGRAMMES'!D149</f>
        <v>0</v>
      </c>
      <c r="E149" s="19">
        <f t="shared" si="7"/>
        <v>941000</v>
      </c>
      <c r="F149" s="9">
        <f>OSDP!F149+OSW!F157+ORC!F149+'CD PROGRAMMES'!F149</f>
        <v>25000</v>
      </c>
      <c r="G149" s="9">
        <f>OSDP!G149+OSW!G157+ORC!G149+'CD PROGRAMMES'!G149</f>
        <v>41261</v>
      </c>
      <c r="H149" s="9">
        <f>OSDP!H149+OSW!H157+ORC!H149+'CD PROGRAMMES'!H149</f>
        <v>49959</v>
      </c>
      <c r="I149" s="9">
        <f>OSDP!I149+OSW!I157+ORC!I149+'CD PROGRAMMES'!I149</f>
        <v>126620</v>
      </c>
      <c r="J149" s="9">
        <f>OSDP!J149+OSW!J157+ORC!J149+'CD PROGRAMMES'!J149</f>
        <v>35772</v>
      </c>
      <c r="K149" s="9">
        <f>OSDP!K149+OSW!K157+ORC!K149+'CD PROGRAMMES'!K149</f>
        <v>39504</v>
      </c>
      <c r="L149" s="9">
        <f>OSDP!L149+OSW!L157+ORC!L149+'CD PROGRAMMES'!L149</f>
        <v>70387</v>
      </c>
      <c r="M149" s="9">
        <f>OSDP!M149+OSW!M157+ORC!M149+'CD PROGRAMMES'!M149</f>
        <v>129584</v>
      </c>
      <c r="N149" s="9">
        <f>OSDP!N149+OSW!N157+ORC!N149+'CD PROGRAMMES'!N149</f>
        <v>40180</v>
      </c>
      <c r="O149" s="9">
        <f>OSDP!O149+OSW!O157+ORC!O149+'CD PROGRAMMES'!O149</f>
        <v>25000</v>
      </c>
      <c r="P149" s="9">
        <f>OSDP!P149+OSW!P157+ORC!P149+'CD PROGRAMMES'!P149</f>
        <v>25000</v>
      </c>
      <c r="Q149" s="9">
        <f>OSDP!Q149+OSW!Q157+ORC!Q149+'CD PROGRAMMES'!Q149</f>
        <v>25000</v>
      </c>
      <c r="R149" s="9">
        <f t="shared" si="8"/>
        <v>633267</v>
      </c>
      <c r="S149" s="9">
        <f t="shared" si="9"/>
        <v>307733</v>
      </c>
    </row>
    <row r="150" spans="1:19" ht="13.5">
      <c r="A150" s="23"/>
      <c r="B150" s="9" t="s">
        <v>85</v>
      </c>
      <c r="C150" s="9">
        <f>OSDP!C150+OSW!C158+ORC!C150+'CD PROGRAMMES'!C150</f>
        <v>0</v>
      </c>
      <c r="D150" s="9">
        <f>OSDP!D150+OSW!D158+ORC!D150+'CD PROGRAMMES'!D150</f>
        <v>0</v>
      </c>
      <c r="E150" s="19">
        <f t="shared" si="7"/>
        <v>0</v>
      </c>
      <c r="F150" s="9">
        <f>OSDP!F150+OSW!F158+ORC!F150+'CD PROGRAMMES'!F150</f>
        <v>0</v>
      </c>
      <c r="G150" s="9">
        <f>OSDP!G150+OSW!G158+ORC!G150+'CD PROGRAMMES'!G150</f>
        <v>0</v>
      </c>
      <c r="H150" s="9">
        <f>OSDP!H150+OSW!H158+ORC!H150+'CD PROGRAMMES'!H150</f>
        <v>0</v>
      </c>
      <c r="I150" s="9">
        <f>OSDP!I150+OSW!I158+ORC!I150+'CD PROGRAMMES'!I150</f>
        <v>3644</v>
      </c>
      <c r="J150" s="9">
        <f>OSDP!J150+OSW!J158+ORC!J150+'CD PROGRAMMES'!J150</f>
        <v>0</v>
      </c>
      <c r="K150" s="9">
        <f>OSDP!K150+OSW!K158+ORC!K150+'CD PROGRAMMES'!K150</f>
        <v>0</v>
      </c>
      <c r="L150" s="9">
        <f>OSDP!L150+OSW!L158+ORC!L150+'CD PROGRAMMES'!L150</f>
        <v>0</v>
      </c>
      <c r="M150" s="9">
        <f>OSDP!M150+OSW!M158+ORC!M150+'CD PROGRAMMES'!M150</f>
        <v>0</v>
      </c>
      <c r="N150" s="9">
        <f>OSDP!N150+OSW!N158+ORC!N150+'CD PROGRAMMES'!N150</f>
        <v>0</v>
      </c>
      <c r="O150" s="9">
        <f>OSDP!O150+OSW!O158+ORC!O150+'CD PROGRAMMES'!O150</f>
        <v>0</v>
      </c>
      <c r="P150" s="9">
        <f>OSDP!P150+OSW!P158+ORC!P150+'CD PROGRAMMES'!P150</f>
        <v>0</v>
      </c>
      <c r="Q150" s="9">
        <f>OSDP!Q150+OSW!Q158+ORC!Q150+'CD PROGRAMMES'!Q150</f>
        <v>0</v>
      </c>
      <c r="R150" s="9">
        <f t="shared" si="8"/>
        <v>3644</v>
      </c>
      <c r="S150" s="9">
        <f t="shared" si="9"/>
        <v>-3644</v>
      </c>
    </row>
    <row r="151" spans="1:19" ht="13.5">
      <c r="A151" s="23"/>
      <c r="B151" s="9" t="s">
        <v>86</v>
      </c>
      <c r="C151" s="9">
        <f>OSDP!C151+OSW!C159+ORC!C151+'CD PROGRAMMES'!C151</f>
        <v>330000</v>
      </c>
      <c r="D151" s="9">
        <f>OSDP!D151+OSW!D159+ORC!D151+'CD PROGRAMMES'!D151</f>
        <v>0</v>
      </c>
      <c r="E151" s="19">
        <f t="shared" si="7"/>
        <v>330000</v>
      </c>
      <c r="F151" s="9">
        <f>OSDP!F151+OSW!F159+ORC!F151+'CD PROGRAMMES'!F151</f>
        <v>8563</v>
      </c>
      <c r="G151" s="9">
        <f>OSDP!G151+OSW!G159+ORC!G151+'CD PROGRAMMES'!G151</f>
        <v>11458</v>
      </c>
      <c r="H151" s="9">
        <f>OSDP!H151+OSW!H159+ORC!H151+'CD PROGRAMMES'!H151</f>
        <v>57667</v>
      </c>
      <c r="I151" s="9">
        <f>OSDP!I151+OSW!I159+ORC!I151+'CD PROGRAMMES'!I151</f>
        <v>52398</v>
      </c>
      <c r="J151" s="9">
        <f>OSDP!J151+OSW!J159+ORC!J151+'CD PROGRAMMES'!J151</f>
        <v>60359</v>
      </c>
      <c r="K151" s="9">
        <f>OSDP!K151+OSW!K159+ORC!K151+'CD PROGRAMMES'!K151</f>
        <v>55228</v>
      </c>
      <c r="L151" s="9">
        <f>OSDP!L151+OSW!L159+ORC!L151+'CD PROGRAMMES'!L151</f>
        <v>70610</v>
      </c>
      <c r="M151" s="9">
        <f>OSDP!M151+OSW!M159+ORC!M151+'CD PROGRAMMES'!M151</f>
        <v>27076</v>
      </c>
      <c r="N151" s="9">
        <f>OSDP!N151+OSW!N159+ORC!N151+'CD PROGRAMMES'!N151</f>
        <v>8333</v>
      </c>
      <c r="O151" s="9">
        <f>OSDP!O151+OSW!O159+ORC!O151+'CD PROGRAMMES'!O151</f>
        <v>8333</v>
      </c>
      <c r="P151" s="9">
        <f>OSDP!P151+OSW!P159+ORC!P151+'CD PROGRAMMES'!P151</f>
        <v>8333</v>
      </c>
      <c r="Q151" s="9">
        <f>OSDP!Q151+OSW!Q159+ORC!Q151+'CD PROGRAMMES'!Q151</f>
        <v>8337</v>
      </c>
      <c r="R151" s="9">
        <f t="shared" si="8"/>
        <v>376695</v>
      </c>
      <c r="S151" s="9">
        <f t="shared" si="9"/>
        <v>-46695</v>
      </c>
    </row>
    <row r="152" spans="1:19" ht="13.5">
      <c r="A152" s="23"/>
      <c r="B152" s="13"/>
      <c r="C152" s="13">
        <f>OSDP!C152+OSW!C160+ORC!C152+'CD PROGRAMMES'!C152</f>
        <v>0</v>
      </c>
      <c r="D152" s="13">
        <f>OSDP!D152+OSW!D160+ORC!D152+'CD PROGRAMMES'!D152</f>
        <v>0</v>
      </c>
      <c r="E152" s="20">
        <f t="shared" si="7"/>
        <v>0</v>
      </c>
      <c r="F152" s="13">
        <f>OSDP!F152+OSW!F160+ORC!F152+'CD PROGRAMMES'!F152</f>
        <v>0</v>
      </c>
      <c r="G152" s="13">
        <f>OSDP!G152+OSW!G160+ORC!G152+'CD PROGRAMMES'!G152</f>
        <v>0</v>
      </c>
      <c r="H152" s="13">
        <f>OSDP!H152+OSW!H160+ORC!H152+'CD PROGRAMMES'!H152</f>
        <v>0</v>
      </c>
      <c r="I152" s="13">
        <f>OSDP!I152+OSW!I160+ORC!I152+'CD PROGRAMMES'!I152</f>
        <v>0</v>
      </c>
      <c r="J152" s="13">
        <f>OSDP!J152+OSW!J160+ORC!J152+'CD PROGRAMMES'!J152</f>
        <v>0</v>
      </c>
      <c r="K152" s="13">
        <f>OSDP!K152+OSW!K160+ORC!K152+'CD PROGRAMMES'!K152</f>
        <v>0</v>
      </c>
      <c r="L152" s="13">
        <f>OSDP!L152+OSW!L160+ORC!L152+'CD PROGRAMMES'!L152</f>
        <v>0</v>
      </c>
      <c r="M152" s="13">
        <f>OSDP!M152+OSW!M160+ORC!M152+'CD PROGRAMMES'!M152</f>
        <v>0</v>
      </c>
      <c r="N152" s="13">
        <f>OSDP!N152+OSW!N160+ORC!N152+'CD PROGRAMMES'!N152</f>
        <v>0</v>
      </c>
      <c r="O152" s="13">
        <f>OSDP!O152+OSW!O160+ORC!O152+'CD PROGRAMMES'!O152</f>
        <v>0</v>
      </c>
      <c r="P152" s="13">
        <f>OSDP!P152+OSW!P160+ORC!P152+'CD PROGRAMMES'!P152</f>
        <v>0</v>
      </c>
      <c r="Q152" s="13">
        <f>OSDP!Q152+OSW!Q160+ORC!Q152+'CD PROGRAMMES'!Q152</f>
        <v>0</v>
      </c>
      <c r="R152" s="13">
        <f t="shared" si="8"/>
        <v>0</v>
      </c>
      <c r="S152" s="13">
        <f t="shared" si="9"/>
        <v>0</v>
      </c>
    </row>
    <row r="153" spans="1:19" ht="13.5">
      <c r="A153" s="23"/>
      <c r="B153" s="10" t="s">
        <v>87</v>
      </c>
      <c r="C153" s="9" t="e">
        <f>OSDP!C153+OSW!#REF!+ORC!C153+'CD PROGRAMMES'!C153</f>
        <v>#REF!</v>
      </c>
      <c r="D153" s="9" t="e">
        <f>OSDP!D153+OSW!#REF!+ORC!D153+'CD PROGRAMMES'!D153</f>
        <v>#REF!</v>
      </c>
      <c r="E153" s="19" t="e">
        <f t="shared" si="7"/>
        <v>#REF!</v>
      </c>
      <c r="F153" s="9" t="e">
        <f>OSDP!F153+OSW!#REF!+ORC!F153+'CD PROGRAMMES'!F153</f>
        <v>#REF!</v>
      </c>
      <c r="G153" s="9" t="e">
        <f>OSDP!G153+OSW!#REF!+ORC!G153+'CD PROGRAMMES'!G153</f>
        <v>#REF!</v>
      </c>
      <c r="H153" s="9" t="e">
        <f>OSDP!H153+OSW!#REF!+ORC!H153+'CD PROGRAMMES'!H153</f>
        <v>#REF!</v>
      </c>
      <c r="I153" s="9" t="e">
        <f>OSDP!I153+OSW!#REF!+ORC!I153+'CD PROGRAMMES'!I153</f>
        <v>#REF!</v>
      </c>
      <c r="J153" s="9" t="e">
        <f>OSDP!J153+OSW!#REF!+ORC!J153+'CD PROGRAMMES'!J153</f>
        <v>#REF!</v>
      </c>
      <c r="K153" s="9" t="e">
        <f>OSDP!K153+OSW!#REF!+ORC!K153+'CD PROGRAMMES'!K153</f>
        <v>#REF!</v>
      </c>
      <c r="L153" s="9" t="e">
        <f>OSDP!L153+OSW!#REF!+ORC!L153+'CD PROGRAMMES'!L153</f>
        <v>#REF!</v>
      </c>
      <c r="M153" s="9" t="e">
        <f>OSDP!M153+OSW!#REF!+ORC!M153+'CD PROGRAMMES'!M153</f>
        <v>#REF!</v>
      </c>
      <c r="N153" s="9" t="e">
        <f>OSDP!N153+OSW!#REF!+ORC!N153+'CD PROGRAMMES'!N153</f>
        <v>#REF!</v>
      </c>
      <c r="O153" s="9" t="e">
        <f>OSDP!O153+OSW!#REF!+ORC!O153+'CD PROGRAMMES'!O153</f>
        <v>#REF!</v>
      </c>
      <c r="P153" s="9" t="e">
        <f>OSDP!P153+OSW!#REF!+ORC!P153+'CD PROGRAMMES'!P153</f>
        <v>#REF!</v>
      </c>
      <c r="Q153" s="9" t="e">
        <f>OSDP!Q153+OSW!#REF!+ORC!Q153</f>
        <v>#REF!</v>
      </c>
      <c r="R153" s="9" t="e">
        <f t="shared" si="8"/>
        <v>#REF!</v>
      </c>
      <c r="S153" s="9" t="e">
        <f t="shared" si="9"/>
        <v>#REF!</v>
      </c>
    </row>
    <row r="154" spans="1:19" ht="13.5">
      <c r="A154" s="23"/>
      <c r="B154" s="9" t="s">
        <v>88</v>
      </c>
      <c r="C154" s="9" t="e">
        <f>OSDP!C154+OSW!#REF!+ORC!C154+'CD PROGRAMMES'!C154</f>
        <v>#REF!</v>
      </c>
      <c r="D154" s="9" t="e">
        <f>OSDP!D154+OSW!#REF!+ORC!D154+'CD PROGRAMMES'!D154</f>
        <v>#REF!</v>
      </c>
      <c r="E154" s="19" t="e">
        <f t="shared" si="7"/>
        <v>#REF!</v>
      </c>
      <c r="F154" s="9" t="e">
        <f>OSDP!F154+OSW!#REF!+ORC!F154+'CD PROGRAMMES'!F154</f>
        <v>#REF!</v>
      </c>
      <c r="G154" s="9" t="e">
        <f>OSDP!G154+OSW!#REF!+ORC!G154+'CD PROGRAMMES'!G154</f>
        <v>#REF!</v>
      </c>
      <c r="H154" s="9" t="e">
        <f>OSDP!H154+OSW!#REF!+ORC!H154+'CD PROGRAMMES'!H154</f>
        <v>#REF!</v>
      </c>
      <c r="I154" s="9" t="e">
        <f>OSDP!I154+OSW!#REF!+ORC!I154+'CD PROGRAMMES'!I154</f>
        <v>#REF!</v>
      </c>
      <c r="J154" s="9" t="e">
        <f>OSDP!J154+OSW!#REF!+ORC!J154+'CD PROGRAMMES'!J154</f>
        <v>#REF!</v>
      </c>
      <c r="K154" s="9" t="e">
        <f>OSDP!K154+OSW!#REF!+ORC!K154+'CD PROGRAMMES'!K154</f>
        <v>#REF!</v>
      </c>
      <c r="L154" s="9" t="e">
        <f>OSDP!L154+OSW!#REF!+ORC!L154+'CD PROGRAMMES'!L154</f>
        <v>#REF!</v>
      </c>
      <c r="M154" s="9" t="e">
        <f>OSDP!M154+OSW!#REF!+ORC!M154+'CD PROGRAMMES'!M154</f>
        <v>#REF!</v>
      </c>
      <c r="N154" s="9" t="e">
        <f>OSDP!N154+OSW!#REF!+ORC!N154+'CD PROGRAMMES'!N154</f>
        <v>#REF!</v>
      </c>
      <c r="O154" s="9" t="e">
        <f>OSDP!O154+OSW!#REF!+ORC!O154+'CD PROGRAMMES'!O154</f>
        <v>#REF!</v>
      </c>
      <c r="P154" s="9" t="e">
        <f>OSDP!P154+OSW!#REF!+ORC!P154+'CD PROGRAMMES'!P154</f>
        <v>#REF!</v>
      </c>
      <c r="Q154" s="9" t="e">
        <f>OSDP!Q154+OSW!#REF!+ORC!Q154</f>
        <v>#REF!</v>
      </c>
      <c r="R154" s="9" t="e">
        <f t="shared" si="8"/>
        <v>#REF!</v>
      </c>
      <c r="S154" s="9" t="e">
        <f t="shared" si="9"/>
        <v>#REF!</v>
      </c>
    </row>
    <row r="155" spans="1:19" ht="13.5">
      <c r="A155" s="23" t="s">
        <v>167</v>
      </c>
      <c r="B155" s="11" t="s">
        <v>89</v>
      </c>
      <c r="C155" s="9">
        <f>OSDP!C155+OSW!C161+ORC!C155+'CD PROGRAMMES'!C155</f>
        <v>0</v>
      </c>
      <c r="D155" s="9">
        <f>OSDP!D155+OSW!D161+ORC!D155+'CD PROGRAMMES'!D155</f>
        <v>0</v>
      </c>
      <c r="E155" s="19">
        <f t="shared" si="7"/>
        <v>0</v>
      </c>
      <c r="F155" s="9">
        <f>OSDP!F155+OSW!F161+ORC!F155</f>
        <v>0</v>
      </c>
      <c r="G155" s="9">
        <f>OSDP!G155+OSW!G161+ORC!G155+'CD PROGRAMMES'!G155</f>
        <v>0</v>
      </c>
      <c r="H155" s="9">
        <f>OSDP!H155+OSW!H161+ORC!H155+'CD PROGRAMMES'!H155</f>
        <v>0</v>
      </c>
      <c r="I155" s="9">
        <f>OSDP!I155+OSW!I161+ORC!I155+'CD PROGRAMMES'!I155</f>
        <v>0</v>
      </c>
      <c r="J155" s="9">
        <f>OSDP!J155+OSW!J161+ORC!J155+'CD PROGRAMMES'!J155</f>
        <v>0</v>
      </c>
      <c r="K155" s="9">
        <f>OSDP!K155+OSW!K161+ORC!K155+'CD PROGRAMMES'!K155</f>
        <v>0</v>
      </c>
      <c r="L155" s="9">
        <f>OSDP!L155+OSW!L161+ORC!L155+'CD PROGRAMMES'!L155</f>
        <v>0</v>
      </c>
      <c r="M155" s="9">
        <f>OSDP!M155+OSW!M161+ORC!M155+'CD PROGRAMMES'!M155</f>
        <v>0</v>
      </c>
      <c r="N155" s="9">
        <f>OSDP!N155+OSW!N161+ORC!N155+'CD PROGRAMMES'!N155</f>
        <v>0</v>
      </c>
      <c r="O155" s="9">
        <f>OSDP!O155+OSW!O161+ORC!O155+'CD PROGRAMMES'!O155</f>
        <v>0</v>
      </c>
      <c r="P155" s="9">
        <f>OSDP!P155+OSW!P161+ORC!P155+'CD PROGRAMMES'!P155</f>
        <v>0</v>
      </c>
      <c r="Q155" s="9">
        <f>OSDP!Q155+OSW!Q161+ORC!Q155</f>
        <v>0</v>
      </c>
      <c r="R155" s="9">
        <f t="shared" si="8"/>
        <v>0</v>
      </c>
      <c r="S155" s="9">
        <f t="shared" si="9"/>
        <v>0</v>
      </c>
    </row>
    <row r="156" spans="1:19" ht="13.5">
      <c r="A156" s="23"/>
      <c r="B156" s="9" t="s">
        <v>74</v>
      </c>
      <c r="C156" s="9">
        <f>OSDP!C156+OSW!C162+ORC!C156+'CD PROGRAMMES'!C156</f>
        <v>530000</v>
      </c>
      <c r="D156" s="9">
        <f>OSDP!D156+OSW!D162+ORC!D156+'CD PROGRAMMES'!D156</f>
        <v>0</v>
      </c>
      <c r="E156" s="19">
        <f t="shared" si="7"/>
        <v>530000</v>
      </c>
      <c r="F156" s="9">
        <f>OSDP!F156+OSW!F162+ORC!F156</f>
        <v>16666</v>
      </c>
      <c r="G156" s="9">
        <f>OSDP!G156+OSW!G162+ORC!G156+'CD PROGRAMMES'!G156</f>
        <v>16666</v>
      </c>
      <c r="H156" s="9">
        <f>OSDP!H156+OSW!H162+ORC!H156+'CD PROGRAMMES'!H156</f>
        <v>16666</v>
      </c>
      <c r="I156" s="9">
        <f>OSDP!I156+OSW!I162+ORC!I156+'CD PROGRAMMES'!I156</f>
        <v>44701</v>
      </c>
      <c r="J156" s="9">
        <f>OSDP!J156+OSW!J162+ORC!J156+'CD PROGRAMMES'!J156</f>
        <v>16666</v>
      </c>
      <c r="K156" s="9">
        <f>OSDP!K156+OSW!K162+ORC!K156+'CD PROGRAMMES'!K156</f>
        <v>16666</v>
      </c>
      <c r="L156" s="9">
        <f>OSDP!L156+OSW!L162+ORC!L156+'CD PROGRAMMES'!L156</f>
        <v>16666</v>
      </c>
      <c r="M156" s="9">
        <f>OSDP!M156+OSW!M162+ORC!M156+'CD PROGRAMMES'!M156</f>
        <v>16666</v>
      </c>
      <c r="N156" s="9">
        <f>OSDP!N156+OSW!N162+ORC!N156+'CD PROGRAMMES'!N156</f>
        <v>16666</v>
      </c>
      <c r="O156" s="9">
        <f>OSDP!O156+OSW!O162+ORC!O156+'CD PROGRAMMES'!O156</f>
        <v>16666</v>
      </c>
      <c r="P156" s="9">
        <f>OSDP!P156+OSW!P162+ORC!P156+'CD PROGRAMMES'!P156</f>
        <v>16666</v>
      </c>
      <c r="Q156" s="9">
        <f>OSDP!Q156+OSW!Q162+ORC!Q156</f>
        <v>16674</v>
      </c>
      <c r="R156" s="9">
        <f t="shared" si="8"/>
        <v>228035</v>
      </c>
      <c r="S156" s="9">
        <f t="shared" si="9"/>
        <v>301965</v>
      </c>
    </row>
    <row r="157" spans="1:19" ht="13.5">
      <c r="A157" s="23"/>
      <c r="B157" s="9" t="s">
        <v>75</v>
      </c>
      <c r="C157" s="9">
        <f>OSDP!C157+OSW!C163+ORC!C157+'CD PROGRAMMES'!C157</f>
        <v>110000</v>
      </c>
      <c r="D157" s="9">
        <f>OSDP!D157+OSW!D163+ORC!D157+'CD PROGRAMMES'!D157</f>
        <v>0</v>
      </c>
      <c r="E157" s="19">
        <f t="shared" si="7"/>
        <v>110000</v>
      </c>
      <c r="F157" s="9">
        <f>OSDP!F157+OSW!F163+ORC!F157</f>
        <v>15033</v>
      </c>
      <c r="G157" s="9">
        <f>OSDP!G157+OSW!G163+ORC!G157+'CD PROGRAMMES'!G157</f>
        <v>5000</v>
      </c>
      <c r="H157" s="9">
        <f>OSDP!H157+OSW!H163+ORC!H157+'CD PROGRAMMES'!H157</f>
        <v>5000</v>
      </c>
      <c r="I157" s="9">
        <f>OSDP!I157+OSW!I163+ORC!I157+'CD PROGRAMMES'!I157</f>
        <v>5000</v>
      </c>
      <c r="J157" s="9">
        <f>OSDP!J157+OSW!J163+ORC!J157+'CD PROGRAMMES'!J157</f>
        <v>5000</v>
      </c>
      <c r="K157" s="9">
        <f>OSDP!K157+OSW!K163+ORC!K157+'CD PROGRAMMES'!K157</f>
        <v>5000</v>
      </c>
      <c r="L157" s="9">
        <f>OSDP!L157+OSW!L163+ORC!L157+'CD PROGRAMMES'!L157</f>
        <v>7642</v>
      </c>
      <c r="M157" s="9">
        <f>OSDP!M157+OSW!M163+ORC!M157+'CD PROGRAMMES'!M157</f>
        <v>5000</v>
      </c>
      <c r="N157" s="9">
        <f>OSDP!N157+OSW!N163+ORC!N157+'CD PROGRAMMES'!N157</f>
        <v>38452</v>
      </c>
      <c r="O157" s="9">
        <f>OSDP!O157+OSW!O163+ORC!O157+'CD PROGRAMMES'!O157</f>
        <v>5000</v>
      </c>
      <c r="P157" s="9">
        <f>OSDP!P157+OSW!P163+ORC!P157+'CD PROGRAMMES'!P157</f>
        <v>5000</v>
      </c>
      <c r="Q157" s="9">
        <f>OSDP!Q157+OSW!Q163+ORC!Q157</f>
        <v>5000</v>
      </c>
      <c r="R157" s="9">
        <f t="shared" si="8"/>
        <v>106127</v>
      </c>
      <c r="S157" s="9">
        <f t="shared" si="9"/>
        <v>3873</v>
      </c>
    </row>
    <row r="158" spans="1:19" ht="13.5">
      <c r="A158" s="23"/>
      <c r="B158" s="9" t="s">
        <v>77</v>
      </c>
      <c r="C158" s="9">
        <f>OSDP!C158+OSW!C164+ORC!C158+'CD PROGRAMMES'!C158</f>
        <v>20000</v>
      </c>
      <c r="D158" s="9">
        <f>OSDP!D158+OSW!D164+ORC!D158+'CD PROGRAMMES'!D158</f>
        <v>0</v>
      </c>
      <c r="E158" s="19">
        <f t="shared" si="7"/>
        <v>20000</v>
      </c>
      <c r="F158" s="9">
        <f>OSDP!F158+OSW!F164+ORC!F158</f>
        <v>833</v>
      </c>
      <c r="G158" s="9">
        <f>OSDP!G158+OSW!G164+ORC!G158+'CD PROGRAMMES'!G158</f>
        <v>833</v>
      </c>
      <c r="H158" s="9">
        <f>OSDP!H158+OSW!H164+ORC!H158+'CD PROGRAMMES'!H158</f>
        <v>833</v>
      </c>
      <c r="I158" s="9">
        <f>OSDP!I158+OSW!I164+ORC!I158+'CD PROGRAMMES'!I158</f>
        <v>833</v>
      </c>
      <c r="J158" s="9">
        <f>OSDP!J158+OSW!J164+ORC!J158+'CD PROGRAMMES'!J158</f>
        <v>833</v>
      </c>
      <c r="K158" s="9">
        <f>OSDP!K158+OSW!K164+ORC!K158+'CD PROGRAMMES'!K158</f>
        <v>833</v>
      </c>
      <c r="L158" s="9">
        <f>OSDP!L158+OSW!L164+ORC!L158+'CD PROGRAMMES'!L158</f>
        <v>833</v>
      </c>
      <c r="M158" s="9">
        <f>OSDP!M158+OSW!M164+ORC!M158+'CD PROGRAMMES'!M158</f>
        <v>833</v>
      </c>
      <c r="N158" s="9">
        <f>OSDP!N158+OSW!N164+ORC!N158+'CD PROGRAMMES'!N158</f>
        <v>833</v>
      </c>
      <c r="O158" s="9">
        <f>OSDP!O158+OSW!O164+ORC!O158+'CD PROGRAMMES'!O158</f>
        <v>833</v>
      </c>
      <c r="P158" s="9">
        <f>OSDP!P158+OSW!P164+ORC!P158+'CD PROGRAMMES'!P158</f>
        <v>833</v>
      </c>
      <c r="Q158" s="9">
        <f>OSDP!Q158+OSW!Q164+ORC!Q158</f>
        <v>837</v>
      </c>
      <c r="R158" s="9">
        <f t="shared" si="8"/>
        <v>10000</v>
      </c>
      <c r="S158" s="9">
        <f t="shared" si="9"/>
        <v>10000</v>
      </c>
    </row>
    <row r="159" spans="1:19" ht="13.5">
      <c r="A159" s="23"/>
      <c r="B159" s="9"/>
      <c r="C159" s="9">
        <f>OSDP!C159+OSW!C165+ORC!C159+'CD PROGRAMMES'!C159</f>
        <v>0</v>
      </c>
      <c r="D159" s="9">
        <f>OSDP!D159+OSW!D165+ORC!D159+'CD PROGRAMMES'!D159</f>
        <v>0</v>
      </c>
      <c r="E159" s="19">
        <f t="shared" si="7"/>
        <v>0</v>
      </c>
      <c r="F159" s="9">
        <f>OSDP!F159+OSW!F165+ORC!F159</f>
        <v>0</v>
      </c>
      <c r="G159" s="9">
        <f>OSDP!G159+OSW!G165+ORC!G159+'CD PROGRAMMES'!G159</f>
        <v>0</v>
      </c>
      <c r="H159" s="9">
        <f>OSDP!H159+OSW!H165+ORC!H159+'CD PROGRAMMES'!H159</f>
        <v>0</v>
      </c>
      <c r="I159" s="9">
        <f>OSDP!I159+OSW!I165+ORC!I159+'CD PROGRAMMES'!I159</f>
        <v>0</v>
      </c>
      <c r="J159" s="9">
        <f>OSDP!J159+OSW!J165+ORC!J159+'CD PROGRAMMES'!J159</f>
        <v>0</v>
      </c>
      <c r="K159" s="9">
        <f>OSDP!K159+OSW!K165+ORC!K159+'CD PROGRAMMES'!K159</f>
        <v>0</v>
      </c>
      <c r="L159" s="9">
        <f>OSDP!L159+OSW!L165+ORC!L159+'CD PROGRAMMES'!L159</f>
        <v>0</v>
      </c>
      <c r="M159" s="9">
        <f>OSDP!M159+OSW!M165+ORC!M159+'CD PROGRAMMES'!M159</f>
        <v>0</v>
      </c>
      <c r="N159" s="9">
        <f>OSDP!N159+OSW!N165+ORC!N159+'CD PROGRAMMES'!N159</f>
        <v>0</v>
      </c>
      <c r="O159" s="9">
        <f>OSDP!O159+OSW!O165+ORC!O159+'CD PROGRAMMES'!O159</f>
        <v>0</v>
      </c>
      <c r="P159" s="9">
        <f>OSDP!P159+OSW!P165+ORC!P159+'CD PROGRAMMES'!P159</f>
        <v>0</v>
      </c>
      <c r="Q159" s="9">
        <f>OSDP!Q159+OSW!Q165+ORC!Q159</f>
        <v>0</v>
      </c>
      <c r="R159" s="9">
        <f t="shared" si="8"/>
        <v>0</v>
      </c>
      <c r="S159" s="9">
        <f t="shared" si="9"/>
        <v>0</v>
      </c>
    </row>
    <row r="160" spans="1:19" ht="13.5">
      <c r="A160" s="23"/>
      <c r="B160" s="11" t="s">
        <v>82</v>
      </c>
      <c r="C160" s="9">
        <f>OSDP!C160+OSW!C166+ORC!C160+'CD PROGRAMMES'!C160</f>
        <v>0</v>
      </c>
      <c r="D160" s="9">
        <f>OSDP!D160+OSW!D166+ORC!D160+'CD PROGRAMMES'!D160</f>
        <v>0</v>
      </c>
      <c r="E160" s="19">
        <f t="shared" si="7"/>
        <v>0</v>
      </c>
      <c r="F160" s="9">
        <f>OSDP!F160+OSW!F166+ORC!F160</f>
        <v>0</v>
      </c>
      <c r="G160" s="9">
        <f>OSDP!G160+OSW!G166+ORC!G160+'CD PROGRAMMES'!G160</f>
        <v>0</v>
      </c>
      <c r="H160" s="9">
        <f>OSDP!H160+OSW!H166+ORC!H160+'CD PROGRAMMES'!H160</f>
        <v>0</v>
      </c>
      <c r="I160" s="9">
        <f>OSDP!I160+OSW!I166+ORC!I160+'CD PROGRAMMES'!I160</f>
        <v>0</v>
      </c>
      <c r="J160" s="9">
        <f>OSDP!J160+OSW!J166+ORC!J160+'CD PROGRAMMES'!J160</f>
        <v>0</v>
      </c>
      <c r="K160" s="9">
        <f>OSDP!K160+OSW!K166+ORC!K160+'CD PROGRAMMES'!K160</f>
        <v>0</v>
      </c>
      <c r="L160" s="9">
        <f>OSDP!L160+OSW!L166+ORC!L160+'CD PROGRAMMES'!L160</f>
        <v>0</v>
      </c>
      <c r="M160" s="9">
        <f>OSDP!M160+OSW!M166+ORC!M160+'CD PROGRAMMES'!M160</f>
        <v>0</v>
      </c>
      <c r="N160" s="9">
        <f>OSDP!N160+OSW!N166+ORC!N160+'CD PROGRAMMES'!N160</f>
        <v>0</v>
      </c>
      <c r="O160" s="9">
        <f>OSDP!O160+OSW!O166+ORC!O160+'CD PROGRAMMES'!O160</f>
        <v>0</v>
      </c>
      <c r="P160" s="9">
        <f>OSDP!P160+OSW!P166+ORC!P160+'CD PROGRAMMES'!P160</f>
        <v>0</v>
      </c>
      <c r="Q160" s="9">
        <f>OSDP!Q160+OSW!Q166+ORC!Q160</f>
        <v>0</v>
      </c>
      <c r="R160" s="9">
        <f t="shared" si="8"/>
        <v>0</v>
      </c>
      <c r="S160" s="9">
        <f t="shared" si="9"/>
        <v>0</v>
      </c>
    </row>
    <row r="161" spans="1:19" ht="13.5">
      <c r="A161" s="23"/>
      <c r="B161" s="9" t="s">
        <v>91</v>
      </c>
      <c r="C161" s="9">
        <f>OSDP!C161+OSW!C167+ORC!C161+'CD PROGRAMMES'!C161</f>
        <v>690000</v>
      </c>
      <c r="D161" s="9">
        <f>OSDP!D161+OSW!D167+ORC!D161+'CD PROGRAMMES'!D161</f>
        <v>0</v>
      </c>
      <c r="E161" s="19">
        <f t="shared" si="7"/>
        <v>690000</v>
      </c>
      <c r="F161" s="9">
        <f>OSDP!F161+OSW!F167+ORC!F161</f>
        <v>25000</v>
      </c>
      <c r="G161" s="9">
        <f>OSDP!G161+OSW!G167+ORC!G161+'CD PROGRAMMES'!G161</f>
        <v>25000</v>
      </c>
      <c r="H161" s="9">
        <f>OSDP!H161+OSW!H167+ORC!H161+'CD PROGRAMMES'!H161</f>
        <v>156678</v>
      </c>
      <c r="I161" s="9">
        <f>OSDP!I161+OSW!I167+ORC!I161+'CD PROGRAMMES'!I161</f>
        <v>25000</v>
      </c>
      <c r="J161" s="9">
        <f>OSDP!J161+OSW!J167+ORC!J161+'CD PROGRAMMES'!J161</f>
        <v>25000</v>
      </c>
      <c r="K161" s="9">
        <f>OSDP!K161+OSW!K167+ORC!K161+'CD PROGRAMMES'!K161</f>
        <v>25000</v>
      </c>
      <c r="L161" s="9">
        <f>OSDP!L161+OSW!L167+ORC!L161+'CD PROGRAMMES'!L161</f>
        <v>25000</v>
      </c>
      <c r="M161" s="9">
        <f>OSDP!M161+OSW!M167+ORC!M161+'CD PROGRAMMES'!M161</f>
        <v>25000</v>
      </c>
      <c r="N161" s="9">
        <f>OSDP!N161+OSW!N167+ORC!N161+'CD PROGRAMMES'!N161</f>
        <v>25000</v>
      </c>
      <c r="O161" s="9">
        <f>OSDP!O161+OSW!O167+ORC!O161+'CD PROGRAMMES'!O161</f>
        <v>25000</v>
      </c>
      <c r="P161" s="9">
        <f>OSDP!P161+OSW!P167+ORC!P161+'CD PROGRAMMES'!P161</f>
        <v>25000</v>
      </c>
      <c r="Q161" s="9">
        <f>OSDP!Q161+OSW!Q167+ORC!Q161</f>
        <v>25000</v>
      </c>
      <c r="R161" s="9">
        <f t="shared" si="8"/>
        <v>431678</v>
      </c>
      <c r="S161" s="9">
        <f t="shared" si="9"/>
        <v>258322</v>
      </c>
    </row>
    <row r="162" spans="1:19" ht="13.5">
      <c r="A162" s="23"/>
      <c r="B162" s="9" t="s">
        <v>85</v>
      </c>
      <c r="C162" s="9">
        <f>OSDP!C162+OSW!C168+ORC!C162+'CD PROGRAMMES'!C162</f>
        <v>0</v>
      </c>
      <c r="D162" s="9">
        <f>OSDP!D162+OSW!D168+ORC!D162+'CD PROGRAMMES'!D162</f>
        <v>0</v>
      </c>
      <c r="E162" s="19">
        <f t="shared" si="7"/>
        <v>0</v>
      </c>
      <c r="F162" s="9">
        <f>OSDP!F162+OSW!F168+ORC!F162</f>
        <v>0</v>
      </c>
      <c r="G162" s="9">
        <f>OSDP!G162+OSW!G168+ORC!G162+'CD PROGRAMMES'!G162</f>
        <v>0</v>
      </c>
      <c r="H162" s="9">
        <f>OSDP!H162+OSW!H168+ORC!H162+'CD PROGRAMMES'!H162</f>
        <v>0</v>
      </c>
      <c r="I162" s="9">
        <f>OSDP!I162+OSW!I168+ORC!I162+'CD PROGRAMMES'!I162</f>
        <v>0</v>
      </c>
      <c r="J162" s="9">
        <f>OSDP!J162+OSW!J168+ORC!J162+'CD PROGRAMMES'!J162</f>
        <v>0</v>
      </c>
      <c r="K162" s="9">
        <f>OSDP!K162+OSW!K168+ORC!K162+'CD PROGRAMMES'!K162</f>
        <v>0</v>
      </c>
      <c r="L162" s="9">
        <f>OSDP!L162+OSW!L168+ORC!L162+'CD PROGRAMMES'!L162</f>
        <v>0</v>
      </c>
      <c r="M162" s="9">
        <f>OSDP!M162+OSW!M168+ORC!M162+'CD PROGRAMMES'!M162</f>
        <v>0</v>
      </c>
      <c r="N162" s="9">
        <f>OSDP!N162+OSW!N168+ORC!N162+'CD PROGRAMMES'!N162</f>
        <v>0</v>
      </c>
      <c r="O162" s="9">
        <f>OSDP!O162+OSW!O168+ORC!O162+'CD PROGRAMMES'!O162</f>
        <v>0</v>
      </c>
      <c r="P162" s="9">
        <f>OSDP!P162+OSW!P168+ORC!P162+'CD PROGRAMMES'!P162</f>
        <v>0</v>
      </c>
      <c r="Q162" s="9">
        <f>OSDP!Q162+OSW!Q168+ORC!Q162</f>
        <v>0</v>
      </c>
      <c r="R162" s="9">
        <f t="shared" si="8"/>
        <v>0</v>
      </c>
      <c r="S162" s="9">
        <f t="shared" si="9"/>
        <v>0</v>
      </c>
    </row>
    <row r="163" spans="1:19" ht="13.5">
      <c r="A163" s="23"/>
      <c r="B163" s="9" t="s">
        <v>86</v>
      </c>
      <c r="C163" s="9">
        <f>OSDP!C163+OSW!C169+ORC!C163+'CD PROGRAMMES'!C163</f>
        <v>71500</v>
      </c>
      <c r="D163" s="9">
        <f>OSDP!D163+OSW!D169+ORC!D163+'CD PROGRAMMES'!D163</f>
        <v>0</v>
      </c>
      <c r="E163" s="19">
        <f t="shared" si="7"/>
        <v>71500</v>
      </c>
      <c r="F163" s="9">
        <f>OSDP!F163+OSW!F169+ORC!F163</f>
        <v>5833</v>
      </c>
      <c r="G163" s="9">
        <f>OSDP!G163+OSW!G169+ORC!G163+'CD PROGRAMMES'!G163</f>
        <v>5833</v>
      </c>
      <c r="H163" s="9">
        <f>OSDP!H163+OSW!H169+ORC!H163+'CD PROGRAMMES'!H163</f>
        <v>5833</v>
      </c>
      <c r="I163" s="9">
        <f>OSDP!I163+OSW!I169+ORC!I163+'CD PROGRAMMES'!I163</f>
        <v>6555</v>
      </c>
      <c r="J163" s="9">
        <f>OSDP!J163+OSW!J169+ORC!J163+'CD PROGRAMMES'!J163</f>
        <v>5833</v>
      </c>
      <c r="K163" s="9">
        <f>OSDP!K163+OSW!K169+ORC!K163+'CD PROGRAMMES'!K163</f>
        <v>5833</v>
      </c>
      <c r="L163" s="9">
        <f>OSDP!L163+OSW!L169+ORC!L163+'CD PROGRAMMES'!L163</f>
        <v>5833</v>
      </c>
      <c r="M163" s="9">
        <f>OSDP!M163+OSW!M169+ORC!M163+'CD PROGRAMMES'!M163</f>
        <v>6686</v>
      </c>
      <c r="N163" s="9">
        <f>OSDP!N163+OSW!N169+ORC!N163+'CD PROGRAMMES'!N163</f>
        <v>32694</v>
      </c>
      <c r="O163" s="9">
        <f>OSDP!O163+OSW!O169+ORC!O163+'CD PROGRAMMES'!O163</f>
        <v>5833</v>
      </c>
      <c r="P163" s="9">
        <f>OSDP!P163+OSW!P169+ORC!P163+'CD PROGRAMMES'!P163</f>
        <v>5833</v>
      </c>
      <c r="Q163" s="9">
        <f>OSDP!Q163+OSW!Q169+ORC!Q163</f>
        <v>5837</v>
      </c>
      <c r="R163" s="9">
        <f t="shared" si="8"/>
        <v>98436</v>
      </c>
      <c r="S163" s="9">
        <f t="shared" si="9"/>
        <v>-26936</v>
      </c>
    </row>
    <row r="164" spans="1:19" ht="13.5">
      <c r="A164" s="23"/>
      <c r="B164" s="9"/>
      <c r="C164" s="9">
        <f>OSDP!C164+OSW!C170+ORC!C164+'CD PROGRAMMES'!C164</f>
        <v>0</v>
      </c>
      <c r="D164" s="9">
        <f>OSDP!D164+OSW!D170+ORC!D164+'CD PROGRAMMES'!D164</f>
        <v>0</v>
      </c>
      <c r="E164" s="19">
        <f t="shared" si="7"/>
        <v>0</v>
      </c>
      <c r="F164" s="9">
        <f>OSDP!F164+OSW!F170+ORC!F164</f>
        <v>0</v>
      </c>
      <c r="G164" s="9">
        <f>OSDP!G164+OSW!G170+ORC!G164+'CD PROGRAMMES'!G164</f>
        <v>0</v>
      </c>
      <c r="H164" s="9">
        <f>OSDP!H164+OSW!H170+ORC!H164+'CD PROGRAMMES'!H164</f>
        <v>0</v>
      </c>
      <c r="I164" s="9">
        <f>OSDP!I164+OSW!I170+ORC!I164+'CD PROGRAMMES'!I164</f>
        <v>0</v>
      </c>
      <c r="J164" s="9">
        <f>OSDP!J164+OSW!J170+ORC!J164+'CD PROGRAMMES'!J164</f>
        <v>0</v>
      </c>
      <c r="K164" s="9">
        <f>OSDP!K164+OSW!K170+ORC!K164+'CD PROGRAMMES'!K164</f>
        <v>0</v>
      </c>
      <c r="L164" s="9">
        <f>OSDP!L164+OSW!L170+ORC!L164+'CD PROGRAMMES'!L164</f>
        <v>0</v>
      </c>
      <c r="M164" s="9">
        <f>OSDP!M164+OSW!M170+ORC!M164+'CD PROGRAMMES'!M164</f>
        <v>0</v>
      </c>
      <c r="N164" s="9">
        <f>OSDP!N164+OSW!N170+ORC!N164+'CD PROGRAMMES'!N164</f>
        <v>0</v>
      </c>
      <c r="O164" s="9">
        <f>OSDP!O164+OSW!O170+ORC!O164+'CD PROGRAMMES'!O164</f>
        <v>0</v>
      </c>
      <c r="P164" s="9">
        <f>OSDP!P164+OSW!P170+ORC!P164+'CD PROGRAMMES'!P164</f>
        <v>0</v>
      </c>
      <c r="Q164" s="9">
        <f>OSDP!Q164+OSW!Q170+ORC!Q164</f>
        <v>0</v>
      </c>
      <c r="R164" s="9">
        <f t="shared" si="8"/>
        <v>0</v>
      </c>
      <c r="S164" s="9">
        <f t="shared" si="9"/>
        <v>0</v>
      </c>
    </row>
    <row r="165" spans="1:19" ht="13.5">
      <c r="A165" s="23" t="s">
        <v>168</v>
      </c>
      <c r="B165" s="12" t="s">
        <v>93</v>
      </c>
      <c r="C165" s="9">
        <f>OSDP!C165+OSW!C171+ORC!C165+'CD PROGRAMMES'!C165</f>
        <v>1552992</v>
      </c>
      <c r="D165" s="9">
        <f>OSDP!D165+OSW!D171+ORC!D165+'CD PROGRAMMES'!D165</f>
        <v>0</v>
      </c>
      <c r="E165" s="19">
        <f t="shared" si="7"/>
        <v>1552992</v>
      </c>
      <c r="F165" s="9">
        <f>OSDP!F165+OSW!F171+ORC!F165</f>
        <v>16666</v>
      </c>
      <c r="G165" s="9">
        <f>OSDP!G165+OSW!G171+ORC!G165+'CD PROGRAMMES'!G165</f>
        <v>16666</v>
      </c>
      <c r="H165" s="9">
        <f>OSDP!H165+OSW!H171+ORC!H165+'CD PROGRAMMES'!H165</f>
        <v>124810</v>
      </c>
      <c r="I165" s="9">
        <f>OSDP!I165+OSW!I171+ORC!I165+'CD PROGRAMMES'!I165</f>
        <v>309883</v>
      </c>
      <c r="J165" s="9">
        <f>OSDP!J165+OSW!J171+ORC!J165+'CD PROGRAMMES'!J165</f>
        <v>187045</v>
      </c>
      <c r="K165" s="9">
        <f>OSDP!K165+OSW!K171+ORC!K165+'CD PROGRAMMES'!K165</f>
        <v>82323</v>
      </c>
      <c r="L165" s="9">
        <f>OSDP!L165+OSW!L171+ORC!L165+'CD PROGRAMMES'!L165</f>
        <v>294872</v>
      </c>
      <c r="M165" s="9">
        <f>OSDP!M165+OSW!M171+ORC!M165+'CD PROGRAMMES'!M165</f>
        <v>271718</v>
      </c>
      <c r="N165" s="9">
        <f>OSDP!N165+OSW!N171+ORC!N165+'CD PROGRAMMES'!N165</f>
        <v>16666</v>
      </c>
      <c r="O165" s="9">
        <f>OSDP!O165+OSW!O171+ORC!O165+'CD PROGRAMMES'!O165</f>
        <v>16666</v>
      </c>
      <c r="P165" s="9">
        <f>OSDP!P165+OSW!P171+ORC!P165+'CD PROGRAMMES'!P165</f>
        <v>16666</v>
      </c>
      <c r="Q165" s="9">
        <f>OSDP!Q165+OSW!Q171+ORC!Q165</f>
        <v>16666</v>
      </c>
      <c r="R165" s="9">
        <f t="shared" si="8"/>
        <v>1370647</v>
      </c>
      <c r="S165" s="9">
        <f t="shared" si="9"/>
        <v>182345</v>
      </c>
    </row>
    <row r="166" spans="1:19" ht="13.5">
      <c r="A166" s="23"/>
      <c r="B166" s="12"/>
      <c r="C166" s="9">
        <f>OSDP!C166+OSW!C172+ORC!C166+'CD PROGRAMMES'!C166</f>
        <v>0</v>
      </c>
      <c r="D166" s="9">
        <f>OSDP!D166+OSW!D172+ORC!D166+'CD PROGRAMMES'!D166</f>
        <v>0</v>
      </c>
      <c r="E166" s="19">
        <f t="shared" si="7"/>
        <v>0</v>
      </c>
      <c r="F166" s="9">
        <f>OSDP!F166+OSW!F172+ORC!F166</f>
        <v>0</v>
      </c>
      <c r="G166" s="9">
        <f>OSDP!G166+OSW!G172+ORC!G166+'CD PROGRAMMES'!G166</f>
        <v>0</v>
      </c>
      <c r="H166" s="9">
        <f>OSDP!H166+OSW!H172+ORC!H166+'CD PROGRAMMES'!H166</f>
        <v>0</v>
      </c>
      <c r="I166" s="9">
        <f>OSDP!I166+OSW!I172+ORC!I166+'CD PROGRAMMES'!I166</f>
        <v>0</v>
      </c>
      <c r="J166" s="9">
        <f>OSDP!J166+OSW!J172+ORC!J166+'CD PROGRAMMES'!J166</f>
        <v>0</v>
      </c>
      <c r="K166" s="9">
        <f>OSDP!K166+OSW!K172+ORC!K166+'CD PROGRAMMES'!K166</f>
        <v>0</v>
      </c>
      <c r="L166" s="9">
        <f>OSDP!L166+OSW!L172+ORC!L166+'CD PROGRAMMES'!L166</f>
        <v>0</v>
      </c>
      <c r="M166" s="9">
        <f>OSDP!M166+OSW!M172+ORC!M166+'CD PROGRAMMES'!M166</f>
        <v>0</v>
      </c>
      <c r="N166" s="9">
        <f>OSDP!N166+OSW!N172+ORC!N166+'CD PROGRAMMES'!N166</f>
        <v>0</v>
      </c>
      <c r="O166" s="9">
        <f>OSDP!O166+OSW!O172+ORC!O166+'CD PROGRAMMES'!O166</f>
        <v>0</v>
      </c>
      <c r="P166" s="9">
        <f>OSDP!P166+OSW!P172+ORC!P166+'CD PROGRAMMES'!P166</f>
        <v>0</v>
      </c>
      <c r="Q166" s="9">
        <f>OSDP!Q166+OSW!Q172+ORC!Q166</f>
        <v>0</v>
      </c>
      <c r="R166" s="9">
        <f t="shared" si="8"/>
        <v>0</v>
      </c>
      <c r="S166" s="9">
        <f t="shared" si="9"/>
        <v>0</v>
      </c>
    </row>
    <row r="167" spans="1:19" ht="13.5">
      <c r="A167" s="23" t="s">
        <v>160</v>
      </c>
      <c r="B167" s="12" t="s">
        <v>113</v>
      </c>
      <c r="C167" s="9">
        <f>OSDP!C167+OSW!C173+ORC!C167+'CD PROGRAMMES'!C167</f>
        <v>0</v>
      </c>
      <c r="D167" s="9">
        <f>OSDP!D167+OSW!D173+ORC!D167+'CD PROGRAMMES'!D167</f>
        <v>0</v>
      </c>
      <c r="E167" s="19">
        <f t="shared" si="7"/>
        <v>0</v>
      </c>
      <c r="F167" s="9">
        <f>OSDP!F167+OSW!F173+ORC!F167</f>
        <v>0</v>
      </c>
      <c r="G167" s="9">
        <f>OSDP!G167+OSW!G173+ORC!G167+'CD PROGRAMMES'!G167</f>
        <v>0</v>
      </c>
      <c r="H167" s="9">
        <f>OSDP!H167+OSW!H173+ORC!H167+'CD PROGRAMMES'!H167</f>
        <v>0</v>
      </c>
      <c r="I167" s="9">
        <f>OSDP!I167+OSW!I173+ORC!I167+'CD PROGRAMMES'!I167</f>
        <v>0</v>
      </c>
      <c r="J167" s="9">
        <f>OSDP!J167+OSW!J173+ORC!J167+'CD PROGRAMMES'!J167</f>
        <v>0</v>
      </c>
      <c r="K167" s="9">
        <f>OSDP!K167+OSW!K173+ORC!K167+'CD PROGRAMMES'!K167</f>
        <v>0</v>
      </c>
      <c r="L167" s="9">
        <f>OSDP!L167+OSW!L173+ORC!L167+'CD PROGRAMMES'!L167</f>
        <v>0</v>
      </c>
      <c r="M167" s="9">
        <f>OSDP!M167+OSW!M173+ORC!M167+'CD PROGRAMMES'!M167</f>
        <v>0</v>
      </c>
      <c r="N167" s="9">
        <f>OSDP!N167+OSW!N173+ORC!N167+'CD PROGRAMMES'!N167</f>
        <v>0</v>
      </c>
      <c r="O167" s="9">
        <f>OSDP!O167+OSW!O173+ORC!O167+'CD PROGRAMMES'!O167</f>
        <v>0</v>
      </c>
      <c r="P167" s="9">
        <f>OSDP!P167+OSW!P173+ORC!P167+'CD PROGRAMMES'!P167</f>
        <v>0</v>
      </c>
      <c r="Q167" s="9">
        <f>OSDP!Q167+OSW!Q173+ORC!Q167</f>
        <v>0</v>
      </c>
      <c r="R167" s="9">
        <f t="shared" si="8"/>
        <v>0</v>
      </c>
      <c r="S167" s="9">
        <f t="shared" si="9"/>
        <v>0</v>
      </c>
    </row>
    <row r="168" spans="1:19" ht="13.5">
      <c r="A168" s="23"/>
      <c r="B168" s="12"/>
      <c r="C168" s="9">
        <f>OSDP!C168+OSW!C174+ORC!C168+'CD PROGRAMMES'!C168</f>
        <v>0</v>
      </c>
      <c r="D168" s="9">
        <f>OSDP!D168+OSW!D174+ORC!D168+'CD PROGRAMMES'!D168</f>
        <v>0</v>
      </c>
      <c r="E168" s="19">
        <f t="shared" si="7"/>
        <v>0</v>
      </c>
      <c r="F168" s="9">
        <f>OSDP!F168+OSW!F174+ORC!F168</f>
        <v>0</v>
      </c>
      <c r="G168" s="9">
        <f>OSDP!G168+OSW!G174+ORC!G168+'CD PROGRAMMES'!G168</f>
        <v>0</v>
      </c>
      <c r="H168" s="9">
        <f>OSDP!H168+OSW!H174+ORC!H168+'CD PROGRAMMES'!H168</f>
        <v>0</v>
      </c>
      <c r="I168" s="9">
        <f>OSDP!I168+OSW!I174+ORC!I168+'CD PROGRAMMES'!I168</f>
        <v>0</v>
      </c>
      <c r="J168" s="9">
        <f>OSDP!J168+OSW!J174+ORC!J168+'CD PROGRAMMES'!J168</f>
        <v>0</v>
      </c>
      <c r="K168" s="9">
        <f>OSDP!K168+OSW!K174+ORC!K168+'CD PROGRAMMES'!K168</f>
        <v>0</v>
      </c>
      <c r="L168" s="9">
        <f>OSDP!L168+OSW!L174+ORC!L168+'CD PROGRAMMES'!L168</f>
        <v>0</v>
      </c>
      <c r="M168" s="9">
        <f>OSDP!M168+OSW!M174+ORC!M168+'CD PROGRAMMES'!M168</f>
        <v>0</v>
      </c>
      <c r="N168" s="9">
        <f>OSDP!N168+OSW!N174+ORC!N168+'CD PROGRAMMES'!N168</f>
        <v>0</v>
      </c>
      <c r="O168" s="9">
        <f>OSDP!O168+OSW!O174+ORC!O168+'CD PROGRAMMES'!O168</f>
        <v>0</v>
      </c>
      <c r="P168" s="9">
        <f>OSDP!P168+OSW!P174+ORC!P168+'CD PROGRAMMES'!P168</f>
        <v>0</v>
      </c>
      <c r="Q168" s="9">
        <f>OSDP!Q168+OSW!Q174+ORC!Q168</f>
        <v>0</v>
      </c>
      <c r="R168" s="9">
        <f t="shared" si="8"/>
        <v>0</v>
      </c>
      <c r="S168" s="9">
        <f t="shared" si="9"/>
        <v>0</v>
      </c>
    </row>
    <row r="169" spans="1:19" ht="13.5">
      <c r="A169" s="23" t="s">
        <v>161</v>
      </c>
      <c r="B169" s="12" t="s">
        <v>94</v>
      </c>
      <c r="C169" s="9">
        <f>OSDP!C169+OSW!C175+ORC!C169+'CD PROGRAMMES'!C169</f>
        <v>0</v>
      </c>
      <c r="D169" s="9">
        <f>OSDP!D169+OSW!D175+ORC!D169+'CD PROGRAMMES'!D169</f>
        <v>0</v>
      </c>
      <c r="E169" s="19">
        <f t="shared" si="7"/>
        <v>0</v>
      </c>
      <c r="F169" s="9">
        <f>OSDP!F169+OSW!F175+ORC!F169</f>
        <v>0</v>
      </c>
      <c r="G169" s="9">
        <f>OSDP!G169+OSW!G175+ORC!G169+'CD PROGRAMMES'!G169</f>
        <v>0</v>
      </c>
      <c r="H169" s="9">
        <f>OSDP!H169+OSW!H175+ORC!H169+'CD PROGRAMMES'!H169</f>
        <v>0</v>
      </c>
      <c r="I169" s="9">
        <f>OSDP!I169+OSW!I175+ORC!I169+'CD PROGRAMMES'!I169</f>
        <v>0</v>
      </c>
      <c r="J169" s="9">
        <f>OSDP!J169+OSW!J175+ORC!J169+'CD PROGRAMMES'!J169</f>
        <v>0</v>
      </c>
      <c r="K169" s="9">
        <f>OSDP!K169+OSW!K175+ORC!K169+'CD PROGRAMMES'!K169</f>
        <v>0</v>
      </c>
      <c r="L169" s="9">
        <f>OSDP!L169+OSW!L175+ORC!L169+'CD PROGRAMMES'!L169</f>
        <v>0</v>
      </c>
      <c r="M169" s="9">
        <f>OSDP!M169+OSW!M175+ORC!M169+'CD PROGRAMMES'!M169</f>
        <v>0</v>
      </c>
      <c r="N169" s="9">
        <f>OSDP!N169+OSW!N175+ORC!N169+'CD PROGRAMMES'!N169</f>
        <v>0</v>
      </c>
      <c r="O169" s="9">
        <f>OSDP!O169+OSW!O175+ORC!O169+'CD PROGRAMMES'!O169</f>
        <v>0</v>
      </c>
      <c r="P169" s="9">
        <f>OSDP!P169+OSW!P175+ORC!P169+'CD PROGRAMMES'!P169</f>
        <v>0</v>
      </c>
      <c r="Q169" s="9">
        <f>OSDP!Q169+OSW!Q175+ORC!Q169</f>
        <v>0</v>
      </c>
      <c r="R169" s="9">
        <f t="shared" si="8"/>
        <v>0</v>
      </c>
      <c r="S169" s="9">
        <f t="shared" si="9"/>
        <v>0</v>
      </c>
    </row>
    <row r="170" spans="1:19" ht="13.5">
      <c r="A170" s="61"/>
      <c r="B170" s="60" t="s">
        <v>94</v>
      </c>
      <c r="C170" s="9">
        <f>OSDP!C170+OSW!C176+ORC!C170+'CD PROGRAMMES'!C170</f>
        <v>0</v>
      </c>
      <c r="D170" s="9">
        <f>OSDP!D170+OSW!D176+ORC!D170+'CD PROGRAMMES'!D170</f>
        <v>0</v>
      </c>
      <c r="E170" s="19">
        <f t="shared" si="7"/>
        <v>0</v>
      </c>
      <c r="F170" s="9">
        <f>OSDP!F170+OSW!F176+ORC!F170</f>
        <v>0</v>
      </c>
      <c r="G170" s="9">
        <f>OSDP!G170+OSW!G176+ORC!G170+'CD PROGRAMMES'!G170</f>
        <v>0</v>
      </c>
      <c r="H170" s="9">
        <f>OSDP!H170+OSW!H176+ORC!H170+'CD PROGRAMMES'!H170</f>
        <v>0</v>
      </c>
      <c r="I170" s="9">
        <f>OSDP!I170+OSW!I176+ORC!I170+'CD PROGRAMMES'!I170</f>
        <v>0</v>
      </c>
      <c r="J170" s="9">
        <f>OSDP!J170+OSW!J176+ORC!J170+'CD PROGRAMMES'!J170</f>
        <v>0</v>
      </c>
      <c r="K170" s="9">
        <f>OSDP!K170+OSW!K176+ORC!K170+'CD PROGRAMMES'!K170</f>
        <v>0</v>
      </c>
      <c r="L170" s="9">
        <f>OSDP!L170+OSW!L176+ORC!L170+'CD PROGRAMMES'!L170</f>
        <v>0</v>
      </c>
      <c r="M170" s="9">
        <f>OSDP!M170+OSW!M176+ORC!M170+'CD PROGRAMMES'!M170</f>
        <v>0</v>
      </c>
      <c r="N170" s="9">
        <f>OSDP!N170+OSW!N176+ORC!N170+'CD PROGRAMMES'!N170</f>
        <v>0</v>
      </c>
      <c r="O170" s="9">
        <f>OSDP!O170+OSW!O176+ORC!O170+'CD PROGRAMMES'!O170</f>
        <v>0</v>
      </c>
      <c r="P170" s="9">
        <f>OSDP!P170+OSW!P176+ORC!P170+'CD PROGRAMMES'!P170</f>
        <v>0</v>
      </c>
      <c r="Q170" s="9">
        <f>OSDP!Q170+OSW!Q176+ORC!Q170</f>
        <v>0</v>
      </c>
      <c r="R170" s="9">
        <f t="shared" si="8"/>
        <v>0</v>
      </c>
      <c r="S170" s="9">
        <f t="shared" si="9"/>
        <v>0</v>
      </c>
    </row>
    <row r="171" spans="1:19" ht="13.5">
      <c r="A171" s="61" t="s">
        <v>141</v>
      </c>
      <c r="B171" s="23" t="s">
        <v>141</v>
      </c>
      <c r="C171" s="9">
        <f>OSDP!C171+OSW!C177+ORC!C171+'CD PROGRAMMES'!C171</f>
        <v>0</v>
      </c>
      <c r="D171" s="9">
        <f>OSDP!D171+OSW!D177+ORC!D171+'CD PROGRAMMES'!D171</f>
        <v>0</v>
      </c>
      <c r="E171" s="19">
        <f t="shared" si="7"/>
        <v>0</v>
      </c>
      <c r="F171" s="9">
        <f>OSDP!F171+OSW!F177+ORC!F171</f>
        <v>0</v>
      </c>
      <c r="G171" s="9">
        <f>OSDP!G171+OSW!G177+ORC!G171+'CD PROGRAMMES'!G171</f>
        <v>0</v>
      </c>
      <c r="H171" s="9">
        <f>OSDP!H171+OSW!H177+ORC!H171+'CD PROGRAMMES'!H171</f>
        <v>0</v>
      </c>
      <c r="I171" s="9">
        <f>OSDP!I171+OSW!I177+ORC!I171+'CD PROGRAMMES'!I171</f>
        <v>0</v>
      </c>
      <c r="J171" s="9">
        <f>OSDP!J171+OSW!J177+ORC!J171+'CD PROGRAMMES'!J171</f>
        <v>0</v>
      </c>
      <c r="K171" s="9">
        <f>OSDP!K171+OSW!K177+ORC!K171+'CD PROGRAMMES'!K171</f>
        <v>0</v>
      </c>
      <c r="L171" s="9">
        <f>OSDP!L171+OSW!L177+ORC!L171+'CD PROGRAMMES'!L171</f>
        <v>0</v>
      </c>
      <c r="M171" s="9">
        <f>OSDP!M171+OSW!M177+ORC!M171+'CD PROGRAMMES'!M171</f>
        <v>0</v>
      </c>
      <c r="N171" s="9">
        <f>OSDP!N171+OSW!N177+ORC!N171+'CD PROGRAMMES'!N171</f>
        <v>0</v>
      </c>
      <c r="O171" s="9">
        <f>OSDP!O171+OSW!O177+ORC!O171+'CD PROGRAMMES'!O171</f>
        <v>0</v>
      </c>
      <c r="P171" s="9">
        <f>OSDP!P171+OSW!P177+ORC!P171+'CD PROGRAMMES'!P171</f>
        <v>0</v>
      </c>
      <c r="Q171" s="9">
        <f>OSDP!Q171+OSW!Q177+ORC!Q171</f>
        <v>0</v>
      </c>
      <c r="R171" s="9">
        <f t="shared" si="8"/>
        <v>0</v>
      </c>
      <c r="S171" s="9">
        <f t="shared" si="9"/>
        <v>0</v>
      </c>
    </row>
    <row r="172" spans="1:19" ht="13.5">
      <c r="A172" s="61" t="s">
        <v>204</v>
      </c>
      <c r="B172" s="23" t="s">
        <v>204</v>
      </c>
      <c r="C172" s="9">
        <f>OSDP!C172+OSW!C178+ORC!C172+'CD PROGRAMMES'!C172</f>
        <v>0</v>
      </c>
      <c r="D172" s="9">
        <f>OSDP!D172+OSW!D178+ORC!D172+'CD PROGRAMMES'!D172</f>
        <v>0</v>
      </c>
      <c r="E172" s="19">
        <f t="shared" si="7"/>
        <v>0</v>
      </c>
      <c r="F172" s="9">
        <f>OSDP!F172+OSW!F178+ORC!F172</f>
        <v>0</v>
      </c>
      <c r="G172" s="9">
        <f>OSDP!G172+OSW!G178+ORC!G172+'CD PROGRAMMES'!G172</f>
        <v>0</v>
      </c>
      <c r="H172" s="9">
        <f>OSDP!H172+OSW!H178+ORC!H172+'CD PROGRAMMES'!H172</f>
        <v>0</v>
      </c>
      <c r="I172" s="9">
        <f>OSDP!I172+OSW!I178+ORC!I172+'CD PROGRAMMES'!I172</f>
        <v>0</v>
      </c>
      <c r="J172" s="9">
        <f>OSDP!J172+OSW!J178+ORC!J172+'CD PROGRAMMES'!J172</f>
        <v>0</v>
      </c>
      <c r="K172" s="9">
        <f>OSDP!K172+OSW!K178+ORC!K172+'CD PROGRAMMES'!K172</f>
        <v>0</v>
      </c>
      <c r="L172" s="9">
        <f>OSDP!L172+OSW!L178+ORC!L172+'CD PROGRAMMES'!L172</f>
        <v>0</v>
      </c>
      <c r="M172" s="9">
        <f>OSDP!M172+OSW!M178+ORC!M172+'CD PROGRAMMES'!M172</f>
        <v>0</v>
      </c>
      <c r="N172" s="9">
        <f>OSDP!N172+OSW!N178+ORC!N172+'CD PROGRAMMES'!N172</f>
        <v>0</v>
      </c>
      <c r="O172" s="9">
        <f>OSDP!O172+OSW!O178+ORC!O172+'CD PROGRAMMES'!O172</f>
        <v>0</v>
      </c>
      <c r="P172" s="9">
        <f>OSDP!P172+OSW!P178+ORC!P172+'CD PROGRAMMES'!P172</f>
        <v>0</v>
      </c>
      <c r="Q172" s="9">
        <f>OSDP!Q172+OSW!Q178+ORC!Q172</f>
        <v>0</v>
      </c>
      <c r="R172" s="9">
        <f t="shared" si="8"/>
        <v>0</v>
      </c>
      <c r="S172" s="9">
        <f t="shared" si="9"/>
        <v>0</v>
      </c>
    </row>
    <row r="173" spans="1:19" ht="13.5">
      <c r="A173" s="61" t="s">
        <v>205</v>
      </c>
      <c r="B173" s="23" t="s">
        <v>205</v>
      </c>
      <c r="C173" s="9">
        <f>OSDP!C173+OSW!C179+ORC!C173+'CD PROGRAMMES'!C173</f>
        <v>0</v>
      </c>
      <c r="D173" s="9">
        <f>OSDP!D173+OSW!D179+ORC!D173+'CD PROGRAMMES'!D173</f>
        <v>0</v>
      </c>
      <c r="E173" s="19">
        <f t="shared" si="7"/>
        <v>0</v>
      </c>
      <c r="F173" s="9">
        <f>OSDP!F173+OSW!F179+ORC!F173</f>
        <v>0</v>
      </c>
      <c r="G173" s="9">
        <f>OSDP!G173+OSW!G179+ORC!G173+'CD PROGRAMMES'!G173</f>
        <v>0</v>
      </c>
      <c r="H173" s="9">
        <f>OSDP!H173+OSW!H179+ORC!H173+'CD PROGRAMMES'!H173</f>
        <v>0</v>
      </c>
      <c r="I173" s="9">
        <f>OSDP!I173+OSW!I179+ORC!I173+'CD PROGRAMMES'!I173</f>
        <v>0</v>
      </c>
      <c r="J173" s="9">
        <f>OSDP!J173+OSW!J179+ORC!J173+'CD PROGRAMMES'!J173</f>
        <v>0</v>
      </c>
      <c r="K173" s="9">
        <f>OSDP!K173+OSW!K179+ORC!K173+'CD PROGRAMMES'!K173</f>
        <v>0</v>
      </c>
      <c r="L173" s="9">
        <f>OSDP!L173+OSW!L179+ORC!L173+'CD PROGRAMMES'!L173</f>
        <v>0</v>
      </c>
      <c r="M173" s="9">
        <f>OSDP!M173+OSW!M179+ORC!M173+'CD PROGRAMMES'!M173</f>
        <v>0</v>
      </c>
      <c r="N173" s="9">
        <f>OSDP!N173+OSW!N179+ORC!N173+'CD PROGRAMMES'!N173</f>
        <v>0</v>
      </c>
      <c r="O173" s="9">
        <f>OSDP!O173+OSW!O179+ORC!O173+'CD PROGRAMMES'!O173</f>
        <v>0</v>
      </c>
      <c r="P173" s="9">
        <f>OSDP!P173+OSW!P179+ORC!P173+'CD PROGRAMMES'!P173</f>
        <v>0</v>
      </c>
      <c r="Q173" s="9">
        <f>OSDP!Q173+OSW!Q179+ORC!Q173</f>
        <v>0</v>
      </c>
      <c r="R173" s="9">
        <f t="shared" si="8"/>
        <v>0</v>
      </c>
      <c r="S173" s="9">
        <f t="shared" si="9"/>
        <v>0</v>
      </c>
    </row>
    <row r="174" spans="1:19" ht="13.5">
      <c r="A174" s="61" t="s">
        <v>206</v>
      </c>
      <c r="B174" s="23" t="s">
        <v>206</v>
      </c>
      <c r="C174" s="9">
        <f>OSDP!C174+OSW!C180+ORC!C174+'CD PROGRAMMES'!C174</f>
        <v>0</v>
      </c>
      <c r="D174" s="9">
        <f>OSDP!D174+OSW!D180+ORC!D174+'CD PROGRAMMES'!D174</f>
        <v>0</v>
      </c>
      <c r="E174" s="19">
        <f t="shared" si="7"/>
        <v>0</v>
      </c>
      <c r="F174" s="9">
        <f>OSDP!F174+OSW!F180+ORC!F174</f>
        <v>0</v>
      </c>
      <c r="G174" s="9">
        <f>OSDP!G174+OSW!G180+ORC!G174+'CD PROGRAMMES'!G174</f>
        <v>0</v>
      </c>
      <c r="H174" s="9">
        <f>OSDP!H174+OSW!H180+ORC!H174+'CD PROGRAMMES'!H174</f>
        <v>0</v>
      </c>
      <c r="I174" s="9">
        <f>OSDP!I174+OSW!I180+ORC!I174+'CD PROGRAMMES'!I174</f>
        <v>0</v>
      </c>
      <c r="J174" s="9">
        <f>OSDP!J174+OSW!J180+ORC!J174+'CD PROGRAMMES'!J174</f>
        <v>0</v>
      </c>
      <c r="K174" s="9">
        <f>OSDP!K174+OSW!K180+ORC!K174+'CD PROGRAMMES'!K174</f>
        <v>0</v>
      </c>
      <c r="L174" s="9">
        <f>OSDP!L174+OSW!L180+ORC!L174+'CD PROGRAMMES'!L174</f>
        <v>0</v>
      </c>
      <c r="M174" s="9">
        <f>OSDP!M174+OSW!M180+ORC!M174+'CD PROGRAMMES'!M174</f>
        <v>0</v>
      </c>
      <c r="N174" s="9">
        <f>OSDP!N174+OSW!N180+ORC!N174+'CD PROGRAMMES'!N174</f>
        <v>0</v>
      </c>
      <c r="O174" s="9">
        <f>OSDP!O174+OSW!O180+ORC!O174+'CD PROGRAMMES'!O174</f>
        <v>0</v>
      </c>
      <c r="P174" s="9">
        <f>OSDP!P174+OSW!P180+ORC!P174+'CD PROGRAMMES'!P174</f>
        <v>0</v>
      </c>
      <c r="Q174" s="9">
        <f>OSDP!Q174+OSW!Q180+ORC!Q174</f>
        <v>0</v>
      </c>
      <c r="R174" s="9">
        <f t="shared" si="8"/>
        <v>0</v>
      </c>
      <c r="S174" s="9">
        <f t="shared" si="9"/>
        <v>0</v>
      </c>
    </row>
    <row r="175" spans="1:19" ht="13.5">
      <c r="A175" s="23"/>
      <c r="B175" s="12"/>
      <c r="C175" s="9">
        <f>OSDP!C175+OSW!C181+ORC!C175</f>
        <v>0</v>
      </c>
      <c r="D175" s="19"/>
      <c r="E175" s="19">
        <f t="shared" si="7"/>
        <v>0</v>
      </c>
      <c r="F175" s="9">
        <f>OSDP!F175+OSW!F181+ORC!F175</f>
        <v>0</v>
      </c>
      <c r="G175" s="9">
        <f>OSDP!G175+OSW!G181+ORC!G175+'CD PROGRAMMES'!G175</f>
        <v>0</v>
      </c>
      <c r="H175" s="9">
        <f>OSDP!H175+OSW!H181+ORC!H175+'CD PROGRAMMES'!H175</f>
        <v>0</v>
      </c>
      <c r="I175" s="9">
        <f>OSDP!I175+OSW!I181+ORC!I175+'CD PROGRAMMES'!I175</f>
        <v>0</v>
      </c>
      <c r="J175" s="9">
        <f>OSDP!J175+OSW!J181+ORC!J175+'CD PROGRAMMES'!J175</f>
        <v>0</v>
      </c>
      <c r="K175" s="9">
        <f>OSDP!K175+OSW!K181+ORC!K175+'CD PROGRAMMES'!K175</f>
        <v>0</v>
      </c>
      <c r="L175" s="9">
        <f>OSDP!L175+OSW!L181+ORC!L175+'CD PROGRAMMES'!L175</f>
        <v>0</v>
      </c>
      <c r="M175" s="9">
        <f>OSDP!M175+OSW!M181+ORC!M175+'CD PROGRAMMES'!M175</f>
        <v>0</v>
      </c>
      <c r="N175" s="9">
        <f>OSDP!N175+OSW!N181+ORC!N175+'CD PROGRAMMES'!N175</f>
        <v>0</v>
      </c>
      <c r="O175" s="9">
        <f>OSDP!O175+OSW!O181+ORC!O175+'CD PROGRAMMES'!O175</f>
        <v>0</v>
      </c>
      <c r="P175" s="9">
        <f>OSDP!P175+OSW!P181+ORC!P175+'CD PROGRAMMES'!P175</f>
        <v>0</v>
      </c>
      <c r="Q175" s="9">
        <f>OSDP!Q175+OSW!Q181+ORC!Q175</f>
        <v>0</v>
      </c>
      <c r="R175" s="9">
        <f t="shared" si="8"/>
        <v>0</v>
      </c>
      <c r="S175" s="9">
        <f t="shared" si="9"/>
        <v>0</v>
      </c>
    </row>
    <row r="176" spans="1:19" ht="13.5">
      <c r="A176" s="23"/>
      <c r="B176" s="22" t="s">
        <v>138</v>
      </c>
      <c r="C176" s="14" t="e">
        <f>SUM(C11:C175)</f>
        <v>#REF!</v>
      </c>
      <c r="D176" s="14" t="e">
        <f aca="true" t="shared" si="10" ref="D176:S176">SUM(D11:D175)</f>
        <v>#REF!</v>
      </c>
      <c r="E176" s="14" t="e">
        <f t="shared" si="10"/>
        <v>#REF!</v>
      </c>
      <c r="F176" s="14" t="e">
        <f t="shared" si="10"/>
        <v>#REF!</v>
      </c>
      <c r="G176" s="14" t="e">
        <f t="shared" si="10"/>
        <v>#REF!</v>
      </c>
      <c r="H176" s="14" t="e">
        <f t="shared" si="10"/>
        <v>#REF!</v>
      </c>
      <c r="I176" s="14" t="e">
        <f t="shared" si="10"/>
        <v>#REF!</v>
      </c>
      <c r="J176" s="14" t="e">
        <f t="shared" si="10"/>
        <v>#REF!</v>
      </c>
      <c r="K176" s="14" t="e">
        <f t="shared" si="10"/>
        <v>#REF!</v>
      </c>
      <c r="L176" s="14" t="e">
        <f t="shared" si="10"/>
        <v>#REF!</v>
      </c>
      <c r="M176" s="14" t="e">
        <f t="shared" si="10"/>
        <v>#REF!</v>
      </c>
      <c r="N176" s="14" t="e">
        <f t="shared" si="10"/>
        <v>#REF!</v>
      </c>
      <c r="O176" s="14" t="e">
        <f t="shared" si="10"/>
        <v>#REF!</v>
      </c>
      <c r="P176" s="14" t="e">
        <f t="shared" si="10"/>
        <v>#REF!</v>
      </c>
      <c r="Q176" s="14" t="e">
        <f t="shared" si="10"/>
        <v>#REF!</v>
      </c>
      <c r="R176" s="14" t="e">
        <f t="shared" si="10"/>
        <v>#REF!</v>
      </c>
      <c r="S176" s="14" t="e">
        <f t="shared" si="10"/>
        <v>#REF!</v>
      </c>
    </row>
    <row r="177" spans="1:19" ht="13.5">
      <c r="A177" s="23"/>
      <c r="B177" s="12"/>
      <c r="C177" s="9">
        <f>OSDP!C177+OSW!C183+ORC!C177</f>
        <v>0</v>
      </c>
      <c r="D177" s="19"/>
      <c r="E177" s="19">
        <f t="shared" si="7"/>
        <v>0</v>
      </c>
      <c r="F177" s="9">
        <f>OSDP!F177+OSW!F183+ORC!F177</f>
        <v>0</v>
      </c>
      <c r="G177" s="9">
        <f>OSDP!G177+OSW!G183+ORC!G177+'CD PROGRAMMES'!G177</f>
        <v>0</v>
      </c>
      <c r="H177" s="9">
        <f>OSDP!H177+OSW!H183+ORC!H177+'CD PROGRAMMES'!H177</f>
        <v>0</v>
      </c>
      <c r="I177" s="9">
        <f>OSDP!I177+OSW!I183+ORC!I177+'CD PROGRAMMES'!I177</f>
        <v>0</v>
      </c>
      <c r="J177" s="9">
        <f>OSDP!J177+OSW!J183+ORC!J177+'CD PROGRAMMES'!J177</f>
        <v>0</v>
      </c>
      <c r="K177" s="9">
        <f>OSDP!K177+OSW!K183+ORC!K177+'CD PROGRAMMES'!K177</f>
        <v>0</v>
      </c>
      <c r="L177" s="9">
        <f>OSDP!L177+OSW!L183+ORC!L177+'CD PROGRAMMES'!L177</f>
        <v>0</v>
      </c>
      <c r="M177" s="9">
        <f>OSDP!M177+OSW!M183+ORC!M177+'CD PROGRAMMES'!M177</f>
        <v>0</v>
      </c>
      <c r="N177" s="9">
        <f>OSDP!N177+OSW!N183+ORC!N177+'CD PROGRAMMES'!N177</f>
        <v>0</v>
      </c>
      <c r="O177" s="9">
        <f>OSDP!O177+OSW!O183+ORC!O177+'CD PROGRAMMES'!O177</f>
        <v>0</v>
      </c>
      <c r="P177" s="9">
        <f>OSDP!P177+OSW!P183+ORC!P177+'CD PROGRAMMES'!P177</f>
        <v>0</v>
      </c>
      <c r="Q177" s="9">
        <f>OSDP!Q177+OSW!Q183+ORC!Q177</f>
        <v>0</v>
      </c>
      <c r="R177" s="9">
        <f>SUM(F177:Q177)</f>
        <v>0</v>
      </c>
      <c r="S177" s="9">
        <f>SUM(E177-R177)</f>
        <v>0</v>
      </c>
    </row>
    <row r="178" spans="1:19" ht="13.5">
      <c r="A178" s="23"/>
      <c r="B178" s="15" t="s">
        <v>115</v>
      </c>
      <c r="C178" s="9">
        <f>OSDP!C178+OSW!C184+ORC!C178</f>
        <v>0</v>
      </c>
      <c r="D178" s="19"/>
      <c r="E178" s="19">
        <f t="shared" si="7"/>
        <v>0</v>
      </c>
      <c r="F178" s="9">
        <f>OSDP!F178+OSW!F184+ORC!F178</f>
        <v>0</v>
      </c>
      <c r="G178" s="9">
        <f>OSDP!G178+OSW!G184+ORC!G178+'CD PROGRAMMES'!G178</f>
        <v>0</v>
      </c>
      <c r="H178" s="9">
        <f>OSDP!H178+OSW!H184+ORC!H178+'CD PROGRAMMES'!H178</f>
        <v>0</v>
      </c>
      <c r="I178" s="9">
        <f>OSDP!I178+OSW!I184+ORC!I178+'CD PROGRAMMES'!I178</f>
        <v>0</v>
      </c>
      <c r="J178" s="9">
        <f>OSDP!J178+OSW!J184+ORC!J178+'CD PROGRAMMES'!J178</f>
        <v>0</v>
      </c>
      <c r="K178" s="9">
        <f>OSDP!K178+OSW!K184+ORC!K178+'CD PROGRAMMES'!K178</f>
        <v>0</v>
      </c>
      <c r="L178" s="9">
        <f>OSDP!L178+OSW!L184+ORC!L178+'CD PROGRAMMES'!L178</f>
        <v>0</v>
      </c>
      <c r="M178" s="9">
        <f>OSDP!M178+OSW!M184+ORC!M178+'CD PROGRAMMES'!M178</f>
        <v>0</v>
      </c>
      <c r="N178" s="9">
        <f>OSDP!N178+OSW!N184+ORC!N178+'CD PROGRAMMES'!N178</f>
        <v>0</v>
      </c>
      <c r="O178" s="9">
        <f>OSDP!O178+OSW!O184+ORC!O178+'CD PROGRAMMES'!O178</f>
        <v>0</v>
      </c>
      <c r="P178" s="9">
        <f>OSDP!P178+OSW!P184+ORC!P178+'CD PROGRAMMES'!P178</f>
        <v>0</v>
      </c>
      <c r="Q178" s="9">
        <f>OSDP!Q178+OSW!Q184+ORC!Q178</f>
        <v>0</v>
      </c>
      <c r="R178" s="9">
        <f aca="true" t="shared" si="11" ref="R178:R185">SUM(F178:Q178)</f>
        <v>0</v>
      </c>
      <c r="S178" s="9">
        <f aca="true" t="shared" si="12" ref="S178:S185">SUM(E178-R178)</f>
        <v>0</v>
      </c>
    </row>
    <row r="179" spans="1:19" ht="13.5">
      <c r="A179" s="23" t="s">
        <v>163</v>
      </c>
      <c r="B179" s="9" t="s">
        <v>95</v>
      </c>
      <c r="C179" s="9">
        <f>OSDP!C179+OSW!C185+ORC!C179</f>
        <v>0</v>
      </c>
      <c r="D179" s="19"/>
      <c r="E179" s="19">
        <f t="shared" si="7"/>
        <v>0</v>
      </c>
      <c r="F179" s="9">
        <f>OSDP!F179+OSW!F185+ORC!F179</f>
        <v>0</v>
      </c>
      <c r="G179" s="9">
        <f>OSDP!G179+OSW!G185+ORC!G179+'CD PROGRAMMES'!G179</f>
        <v>0</v>
      </c>
      <c r="H179" s="9">
        <f>OSDP!H179+OSW!H185+ORC!H179+'CD PROGRAMMES'!H179</f>
        <v>0</v>
      </c>
      <c r="I179" s="9">
        <f>OSDP!I179+OSW!I185+ORC!I179+'CD PROGRAMMES'!I179</f>
        <v>0</v>
      </c>
      <c r="J179" s="9">
        <f>OSDP!J179+OSW!J185+ORC!J179+'CD PROGRAMMES'!J179</f>
        <v>0</v>
      </c>
      <c r="K179" s="9">
        <f>OSDP!K179+OSW!K185+ORC!K179+'CD PROGRAMMES'!K179</f>
        <v>0</v>
      </c>
      <c r="L179" s="9">
        <f>OSDP!L179+OSW!L185+ORC!L179+'CD PROGRAMMES'!L179</f>
        <v>0</v>
      </c>
      <c r="M179" s="9">
        <f>OSDP!M179+OSW!M185+ORC!M179+'CD PROGRAMMES'!M179</f>
        <v>0</v>
      </c>
      <c r="N179" s="9">
        <f>OSDP!N179+OSW!N185+ORC!N179+'CD PROGRAMMES'!N179</f>
        <v>0</v>
      </c>
      <c r="O179" s="9">
        <f>OSDP!O179+OSW!O185+ORC!O179+'CD PROGRAMMES'!O179</f>
        <v>0</v>
      </c>
      <c r="P179" s="9">
        <f>OSDP!P179+OSW!P185+ORC!P179+'CD PROGRAMMES'!P179</f>
        <v>0</v>
      </c>
      <c r="Q179" s="9">
        <f>OSDP!Q179+OSW!Q185+ORC!Q179</f>
        <v>0</v>
      </c>
      <c r="R179" s="9">
        <f t="shared" si="11"/>
        <v>0</v>
      </c>
      <c r="S179" s="9">
        <f t="shared" si="12"/>
        <v>0</v>
      </c>
    </row>
    <row r="180" spans="1:19" ht="13.5">
      <c r="A180" s="23"/>
      <c r="B180" s="9"/>
      <c r="C180" s="9">
        <f>OSDP!C180+OSW!C186+ORC!C180</f>
        <v>0</v>
      </c>
      <c r="D180" s="19"/>
      <c r="E180" s="19">
        <f t="shared" si="7"/>
        <v>0</v>
      </c>
      <c r="F180" s="9">
        <f>OSDP!F180+OSW!F186+ORC!F180</f>
        <v>0</v>
      </c>
      <c r="G180" s="9">
        <f>OSDP!G180+OSW!G186+ORC!G180+'CD PROGRAMMES'!G180</f>
        <v>0</v>
      </c>
      <c r="H180" s="9">
        <f>OSDP!H180+OSW!H186+ORC!H180+'CD PROGRAMMES'!H180</f>
        <v>0</v>
      </c>
      <c r="I180" s="9">
        <f>OSDP!I180+OSW!I186+ORC!I180+'CD PROGRAMMES'!I180</f>
        <v>0</v>
      </c>
      <c r="J180" s="9">
        <f>OSDP!J180+OSW!J186+ORC!J180+'CD PROGRAMMES'!J180</f>
        <v>0</v>
      </c>
      <c r="K180" s="9">
        <f>OSDP!K180+OSW!K186+ORC!K180+'CD PROGRAMMES'!K180</f>
        <v>0</v>
      </c>
      <c r="L180" s="9">
        <f>OSDP!L180+OSW!L186+ORC!L180+'CD PROGRAMMES'!L180</f>
        <v>0</v>
      </c>
      <c r="M180" s="9">
        <f>OSDP!M180+OSW!M186+ORC!M180+'CD PROGRAMMES'!M180</f>
        <v>0</v>
      </c>
      <c r="N180" s="9">
        <f>OSDP!N180+OSW!N186+ORC!N180+'CD PROGRAMMES'!N180</f>
        <v>0</v>
      </c>
      <c r="O180" s="9">
        <f>OSDP!O180+OSW!O186+ORC!O180+'CD PROGRAMMES'!O180</f>
        <v>0</v>
      </c>
      <c r="P180" s="9">
        <f>OSDP!P180+OSW!P186+ORC!P180+'CD PROGRAMMES'!P180</f>
        <v>0</v>
      </c>
      <c r="Q180" s="9">
        <f>OSDP!Q180+OSW!Q186+ORC!Q180</f>
        <v>0</v>
      </c>
      <c r="R180" s="9">
        <f t="shared" si="11"/>
        <v>0</v>
      </c>
      <c r="S180" s="9">
        <f t="shared" si="12"/>
        <v>0</v>
      </c>
    </row>
    <row r="181" spans="1:19" ht="13.5">
      <c r="A181" s="23" t="s">
        <v>164</v>
      </c>
      <c r="B181" s="9" t="s">
        <v>96</v>
      </c>
      <c r="C181" s="9">
        <f>OSDP!C181+OSW!C187+ORC!C181</f>
        <v>0</v>
      </c>
      <c r="D181" s="19"/>
      <c r="E181" s="19">
        <f t="shared" si="7"/>
        <v>0</v>
      </c>
      <c r="F181" s="9">
        <f>OSDP!F181+OSW!F187+ORC!F181</f>
        <v>0</v>
      </c>
      <c r="G181" s="9">
        <f>OSDP!G181+OSW!G187+ORC!G181+'CD PROGRAMMES'!G181</f>
        <v>0</v>
      </c>
      <c r="H181" s="9">
        <f>OSDP!H181+OSW!H187+ORC!H181+'CD PROGRAMMES'!H181</f>
        <v>0</v>
      </c>
      <c r="I181" s="9">
        <f>OSDP!I181+OSW!I187+ORC!I181+'CD PROGRAMMES'!I181</f>
        <v>0</v>
      </c>
      <c r="J181" s="9">
        <f>OSDP!J181+OSW!J187+ORC!J181+'CD PROGRAMMES'!J181</f>
        <v>0</v>
      </c>
      <c r="K181" s="9">
        <f>OSDP!K181+OSW!K187+ORC!K181+'CD PROGRAMMES'!K181</f>
        <v>0</v>
      </c>
      <c r="L181" s="9">
        <f>OSDP!L181+OSW!L187+ORC!L181+'CD PROGRAMMES'!L181</f>
        <v>0</v>
      </c>
      <c r="M181" s="9">
        <f>OSDP!M181+OSW!M187+ORC!M181+'CD PROGRAMMES'!M181</f>
        <v>0</v>
      </c>
      <c r="N181" s="9">
        <f>OSDP!N181+OSW!N187+ORC!N181+'CD PROGRAMMES'!N181</f>
        <v>0</v>
      </c>
      <c r="O181" s="9">
        <f>OSDP!O181+OSW!O187+ORC!O181+'CD PROGRAMMES'!O181</f>
        <v>0</v>
      </c>
      <c r="P181" s="9">
        <f>OSDP!P181+OSW!P187+ORC!P181+'CD PROGRAMMES'!P181</f>
        <v>0</v>
      </c>
      <c r="Q181" s="9">
        <f>OSDP!Q181+OSW!Q187+ORC!Q181</f>
        <v>0</v>
      </c>
      <c r="R181" s="9">
        <f t="shared" si="11"/>
        <v>0</v>
      </c>
      <c r="S181" s="9">
        <f t="shared" si="12"/>
        <v>0</v>
      </c>
    </row>
    <row r="182" spans="1:19" ht="13.5">
      <c r="A182" s="23"/>
      <c r="B182" s="9" t="s">
        <v>97</v>
      </c>
      <c r="C182" s="9">
        <f>OSDP!C182+OSW!C188+ORC!C182</f>
        <v>0</v>
      </c>
      <c r="D182" s="19"/>
      <c r="E182" s="19">
        <f t="shared" si="7"/>
        <v>0</v>
      </c>
      <c r="F182" s="9">
        <f>OSDP!F182+OSW!F188+ORC!F182</f>
        <v>0</v>
      </c>
      <c r="G182" s="9">
        <f>OSDP!G182+OSW!G188+ORC!G182+'CD PROGRAMMES'!G182</f>
        <v>0</v>
      </c>
      <c r="H182" s="9">
        <f>OSDP!H182+OSW!H188+ORC!H182+'CD PROGRAMMES'!H182</f>
        <v>0</v>
      </c>
      <c r="I182" s="9">
        <f>OSDP!I182+OSW!I188+ORC!I182+'CD PROGRAMMES'!I182</f>
        <v>0</v>
      </c>
      <c r="J182" s="9">
        <f>OSDP!J182+OSW!J188+ORC!J182+'CD PROGRAMMES'!J182</f>
        <v>0</v>
      </c>
      <c r="K182" s="9">
        <f>OSDP!K182+OSW!K188+ORC!K182+'CD PROGRAMMES'!K182</f>
        <v>0</v>
      </c>
      <c r="L182" s="9">
        <f>OSDP!L182+OSW!L188+ORC!L182+'CD PROGRAMMES'!L182</f>
        <v>0</v>
      </c>
      <c r="M182" s="9">
        <f>OSDP!M182+OSW!M188+ORC!M182+'CD PROGRAMMES'!M182</f>
        <v>0</v>
      </c>
      <c r="N182" s="9">
        <f>OSDP!N182+OSW!N188+ORC!N182+'CD PROGRAMMES'!N182</f>
        <v>0</v>
      </c>
      <c r="O182" s="9">
        <f>OSDP!O182+OSW!O188+ORC!O182+'CD PROGRAMMES'!O182</f>
        <v>0</v>
      </c>
      <c r="P182" s="9">
        <f>OSDP!P182+OSW!P188+ORC!P182+'CD PROGRAMMES'!P182</f>
        <v>0</v>
      </c>
      <c r="Q182" s="9">
        <f>OSDP!Q182+OSW!Q188+ORC!Q182</f>
        <v>0</v>
      </c>
      <c r="R182" s="9">
        <f t="shared" si="11"/>
        <v>0</v>
      </c>
      <c r="S182" s="9">
        <f t="shared" si="12"/>
        <v>0</v>
      </c>
    </row>
    <row r="183" spans="1:19" ht="13.5">
      <c r="A183" s="23"/>
      <c r="B183" s="9"/>
      <c r="C183" s="9">
        <f>OSDP!C183+OSW!C189+ORC!C183</f>
        <v>0</v>
      </c>
      <c r="D183" s="19"/>
      <c r="E183" s="19">
        <f t="shared" si="7"/>
        <v>0</v>
      </c>
      <c r="F183" s="9">
        <f>OSDP!F183+OSW!F189+ORC!F183</f>
        <v>0</v>
      </c>
      <c r="G183" s="9">
        <f>OSDP!G183+OSW!G189+ORC!G183+'CD PROGRAMMES'!G183</f>
        <v>0</v>
      </c>
      <c r="H183" s="9">
        <f>OSDP!H183+OSW!H189+ORC!H183+'CD PROGRAMMES'!H183</f>
        <v>0</v>
      </c>
      <c r="I183" s="9">
        <f>OSDP!I183+OSW!I189+ORC!I183+'CD PROGRAMMES'!I183</f>
        <v>0</v>
      </c>
      <c r="J183" s="9">
        <f>OSDP!J183+OSW!J189+ORC!J183+'CD PROGRAMMES'!J183</f>
        <v>0</v>
      </c>
      <c r="K183" s="9">
        <f>OSDP!K183+OSW!K189+ORC!K183+'CD PROGRAMMES'!K183</f>
        <v>0</v>
      </c>
      <c r="L183" s="9">
        <f>OSDP!L183+OSW!L189+ORC!L183+'CD PROGRAMMES'!L183</f>
        <v>0</v>
      </c>
      <c r="M183" s="9">
        <f>OSDP!M183+OSW!M189+ORC!M183+'CD PROGRAMMES'!M183</f>
        <v>0</v>
      </c>
      <c r="N183" s="9">
        <f>OSDP!N183+OSW!N189+ORC!N183+'CD PROGRAMMES'!N183</f>
        <v>0</v>
      </c>
      <c r="O183" s="9">
        <f>OSDP!O183+OSW!O189+ORC!O183+'CD PROGRAMMES'!O183</f>
        <v>0</v>
      </c>
      <c r="P183" s="9">
        <f>OSDP!P183+OSW!P189+ORC!P183+'CD PROGRAMMES'!P183</f>
        <v>0</v>
      </c>
      <c r="Q183" s="9">
        <f>OSDP!Q183+OSW!Q189+ORC!Q183</f>
        <v>0</v>
      </c>
      <c r="R183" s="9">
        <f t="shared" si="11"/>
        <v>0</v>
      </c>
      <c r="S183" s="9">
        <f t="shared" si="12"/>
        <v>0</v>
      </c>
    </row>
    <row r="184" spans="1:19" ht="13.5">
      <c r="A184" s="23" t="s">
        <v>165</v>
      </c>
      <c r="B184" s="9" t="s">
        <v>98</v>
      </c>
      <c r="C184" s="9">
        <f>OSDP!C184+OSW!C190+ORC!C184</f>
        <v>0</v>
      </c>
      <c r="D184" s="19"/>
      <c r="E184" s="19">
        <f t="shared" si="7"/>
        <v>0</v>
      </c>
      <c r="F184" s="9">
        <f>OSDP!F184+OSW!F190+ORC!F184</f>
        <v>0</v>
      </c>
      <c r="G184" s="9">
        <f>OSDP!G184+OSW!G190+ORC!G184+'CD PROGRAMMES'!G184</f>
        <v>0</v>
      </c>
      <c r="H184" s="9">
        <f>OSDP!H184+OSW!H190+ORC!H184+'CD PROGRAMMES'!H184</f>
        <v>0</v>
      </c>
      <c r="I184" s="9">
        <f>OSDP!I184+OSW!I190+ORC!I184+'CD PROGRAMMES'!I184</f>
        <v>0</v>
      </c>
      <c r="J184" s="9">
        <f>OSDP!J184+OSW!J190+ORC!J184+'CD PROGRAMMES'!J184</f>
        <v>0</v>
      </c>
      <c r="K184" s="9">
        <f>OSDP!K184+OSW!K190+ORC!K184+'CD PROGRAMMES'!K184</f>
        <v>0</v>
      </c>
      <c r="L184" s="9">
        <f>OSDP!L184+OSW!L190+ORC!L184+'CD PROGRAMMES'!L184</f>
        <v>0</v>
      </c>
      <c r="M184" s="9">
        <f>OSDP!M184+OSW!M190+ORC!M184+'CD PROGRAMMES'!M184</f>
        <v>0</v>
      </c>
      <c r="N184" s="9">
        <f>OSDP!N184+OSW!N190+ORC!N184+'CD PROGRAMMES'!N184</f>
        <v>0</v>
      </c>
      <c r="O184" s="9">
        <f>OSDP!O184+OSW!O190+ORC!O184+'CD PROGRAMMES'!O184</f>
        <v>0</v>
      </c>
      <c r="P184" s="9">
        <f>OSDP!P184+OSW!P190+ORC!P184+'CD PROGRAMMES'!P184</f>
        <v>0</v>
      </c>
      <c r="Q184" s="9">
        <f>OSDP!Q184+OSW!Q190+ORC!Q184</f>
        <v>0</v>
      </c>
      <c r="R184" s="9">
        <f t="shared" si="11"/>
        <v>0</v>
      </c>
      <c r="S184" s="9">
        <f t="shared" si="12"/>
        <v>0</v>
      </c>
    </row>
    <row r="185" spans="2:19" ht="12.75">
      <c r="B185" s="9"/>
      <c r="C185" s="9">
        <f>OSDP!C185+OSW!C191+ORC!C185</f>
        <v>0</v>
      </c>
      <c r="D185" s="19"/>
      <c r="E185" s="19">
        <f t="shared" si="7"/>
        <v>0</v>
      </c>
      <c r="F185" s="9">
        <f>OSDP!F185+OSW!F191+ORC!F185</f>
        <v>0</v>
      </c>
      <c r="G185" s="9">
        <f>OSDP!G185+OSW!G191+ORC!G185+'CD PROGRAMMES'!G185</f>
        <v>0</v>
      </c>
      <c r="H185" s="9">
        <f>OSDP!H185+OSW!H191+ORC!H185+'CD PROGRAMMES'!H185</f>
        <v>0</v>
      </c>
      <c r="I185" s="9">
        <f>OSDP!I185+OSW!I191+ORC!I185+'CD PROGRAMMES'!I185</f>
        <v>0</v>
      </c>
      <c r="J185" s="9">
        <f>OSDP!J185+OSW!J191+ORC!J185+'CD PROGRAMMES'!J185</f>
        <v>0</v>
      </c>
      <c r="K185" s="9">
        <f>OSDP!K185+OSW!K191+ORC!K185+'CD PROGRAMMES'!K185</f>
        <v>0</v>
      </c>
      <c r="L185" s="9">
        <f>OSDP!L185+OSW!L191+ORC!L185+'CD PROGRAMMES'!L185</f>
        <v>0</v>
      </c>
      <c r="M185" s="9">
        <f>OSDP!M185+OSW!M191+ORC!M185+'CD PROGRAMMES'!M185</f>
        <v>0</v>
      </c>
      <c r="N185" s="9">
        <f>OSDP!N185+OSW!N191+ORC!N185+'CD PROGRAMMES'!N185</f>
        <v>0</v>
      </c>
      <c r="O185" s="9">
        <f>OSDP!O185+OSW!O191+ORC!O185+'CD PROGRAMMES'!O185</f>
        <v>0</v>
      </c>
      <c r="P185" s="9">
        <f>OSDP!P185+OSW!P191+ORC!P185+'CD PROGRAMMES'!P185</f>
        <v>0</v>
      </c>
      <c r="Q185" s="9">
        <f>OSDP!Q185+OSW!Q191+ORC!Q185</f>
        <v>0</v>
      </c>
      <c r="R185" s="9">
        <f t="shared" si="11"/>
        <v>0</v>
      </c>
      <c r="S185" s="9">
        <f t="shared" si="12"/>
        <v>0</v>
      </c>
    </row>
    <row r="186" spans="2:19" ht="12.75">
      <c r="B186" s="17" t="s">
        <v>139</v>
      </c>
      <c r="C186" s="14">
        <f aca="true" t="shared" si="13" ref="C186:S186">SUM(C179+C181+C182+C184)</f>
        <v>0</v>
      </c>
      <c r="D186" s="21">
        <f t="shared" si="13"/>
        <v>0</v>
      </c>
      <c r="E186" s="21">
        <f t="shared" si="13"/>
        <v>0</v>
      </c>
      <c r="F186" s="21">
        <f t="shared" si="13"/>
        <v>0</v>
      </c>
      <c r="G186" s="21">
        <f t="shared" si="13"/>
        <v>0</v>
      </c>
      <c r="H186" s="21">
        <f t="shared" si="13"/>
        <v>0</v>
      </c>
      <c r="I186" s="21">
        <f t="shared" si="13"/>
        <v>0</v>
      </c>
      <c r="J186" s="21">
        <f t="shared" si="13"/>
        <v>0</v>
      </c>
      <c r="K186" s="21">
        <f t="shared" si="13"/>
        <v>0</v>
      </c>
      <c r="L186" s="21">
        <f t="shared" si="13"/>
        <v>0</v>
      </c>
      <c r="M186" s="21">
        <f t="shared" si="13"/>
        <v>0</v>
      </c>
      <c r="N186" s="21">
        <f t="shared" si="13"/>
        <v>0</v>
      </c>
      <c r="O186" s="21">
        <f t="shared" si="13"/>
        <v>0</v>
      </c>
      <c r="P186" s="21">
        <f t="shared" si="13"/>
        <v>0</v>
      </c>
      <c r="Q186" s="21">
        <f t="shared" si="13"/>
        <v>0</v>
      </c>
      <c r="R186" s="14">
        <f t="shared" si="13"/>
        <v>0</v>
      </c>
      <c r="S186" s="14">
        <f t="shared" si="13"/>
        <v>0</v>
      </c>
    </row>
    <row r="187" spans="2:19" ht="12.75">
      <c r="B187" s="9"/>
      <c r="C187" s="9"/>
      <c r="D187" s="19"/>
      <c r="E187" s="19">
        <f>D187+C187</f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/>
      <c r="S187" s="9"/>
    </row>
    <row r="188" spans="2:19" ht="12.75">
      <c r="B188" s="14" t="s">
        <v>140</v>
      </c>
      <c r="C188" s="14" t="e">
        <f aca="true" t="shared" si="14" ref="C188:S188">C186+C176</f>
        <v>#REF!</v>
      </c>
      <c r="D188" s="14" t="e">
        <f t="shared" si="14"/>
        <v>#REF!</v>
      </c>
      <c r="E188" s="14" t="e">
        <f t="shared" si="14"/>
        <v>#REF!</v>
      </c>
      <c r="F188" s="14" t="e">
        <f t="shared" si="14"/>
        <v>#REF!</v>
      </c>
      <c r="G188" s="14" t="e">
        <f t="shared" si="14"/>
        <v>#REF!</v>
      </c>
      <c r="H188" s="14" t="e">
        <f t="shared" si="14"/>
        <v>#REF!</v>
      </c>
      <c r="I188" s="14" t="e">
        <f t="shared" si="14"/>
        <v>#REF!</v>
      </c>
      <c r="J188" s="14" t="e">
        <f t="shared" si="14"/>
        <v>#REF!</v>
      </c>
      <c r="K188" s="14" t="e">
        <f t="shared" si="14"/>
        <v>#REF!</v>
      </c>
      <c r="L188" s="14" t="e">
        <f t="shared" si="14"/>
        <v>#REF!</v>
      </c>
      <c r="M188" s="14" t="e">
        <f t="shared" si="14"/>
        <v>#REF!</v>
      </c>
      <c r="N188" s="14" t="e">
        <f t="shared" si="14"/>
        <v>#REF!</v>
      </c>
      <c r="O188" s="14" t="e">
        <f t="shared" si="14"/>
        <v>#REF!</v>
      </c>
      <c r="P188" s="14" t="e">
        <f t="shared" si="14"/>
        <v>#REF!</v>
      </c>
      <c r="Q188" s="14" t="e">
        <f t="shared" si="14"/>
        <v>#REF!</v>
      </c>
      <c r="R188" s="14" t="e">
        <f t="shared" si="14"/>
        <v>#REF!</v>
      </c>
      <c r="S188" s="14" t="e">
        <f t="shared" si="14"/>
        <v>#REF!</v>
      </c>
    </row>
    <row r="190" ht="12.75">
      <c r="C190" s="63" t="e">
        <f>C188+C5</f>
        <v>#REF!</v>
      </c>
    </row>
  </sheetData>
  <mergeCells count="1">
    <mergeCell ref="F2:R2"/>
  </mergeCells>
  <printOptions/>
  <pageMargins left="0.75" right="0.75" top="1" bottom="1" header="0.5" footer="0.5"/>
  <pageSetup orientation="landscape" scale="54" r:id="rId1"/>
  <rowBreaks count="3" manualBreakCount="3">
    <brk id="54" min="1" max="18" man="1"/>
    <brk id="104" min="1" max="18" man="1"/>
    <brk id="15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87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4" customWidth="1"/>
    <col min="2" max="3" width="15.421875" style="24" hidden="1" customWidth="1"/>
    <col min="4" max="4" width="4.28125" style="24" hidden="1" customWidth="1"/>
    <col min="5" max="5" width="15.00390625" style="24" bestFit="1" customWidth="1"/>
    <col min="6" max="6" width="17.57421875" style="24" customWidth="1"/>
    <col min="7" max="7" width="13.8515625" style="24" customWidth="1"/>
    <col min="8" max="8" width="11.7109375" style="24" customWidth="1"/>
    <col min="9" max="9" width="14.140625" style="24" customWidth="1"/>
    <col min="10" max="10" width="15.57421875" style="24" customWidth="1"/>
    <col min="11" max="11" width="16.421875" style="24" customWidth="1"/>
    <col min="12" max="12" width="15.57421875" style="24" customWidth="1"/>
    <col min="13" max="16384" width="9.140625" style="24" customWidth="1"/>
  </cols>
  <sheetData>
    <row r="1" spans="6:10" ht="15.75">
      <c r="F1" s="78" t="s">
        <v>203</v>
      </c>
      <c r="G1" s="78"/>
      <c r="H1" s="78"/>
      <c r="I1" s="78"/>
      <c r="J1" s="78"/>
    </row>
    <row r="2" ht="15"/>
    <row r="3" spans="6:11" ht="16.5" thickBot="1">
      <c r="F3" s="25"/>
      <c r="G3" s="25"/>
      <c r="H3" s="25"/>
      <c r="I3" s="25"/>
      <c r="J3" s="25"/>
      <c r="K3" s="26" t="s">
        <v>177</v>
      </c>
    </row>
    <row r="4" spans="5:12" s="26" customFormat="1" ht="15">
      <c r="E4" s="26" t="s">
        <v>176</v>
      </c>
      <c r="F4" s="26" t="s">
        <v>177</v>
      </c>
      <c r="G4" s="27" t="s">
        <v>178</v>
      </c>
      <c r="H4" s="26" t="s">
        <v>179</v>
      </c>
      <c r="I4" s="26" t="s">
        <v>180</v>
      </c>
      <c r="J4" s="26" t="s">
        <v>181</v>
      </c>
      <c r="K4" s="26" t="s">
        <v>180</v>
      </c>
      <c r="L4" s="26" t="s">
        <v>181</v>
      </c>
    </row>
    <row r="5" spans="1:12" ht="15.75">
      <c r="A5" s="28" t="s">
        <v>182</v>
      </c>
      <c r="B5" s="29">
        <v>23653000</v>
      </c>
      <c r="C5" s="29">
        <v>1000000</v>
      </c>
      <c r="D5" s="29">
        <f>C5+B5</f>
        <v>24653000</v>
      </c>
      <c r="E5" s="29" t="e">
        <f>#REF!</f>
        <v>#REF!</v>
      </c>
      <c r="F5" s="29" t="e">
        <f>#REF!</f>
        <v>#REF!</v>
      </c>
      <c r="G5" s="30" t="e">
        <f>E5-F5</f>
        <v>#REF!</v>
      </c>
      <c r="H5" s="31" t="e">
        <f>F5/E5</f>
        <v>#REF!</v>
      </c>
      <c r="I5" s="31">
        <f aca="true" t="shared" si="0" ref="I5:I16">10/12</f>
        <v>0.8333333333333334</v>
      </c>
      <c r="J5" s="32" t="e">
        <f>I5-H5</f>
        <v>#REF!</v>
      </c>
      <c r="K5" s="29" t="e">
        <f>F5/10*12</f>
        <v>#REF!</v>
      </c>
      <c r="L5" s="29" t="e">
        <f>E5-K5</f>
        <v>#REF!</v>
      </c>
    </row>
    <row r="6" spans="1:12" ht="15.75">
      <c r="A6" s="28" t="s">
        <v>183</v>
      </c>
      <c r="B6" s="29">
        <f>SUM(B7:B9)</f>
        <v>7044000</v>
      </c>
      <c r="C6" s="29">
        <f>SUM(C7:C9)</f>
        <v>-248700</v>
      </c>
      <c r="D6" s="29">
        <f>C6+B6</f>
        <v>6795300</v>
      </c>
      <c r="E6" s="29" t="e">
        <f>SUM(E7:E9)</f>
        <v>#REF!</v>
      </c>
      <c r="F6" s="29" t="e">
        <f>SUM(F7:F9)</f>
        <v>#REF!</v>
      </c>
      <c r="G6" s="30" t="e">
        <f aca="true" t="shared" si="1" ref="G6:G17">E6-F6</f>
        <v>#REF!</v>
      </c>
      <c r="H6" s="31" t="e">
        <f>F6/E6</f>
        <v>#REF!</v>
      </c>
      <c r="I6" s="31">
        <f t="shared" si="0"/>
        <v>0.8333333333333334</v>
      </c>
      <c r="J6" s="32" t="e">
        <f>I6-H6</f>
        <v>#REF!</v>
      </c>
      <c r="K6" s="29" t="e">
        <f>K7+K8+K9</f>
        <v>#REF!</v>
      </c>
      <c r="L6" s="29" t="e">
        <f>L7+L8+L9</f>
        <v>#REF!</v>
      </c>
    </row>
    <row r="7" spans="1:12" ht="15.75">
      <c r="A7" s="24" t="s">
        <v>184</v>
      </c>
      <c r="B7" s="33" t="s">
        <v>201</v>
      </c>
      <c r="C7" s="33">
        <v>-50000</v>
      </c>
      <c r="D7" s="29" t="e">
        <f aca="true" t="shared" si="2" ref="D7:D17">C7+B7</f>
        <v>#VALUE!</v>
      </c>
      <c r="E7" s="34" t="e">
        <f>#REF!</f>
        <v>#REF!</v>
      </c>
      <c r="F7" s="34" t="e">
        <f>#REF!</f>
        <v>#REF!</v>
      </c>
      <c r="G7" s="35" t="e">
        <f t="shared" si="1"/>
        <v>#REF!</v>
      </c>
      <c r="H7" s="36" t="e">
        <f aca="true" t="shared" si="3" ref="H7:H16">F7/E7</f>
        <v>#REF!</v>
      </c>
      <c r="I7" s="36">
        <f t="shared" si="0"/>
        <v>0.8333333333333334</v>
      </c>
      <c r="J7" s="37" t="e">
        <f aca="true" t="shared" si="4" ref="J7:J16">I7-H7</f>
        <v>#REF!</v>
      </c>
      <c r="K7" s="53" t="e">
        <f aca="true" t="shared" si="5" ref="K7:K15">F7/10*12</f>
        <v>#REF!</v>
      </c>
      <c r="L7" s="53" t="e">
        <f aca="true" t="shared" si="6" ref="L7:L15">E7-K7</f>
        <v>#REF!</v>
      </c>
    </row>
    <row r="8" spans="1:12" ht="15.75">
      <c r="A8" s="24" t="s">
        <v>185</v>
      </c>
      <c r="B8" s="33">
        <v>4621000</v>
      </c>
      <c r="C8" s="33">
        <v>-177700</v>
      </c>
      <c r="D8" s="29">
        <f t="shared" si="2"/>
        <v>4443300</v>
      </c>
      <c r="E8" s="38" t="e">
        <f>#REF!</f>
        <v>#REF!</v>
      </c>
      <c r="F8" s="38" t="e">
        <f>#REF!</f>
        <v>#REF!</v>
      </c>
      <c r="G8" s="30" t="e">
        <f t="shared" si="1"/>
        <v>#REF!</v>
      </c>
      <c r="H8" s="39" t="e">
        <f t="shared" si="3"/>
        <v>#REF!</v>
      </c>
      <c r="I8" s="39">
        <f t="shared" si="0"/>
        <v>0.8333333333333334</v>
      </c>
      <c r="J8" s="40" t="e">
        <f t="shared" si="4"/>
        <v>#REF!</v>
      </c>
      <c r="K8" s="56" t="e">
        <f t="shared" si="5"/>
        <v>#REF!</v>
      </c>
      <c r="L8" s="52" t="e">
        <f t="shared" si="6"/>
        <v>#REF!</v>
      </c>
    </row>
    <row r="9" spans="1:12" ht="15.75">
      <c r="A9" s="24" t="s">
        <v>186</v>
      </c>
      <c r="B9" s="33">
        <v>2423000</v>
      </c>
      <c r="C9" s="33">
        <v>-21000</v>
      </c>
      <c r="D9" s="29">
        <f t="shared" si="2"/>
        <v>2402000</v>
      </c>
      <c r="E9" s="41" t="e">
        <f>#REF!</f>
        <v>#REF!</v>
      </c>
      <c r="F9" s="41" t="e">
        <f>#REF!</f>
        <v>#REF!</v>
      </c>
      <c r="G9" s="42" t="e">
        <f t="shared" si="1"/>
        <v>#REF!</v>
      </c>
      <c r="H9" s="43" t="e">
        <f t="shared" si="3"/>
        <v>#REF!</v>
      </c>
      <c r="I9" s="39">
        <f t="shared" si="0"/>
        <v>0.8333333333333334</v>
      </c>
      <c r="J9" s="44" t="e">
        <f t="shared" si="4"/>
        <v>#REF!</v>
      </c>
      <c r="K9" s="57" t="e">
        <f t="shared" si="5"/>
        <v>#REF!</v>
      </c>
      <c r="L9" s="52" t="e">
        <f t="shared" si="6"/>
        <v>#REF!</v>
      </c>
    </row>
    <row r="10" spans="1:12" ht="15.75">
      <c r="A10" s="28" t="s">
        <v>187</v>
      </c>
      <c r="B10" s="29">
        <v>2710000</v>
      </c>
      <c r="C10" s="29">
        <v>-859000</v>
      </c>
      <c r="D10" s="29">
        <f t="shared" si="2"/>
        <v>1851000</v>
      </c>
      <c r="E10" s="29" t="e">
        <f>#REF!</f>
        <v>#REF!</v>
      </c>
      <c r="F10" s="29" t="e">
        <f>#REF!</f>
        <v>#REF!</v>
      </c>
      <c r="G10" s="30" t="e">
        <f t="shared" si="1"/>
        <v>#REF!</v>
      </c>
      <c r="H10" s="31" t="e">
        <f t="shared" si="3"/>
        <v>#REF!</v>
      </c>
      <c r="I10" s="45">
        <f t="shared" si="0"/>
        <v>0.8333333333333334</v>
      </c>
      <c r="J10" s="32" t="e">
        <f t="shared" si="4"/>
        <v>#REF!</v>
      </c>
      <c r="K10" s="29" t="e">
        <f t="shared" si="5"/>
        <v>#REF!</v>
      </c>
      <c r="L10" s="54" t="e">
        <f t="shared" si="6"/>
        <v>#REF!</v>
      </c>
    </row>
    <row r="11" spans="1:12" ht="15.75">
      <c r="A11" s="28" t="s">
        <v>188</v>
      </c>
      <c r="B11" s="29">
        <f>SUM(B12:B15)</f>
        <v>7157000</v>
      </c>
      <c r="C11" s="29">
        <f>SUM(C12:C15)</f>
        <v>1000000</v>
      </c>
      <c r="D11" s="29">
        <f>C11+B11</f>
        <v>8157000</v>
      </c>
      <c r="E11" s="29" t="e">
        <f>SUM(E12:E15)</f>
        <v>#REF!</v>
      </c>
      <c r="F11" s="29" t="e">
        <f>SUM(F12:F15)</f>
        <v>#REF!</v>
      </c>
      <c r="G11" s="30" t="e">
        <f t="shared" si="1"/>
        <v>#REF!</v>
      </c>
      <c r="H11" s="31" t="e">
        <f>F11/E11</f>
        <v>#REF!</v>
      </c>
      <c r="I11" s="46">
        <f t="shared" si="0"/>
        <v>0.8333333333333334</v>
      </c>
      <c r="J11" s="32" t="e">
        <f>I11-H11</f>
        <v>#REF!</v>
      </c>
      <c r="K11" s="29" t="e">
        <f t="shared" si="5"/>
        <v>#REF!</v>
      </c>
      <c r="L11" s="55" t="e">
        <f t="shared" si="6"/>
        <v>#REF!</v>
      </c>
    </row>
    <row r="12" spans="1:12" ht="15.75">
      <c r="A12" s="24" t="s">
        <v>189</v>
      </c>
      <c r="B12" s="33">
        <v>2065000</v>
      </c>
      <c r="C12" s="33">
        <v>1000000</v>
      </c>
      <c r="D12" s="29">
        <f t="shared" si="2"/>
        <v>3065000</v>
      </c>
      <c r="E12" s="34" t="e">
        <f>#REF!</f>
        <v>#REF!</v>
      </c>
      <c r="F12" s="34" t="e">
        <f>#REF!</f>
        <v>#REF!</v>
      </c>
      <c r="G12" s="35" t="e">
        <f t="shared" si="1"/>
        <v>#REF!</v>
      </c>
      <c r="H12" s="36" t="e">
        <f t="shared" si="3"/>
        <v>#REF!</v>
      </c>
      <c r="I12" s="39">
        <f t="shared" si="0"/>
        <v>0.8333333333333334</v>
      </c>
      <c r="J12" s="37" t="e">
        <f t="shared" si="4"/>
        <v>#REF!</v>
      </c>
      <c r="K12" s="53" t="e">
        <f t="shared" si="5"/>
        <v>#REF!</v>
      </c>
      <c r="L12" s="52" t="e">
        <f t="shared" si="6"/>
        <v>#REF!</v>
      </c>
    </row>
    <row r="13" spans="1:12" ht="15.75">
      <c r="A13" s="24" t="s">
        <v>172</v>
      </c>
      <c r="B13" s="33">
        <v>2191000</v>
      </c>
      <c r="C13" s="33">
        <v>350000</v>
      </c>
      <c r="D13" s="29">
        <f t="shared" si="2"/>
        <v>2541000</v>
      </c>
      <c r="E13" s="38" t="e">
        <f>#REF!</f>
        <v>#REF!</v>
      </c>
      <c r="F13" s="38" t="e">
        <f>#REF!</f>
        <v>#REF!</v>
      </c>
      <c r="G13" s="30" t="e">
        <f t="shared" si="1"/>
        <v>#REF!</v>
      </c>
      <c r="H13" s="39" t="e">
        <f t="shared" si="3"/>
        <v>#REF!</v>
      </c>
      <c r="I13" s="39">
        <f t="shared" si="0"/>
        <v>0.8333333333333334</v>
      </c>
      <c r="J13" s="40" t="e">
        <f t="shared" si="4"/>
        <v>#REF!</v>
      </c>
      <c r="K13" s="56" t="e">
        <f t="shared" si="5"/>
        <v>#REF!</v>
      </c>
      <c r="L13" s="52" t="e">
        <f t="shared" si="6"/>
        <v>#REF!</v>
      </c>
    </row>
    <row r="14" spans="1:12" ht="15.75">
      <c r="A14" s="24" t="s">
        <v>173</v>
      </c>
      <c r="B14" s="33">
        <v>1129000</v>
      </c>
      <c r="C14" s="33">
        <v>0</v>
      </c>
      <c r="D14" s="29">
        <f t="shared" si="2"/>
        <v>1129000</v>
      </c>
      <c r="E14" s="38" t="e">
        <f>#REF!</f>
        <v>#REF!</v>
      </c>
      <c r="F14" s="38" t="e">
        <f>#REF!</f>
        <v>#REF!</v>
      </c>
      <c r="G14" s="30" t="e">
        <f t="shared" si="1"/>
        <v>#REF!</v>
      </c>
      <c r="H14" s="39" t="e">
        <f t="shared" si="3"/>
        <v>#REF!</v>
      </c>
      <c r="I14" s="39">
        <f t="shared" si="0"/>
        <v>0.8333333333333334</v>
      </c>
      <c r="J14" s="40" t="e">
        <f t="shared" si="4"/>
        <v>#REF!</v>
      </c>
      <c r="K14" s="56" t="e">
        <f t="shared" si="5"/>
        <v>#REF!</v>
      </c>
      <c r="L14" s="52" t="e">
        <f t="shared" si="6"/>
        <v>#REF!</v>
      </c>
    </row>
    <row r="15" spans="1:12" ht="15.75">
      <c r="A15" s="24" t="s">
        <v>174</v>
      </c>
      <c r="B15" s="33">
        <v>1772000</v>
      </c>
      <c r="C15" s="33">
        <v>-350000</v>
      </c>
      <c r="D15" s="29">
        <f t="shared" si="2"/>
        <v>1422000</v>
      </c>
      <c r="E15" s="41" t="e">
        <f>#REF!</f>
        <v>#REF!</v>
      </c>
      <c r="F15" s="41" t="e">
        <f>#REF!</f>
        <v>#REF!</v>
      </c>
      <c r="G15" s="42" t="e">
        <f t="shared" si="1"/>
        <v>#REF!</v>
      </c>
      <c r="H15" s="43" t="e">
        <f t="shared" si="3"/>
        <v>#REF!</v>
      </c>
      <c r="I15" s="39">
        <f t="shared" si="0"/>
        <v>0.8333333333333334</v>
      </c>
      <c r="J15" s="44" t="e">
        <f t="shared" si="4"/>
        <v>#REF!</v>
      </c>
      <c r="K15" s="57" t="e">
        <f t="shared" si="5"/>
        <v>#REF!</v>
      </c>
      <c r="L15" s="52" t="e">
        <f t="shared" si="6"/>
        <v>#REF!</v>
      </c>
    </row>
    <row r="16" spans="1:12" ht="16.5" thickBot="1">
      <c r="A16" s="28" t="s">
        <v>190</v>
      </c>
      <c r="B16" s="29">
        <f>B5+B6+B10+B11</f>
        <v>40564000</v>
      </c>
      <c r="C16" s="29">
        <f>C5+C6+C10+C11</f>
        <v>892300</v>
      </c>
      <c r="D16" s="29">
        <f t="shared" si="2"/>
        <v>41456300</v>
      </c>
      <c r="E16" s="29" t="e">
        <f>E5+E6+E10+E11</f>
        <v>#REF!</v>
      </c>
      <c r="F16" s="29" t="e">
        <f>F5+F6+F10+F11</f>
        <v>#REF!</v>
      </c>
      <c r="G16" s="47" t="e">
        <f t="shared" si="1"/>
        <v>#REF!</v>
      </c>
      <c r="H16" s="31" t="e">
        <f t="shared" si="3"/>
        <v>#REF!</v>
      </c>
      <c r="I16" s="45">
        <f t="shared" si="0"/>
        <v>0.8333333333333334</v>
      </c>
      <c r="J16" s="32" t="e">
        <f t="shared" si="4"/>
        <v>#REF!</v>
      </c>
      <c r="K16" s="54" t="e">
        <f>K5+K6+K10+K11</f>
        <v>#REF!</v>
      </c>
      <c r="L16" s="54" t="e">
        <f>L5+L6+L10+L11</f>
        <v>#REF!</v>
      </c>
    </row>
    <row r="17" spans="1:7" ht="15.75" hidden="1">
      <c r="A17" s="24" t="s">
        <v>191</v>
      </c>
      <c r="B17" s="33">
        <v>13488000</v>
      </c>
      <c r="C17" s="33">
        <v>0</v>
      </c>
      <c r="D17" s="29">
        <f t="shared" si="2"/>
        <v>13488000</v>
      </c>
      <c r="E17" s="33">
        <v>13488000</v>
      </c>
      <c r="F17" s="33">
        <v>13488000</v>
      </c>
      <c r="G17" s="29">
        <f t="shared" si="1"/>
        <v>0</v>
      </c>
    </row>
    <row r="18" spans="1:7" ht="15.75" hidden="1">
      <c r="A18" s="24" t="s">
        <v>192</v>
      </c>
      <c r="B18" s="33">
        <v>77238000</v>
      </c>
      <c r="C18" s="33">
        <v>77238000</v>
      </c>
      <c r="D18" s="29">
        <f>77238000+244000</f>
        <v>77482000</v>
      </c>
      <c r="E18" s="33">
        <v>607553</v>
      </c>
      <c r="F18" s="33"/>
      <c r="G18" s="33"/>
    </row>
    <row r="19" spans="2:5" ht="15" hidden="1">
      <c r="B19" s="33">
        <f>SUM(B16:B18)</f>
        <v>131290000</v>
      </c>
      <c r="D19" s="33">
        <f>SUM(D16:D18)</f>
        <v>132426300</v>
      </c>
      <c r="E19" s="33" t="e">
        <f>SUM(E16:E18)</f>
        <v>#REF!</v>
      </c>
    </row>
    <row r="20" spans="1:5" ht="15" hidden="1">
      <c r="A20" s="33"/>
      <c r="B20" s="33"/>
      <c r="C20" s="33"/>
      <c r="D20" s="33"/>
      <c r="E20" s="33"/>
    </row>
    <row r="21" spans="1:6" ht="15.75" hidden="1">
      <c r="A21" s="29" t="s">
        <v>193</v>
      </c>
      <c r="B21" s="33"/>
      <c r="C21" s="33"/>
      <c r="D21" s="33"/>
      <c r="E21" s="33"/>
      <c r="F21" s="33"/>
    </row>
    <row r="22" spans="1:5" ht="15" hidden="1">
      <c r="A22" s="33"/>
      <c r="B22" s="33"/>
      <c r="C22" s="33"/>
      <c r="D22" s="33"/>
      <c r="E22" s="33"/>
    </row>
    <row r="23" spans="1:5" ht="15">
      <c r="A23" s="33"/>
      <c r="B23" s="33"/>
      <c r="C23" s="33"/>
      <c r="D23" s="33"/>
      <c r="E23" s="33">
        <v>15357000</v>
      </c>
    </row>
    <row r="24" spans="1:5" ht="15.75">
      <c r="A24" s="29" t="s">
        <v>195</v>
      </c>
      <c r="B24" s="33"/>
      <c r="C24" s="33"/>
      <c r="D24" s="33"/>
      <c r="E24" s="33" t="e">
        <f>E23+E16</f>
        <v>#REF!</v>
      </c>
    </row>
    <row r="25" spans="1:5" ht="15">
      <c r="A25" s="33"/>
      <c r="B25" s="33"/>
      <c r="C25" s="33"/>
      <c r="D25" s="33"/>
      <c r="E25" s="33"/>
    </row>
    <row r="26" spans="6:11" ht="16.5" thickBot="1">
      <c r="F26" s="25"/>
      <c r="G26" s="25"/>
      <c r="H26" s="25"/>
      <c r="I26" s="25"/>
      <c r="J26" s="25"/>
      <c r="K26" s="26" t="s">
        <v>177</v>
      </c>
    </row>
    <row r="27" spans="1:12" ht="15">
      <c r="A27" s="26"/>
      <c r="B27" s="26"/>
      <c r="C27" s="26"/>
      <c r="D27" s="26"/>
      <c r="E27" s="26" t="s">
        <v>176</v>
      </c>
      <c r="F27" s="26" t="s">
        <v>177</v>
      </c>
      <c r="G27" s="27" t="s">
        <v>178</v>
      </c>
      <c r="H27" s="26" t="s">
        <v>179</v>
      </c>
      <c r="I27" s="26" t="s">
        <v>180</v>
      </c>
      <c r="J27" s="26" t="s">
        <v>181</v>
      </c>
      <c r="K27" s="26" t="s">
        <v>180</v>
      </c>
      <c r="L27" s="26" t="s">
        <v>181</v>
      </c>
    </row>
    <row r="28" spans="1:12" ht="15.75">
      <c r="A28" s="28" t="s">
        <v>182</v>
      </c>
      <c r="B28" s="29">
        <v>0</v>
      </c>
      <c r="C28" s="29">
        <v>0</v>
      </c>
      <c r="D28" s="29">
        <f aca="true" t="shared" si="7" ref="D28:D39">C28+B28</f>
        <v>0</v>
      </c>
      <c r="E28" s="29" t="e">
        <f>#REF!</f>
        <v>#REF!</v>
      </c>
      <c r="F28" s="29" t="e">
        <f>#REF!</f>
        <v>#REF!</v>
      </c>
      <c r="G28" s="30" t="e">
        <f>E28-F28</f>
        <v>#REF!</v>
      </c>
      <c r="H28" s="31" t="e">
        <f aca="true" t="shared" si="8" ref="H28:H39">F28/E28</f>
        <v>#REF!</v>
      </c>
      <c r="I28" s="31">
        <f aca="true" t="shared" si="9" ref="I28:I39">10/12</f>
        <v>0.8333333333333334</v>
      </c>
      <c r="J28" s="32" t="e">
        <f aca="true" t="shared" si="10" ref="J28:J39">I28-H28</f>
        <v>#REF!</v>
      </c>
      <c r="K28" s="29" t="e">
        <f>F28/10*12</f>
        <v>#REF!</v>
      </c>
      <c r="L28" s="29" t="e">
        <f>E28-K28</f>
        <v>#REF!</v>
      </c>
    </row>
    <row r="29" spans="1:12" ht="15.75">
      <c r="A29" s="28" t="s">
        <v>183</v>
      </c>
      <c r="B29" s="29">
        <f>SUM(B30:B32)</f>
        <v>0</v>
      </c>
      <c r="C29" s="29">
        <f>SUM(C30:C32)</f>
        <v>0</v>
      </c>
      <c r="D29" s="29">
        <f t="shared" si="7"/>
        <v>0</v>
      </c>
      <c r="E29" s="29" t="e">
        <f>SUM(E30:E32)</f>
        <v>#REF!</v>
      </c>
      <c r="F29" s="29" t="e">
        <f>SUM(F30:F32)</f>
        <v>#REF!</v>
      </c>
      <c r="G29" s="30" t="e">
        <f aca="true" t="shared" si="11" ref="G29:G39">E29-F29</f>
        <v>#REF!</v>
      </c>
      <c r="H29" s="31" t="e">
        <f t="shared" si="8"/>
        <v>#REF!</v>
      </c>
      <c r="I29" s="31">
        <f t="shared" si="9"/>
        <v>0.8333333333333334</v>
      </c>
      <c r="J29" s="32" t="e">
        <f t="shared" si="10"/>
        <v>#REF!</v>
      </c>
      <c r="K29" s="29" t="e">
        <f>K30+K31+K32</f>
        <v>#REF!</v>
      </c>
      <c r="L29" s="29" t="e">
        <f>L30+L31+L32</f>
        <v>#REF!</v>
      </c>
    </row>
    <row r="30" spans="1:12" ht="15.75">
      <c r="A30" s="24" t="s">
        <v>184</v>
      </c>
      <c r="B30" s="33">
        <v>0</v>
      </c>
      <c r="C30" s="33">
        <v>0</v>
      </c>
      <c r="D30" s="29">
        <f t="shared" si="7"/>
        <v>0</v>
      </c>
      <c r="E30" s="34" t="e">
        <f>#REF!</f>
        <v>#REF!</v>
      </c>
      <c r="F30" s="34" t="e">
        <f>#REF!</f>
        <v>#REF!</v>
      </c>
      <c r="G30" s="35" t="e">
        <f t="shared" si="11"/>
        <v>#REF!</v>
      </c>
      <c r="H30" s="36" t="e">
        <f t="shared" si="8"/>
        <v>#REF!</v>
      </c>
      <c r="I30" s="36">
        <f t="shared" si="9"/>
        <v>0.8333333333333334</v>
      </c>
      <c r="J30" s="37" t="e">
        <f t="shared" si="10"/>
        <v>#REF!</v>
      </c>
      <c r="K30" s="53" t="e">
        <f aca="true" t="shared" si="12" ref="K30:K38">F30/10*12</f>
        <v>#REF!</v>
      </c>
      <c r="L30" s="53" t="e">
        <f aca="true" t="shared" si="13" ref="L30:L38">E30-K30</f>
        <v>#REF!</v>
      </c>
    </row>
    <row r="31" spans="1:12" ht="15.75">
      <c r="A31" s="24" t="s">
        <v>185</v>
      </c>
      <c r="B31" s="33">
        <v>0</v>
      </c>
      <c r="C31" s="33">
        <v>0</v>
      </c>
      <c r="D31" s="29">
        <f t="shared" si="7"/>
        <v>0</v>
      </c>
      <c r="E31" s="38" t="e">
        <f>#REF!</f>
        <v>#REF!</v>
      </c>
      <c r="F31" s="38" t="e">
        <f>#REF!</f>
        <v>#REF!</v>
      </c>
      <c r="G31" s="30" t="e">
        <f t="shared" si="11"/>
        <v>#REF!</v>
      </c>
      <c r="H31" s="39" t="e">
        <f t="shared" si="8"/>
        <v>#REF!</v>
      </c>
      <c r="I31" s="39">
        <f t="shared" si="9"/>
        <v>0.8333333333333334</v>
      </c>
      <c r="J31" s="40" t="e">
        <f t="shared" si="10"/>
        <v>#REF!</v>
      </c>
      <c r="K31" s="56" t="e">
        <f t="shared" si="12"/>
        <v>#REF!</v>
      </c>
      <c r="L31" s="52" t="e">
        <f t="shared" si="13"/>
        <v>#REF!</v>
      </c>
    </row>
    <row r="32" spans="1:12" ht="15.75">
      <c r="A32" s="24" t="s">
        <v>186</v>
      </c>
      <c r="B32" s="33">
        <v>0</v>
      </c>
      <c r="C32" s="33">
        <v>0</v>
      </c>
      <c r="D32" s="29">
        <f t="shared" si="7"/>
        <v>0</v>
      </c>
      <c r="E32" s="41" t="e">
        <f>#REF!</f>
        <v>#REF!</v>
      </c>
      <c r="F32" s="41" t="e">
        <f>#REF!</f>
        <v>#REF!</v>
      </c>
      <c r="G32" s="42" t="e">
        <f t="shared" si="11"/>
        <v>#REF!</v>
      </c>
      <c r="H32" s="43" t="e">
        <f t="shared" si="8"/>
        <v>#REF!</v>
      </c>
      <c r="I32" s="39">
        <f t="shared" si="9"/>
        <v>0.8333333333333334</v>
      </c>
      <c r="J32" s="44" t="e">
        <f t="shared" si="10"/>
        <v>#REF!</v>
      </c>
      <c r="K32" s="57" t="e">
        <f t="shared" si="12"/>
        <v>#REF!</v>
      </c>
      <c r="L32" s="52" t="e">
        <f t="shared" si="13"/>
        <v>#REF!</v>
      </c>
    </row>
    <row r="33" spans="1:12" ht="15.75">
      <c r="A33" s="28" t="s">
        <v>187</v>
      </c>
      <c r="B33" s="29">
        <v>0</v>
      </c>
      <c r="C33" s="29">
        <v>0</v>
      </c>
      <c r="D33" s="29">
        <f t="shared" si="7"/>
        <v>0</v>
      </c>
      <c r="E33" s="29" t="e">
        <f>#REF!</f>
        <v>#REF!</v>
      </c>
      <c r="F33" s="29" t="e">
        <f>#REF!</f>
        <v>#REF!</v>
      </c>
      <c r="G33" s="30" t="e">
        <f t="shared" si="11"/>
        <v>#REF!</v>
      </c>
      <c r="H33" s="31" t="e">
        <f t="shared" si="8"/>
        <v>#REF!</v>
      </c>
      <c r="I33" s="45">
        <f t="shared" si="9"/>
        <v>0.8333333333333334</v>
      </c>
      <c r="J33" s="32" t="e">
        <f t="shared" si="10"/>
        <v>#REF!</v>
      </c>
      <c r="K33" s="29" t="e">
        <f t="shared" si="12"/>
        <v>#REF!</v>
      </c>
      <c r="L33" s="54" t="e">
        <f t="shared" si="13"/>
        <v>#REF!</v>
      </c>
    </row>
    <row r="34" spans="1:12" ht="15.75">
      <c r="A34" s="28" t="s">
        <v>188</v>
      </c>
      <c r="B34" s="29">
        <f>SUM(B35:B38)</f>
        <v>0</v>
      </c>
      <c r="C34" s="29">
        <f>SUM(C35:C38)</f>
        <v>0</v>
      </c>
      <c r="D34" s="29">
        <f t="shared" si="7"/>
        <v>0</v>
      </c>
      <c r="E34" s="29" t="e">
        <f>SUM(E35:E38)</f>
        <v>#REF!</v>
      </c>
      <c r="F34" s="29" t="e">
        <f>SUM(F35:F38)</f>
        <v>#REF!</v>
      </c>
      <c r="G34" s="30" t="e">
        <f t="shared" si="11"/>
        <v>#REF!</v>
      </c>
      <c r="H34" s="31" t="e">
        <f t="shared" si="8"/>
        <v>#REF!</v>
      </c>
      <c r="I34" s="46">
        <f t="shared" si="9"/>
        <v>0.8333333333333334</v>
      </c>
      <c r="J34" s="32" t="e">
        <f t="shared" si="10"/>
        <v>#REF!</v>
      </c>
      <c r="K34" s="29" t="e">
        <f t="shared" si="12"/>
        <v>#REF!</v>
      </c>
      <c r="L34" s="55" t="e">
        <f t="shared" si="13"/>
        <v>#REF!</v>
      </c>
    </row>
    <row r="35" spans="1:12" ht="15.75">
      <c r="A35" s="24" t="s">
        <v>189</v>
      </c>
      <c r="B35" s="33">
        <v>0</v>
      </c>
      <c r="C35" s="33">
        <v>0</v>
      </c>
      <c r="D35" s="29">
        <f t="shared" si="7"/>
        <v>0</v>
      </c>
      <c r="E35" s="34" t="e">
        <f>#REF!</f>
        <v>#REF!</v>
      </c>
      <c r="F35" s="34" t="e">
        <f>#REF!</f>
        <v>#REF!</v>
      </c>
      <c r="G35" s="35" t="e">
        <f t="shared" si="11"/>
        <v>#REF!</v>
      </c>
      <c r="H35" s="36" t="e">
        <f t="shared" si="8"/>
        <v>#REF!</v>
      </c>
      <c r="I35" s="39">
        <f t="shared" si="9"/>
        <v>0.8333333333333334</v>
      </c>
      <c r="J35" s="37" t="e">
        <f t="shared" si="10"/>
        <v>#REF!</v>
      </c>
      <c r="K35" s="53" t="e">
        <f t="shared" si="12"/>
        <v>#REF!</v>
      </c>
      <c r="L35" s="52" t="e">
        <f t="shared" si="13"/>
        <v>#REF!</v>
      </c>
    </row>
    <row r="36" spans="1:12" ht="15.75">
      <c r="A36" s="24" t="s">
        <v>172</v>
      </c>
      <c r="B36" s="33">
        <v>0</v>
      </c>
      <c r="C36" s="33">
        <v>0</v>
      </c>
      <c r="D36" s="29">
        <f t="shared" si="7"/>
        <v>0</v>
      </c>
      <c r="E36" s="38" t="e">
        <f>#REF!</f>
        <v>#REF!</v>
      </c>
      <c r="F36" s="38" t="e">
        <f>#REF!</f>
        <v>#REF!</v>
      </c>
      <c r="G36" s="30" t="e">
        <f t="shared" si="11"/>
        <v>#REF!</v>
      </c>
      <c r="H36" s="39" t="e">
        <f t="shared" si="8"/>
        <v>#REF!</v>
      </c>
      <c r="I36" s="39">
        <f t="shared" si="9"/>
        <v>0.8333333333333334</v>
      </c>
      <c r="J36" s="40" t="e">
        <f t="shared" si="10"/>
        <v>#REF!</v>
      </c>
      <c r="K36" s="56" t="e">
        <f t="shared" si="12"/>
        <v>#REF!</v>
      </c>
      <c r="L36" s="52" t="e">
        <f t="shared" si="13"/>
        <v>#REF!</v>
      </c>
    </row>
    <row r="37" spans="1:12" ht="15.75">
      <c r="A37" s="24" t="s">
        <v>173</v>
      </c>
      <c r="B37" s="33">
        <v>0</v>
      </c>
      <c r="C37" s="33">
        <v>0</v>
      </c>
      <c r="D37" s="29">
        <f t="shared" si="7"/>
        <v>0</v>
      </c>
      <c r="E37" s="38" t="e">
        <f>#REF!</f>
        <v>#REF!</v>
      </c>
      <c r="F37" s="38" t="e">
        <f>#REF!</f>
        <v>#REF!</v>
      </c>
      <c r="G37" s="30" t="e">
        <f t="shared" si="11"/>
        <v>#REF!</v>
      </c>
      <c r="H37" s="39" t="e">
        <f t="shared" si="8"/>
        <v>#REF!</v>
      </c>
      <c r="I37" s="39">
        <f t="shared" si="9"/>
        <v>0.8333333333333334</v>
      </c>
      <c r="J37" s="40" t="e">
        <f t="shared" si="10"/>
        <v>#REF!</v>
      </c>
      <c r="K37" s="56" t="e">
        <f t="shared" si="12"/>
        <v>#REF!</v>
      </c>
      <c r="L37" s="52" t="e">
        <f t="shared" si="13"/>
        <v>#REF!</v>
      </c>
    </row>
    <row r="38" spans="1:12" ht="15.75">
      <c r="A38" s="24" t="s">
        <v>174</v>
      </c>
      <c r="B38" s="33">
        <v>0</v>
      </c>
      <c r="C38" s="33">
        <v>0</v>
      </c>
      <c r="D38" s="29">
        <f t="shared" si="7"/>
        <v>0</v>
      </c>
      <c r="E38" s="41" t="e">
        <f>#REF!</f>
        <v>#REF!</v>
      </c>
      <c r="F38" s="41" t="e">
        <f>#REF!</f>
        <v>#REF!</v>
      </c>
      <c r="G38" s="42" t="e">
        <f t="shared" si="11"/>
        <v>#REF!</v>
      </c>
      <c r="H38" s="43" t="e">
        <f t="shared" si="8"/>
        <v>#REF!</v>
      </c>
      <c r="I38" s="39">
        <f t="shared" si="9"/>
        <v>0.8333333333333334</v>
      </c>
      <c r="J38" s="44" t="e">
        <f t="shared" si="10"/>
        <v>#REF!</v>
      </c>
      <c r="K38" s="57" t="e">
        <f t="shared" si="12"/>
        <v>#REF!</v>
      </c>
      <c r="L38" s="52" t="e">
        <f t="shared" si="13"/>
        <v>#REF!</v>
      </c>
    </row>
    <row r="39" spans="1:12" ht="16.5" thickBot="1">
      <c r="A39" s="28" t="s">
        <v>190</v>
      </c>
      <c r="B39" s="29">
        <f>B28+B29+B33+B34</f>
        <v>0</v>
      </c>
      <c r="C39" s="29">
        <f>C28+C29+C33+C34</f>
        <v>0</v>
      </c>
      <c r="D39" s="29">
        <f t="shared" si="7"/>
        <v>0</v>
      </c>
      <c r="E39" s="29" t="e">
        <f>E28+E29+E33+E34</f>
        <v>#REF!</v>
      </c>
      <c r="F39" s="29" t="e">
        <f>F28+F29+F33+F34</f>
        <v>#REF!</v>
      </c>
      <c r="G39" s="47" t="e">
        <f t="shared" si="11"/>
        <v>#REF!</v>
      </c>
      <c r="H39" s="31" t="e">
        <f t="shared" si="8"/>
        <v>#REF!</v>
      </c>
      <c r="I39" s="45">
        <f t="shared" si="9"/>
        <v>0.8333333333333334</v>
      </c>
      <c r="J39" s="32" t="e">
        <f t="shared" si="10"/>
        <v>#REF!</v>
      </c>
      <c r="K39" s="54" t="e">
        <f>K28+K29+K33+K34</f>
        <v>#REF!</v>
      </c>
      <c r="L39" s="54" t="e">
        <f>L28+L29+L33+L34</f>
        <v>#REF!</v>
      </c>
    </row>
    <row r="40" spans="1:12" ht="15.75">
      <c r="A40" s="28"/>
      <c r="B40" s="29"/>
      <c r="C40" s="29"/>
      <c r="D40" s="29"/>
      <c r="E40" s="29"/>
      <c r="F40" s="29"/>
      <c r="G40" s="48"/>
      <c r="H40" s="31"/>
      <c r="I40" s="49"/>
      <c r="J40" s="32"/>
      <c r="K40" s="29"/>
      <c r="L40" s="29"/>
    </row>
    <row r="41" spans="1:12" ht="15.75">
      <c r="A41" s="28" t="s">
        <v>194</v>
      </c>
      <c r="B41" s="29"/>
      <c r="C41" s="29"/>
      <c r="D41" s="29"/>
      <c r="E41" s="29">
        <v>1940000</v>
      </c>
      <c r="F41" s="29"/>
      <c r="G41" s="48"/>
      <c r="H41" s="31"/>
      <c r="I41" s="49"/>
      <c r="J41" s="32"/>
      <c r="K41" s="29"/>
      <c r="L41" s="29"/>
    </row>
    <row r="42" spans="1:7" ht="15.75">
      <c r="A42" s="58" t="s">
        <v>202</v>
      </c>
      <c r="B42" s="58"/>
      <c r="C42" s="58"/>
      <c r="D42" s="58"/>
      <c r="E42" s="58" t="e">
        <f>E41+E39</f>
        <v>#REF!</v>
      </c>
      <c r="G42" s="33"/>
    </row>
    <row r="43" spans="1:5" ht="15">
      <c r="A43" s="33"/>
      <c r="B43" s="33"/>
      <c r="C43" s="33"/>
      <c r="D43" s="33"/>
      <c r="E43" s="33"/>
    </row>
    <row r="44" spans="1:7" ht="15">
      <c r="A44" s="24" t="s">
        <v>182</v>
      </c>
      <c r="B44" s="33"/>
      <c r="C44" s="33"/>
      <c r="D44" s="33"/>
      <c r="E44" s="33" t="e">
        <f>E5+E28</f>
        <v>#REF!</v>
      </c>
      <c r="F44" s="33" t="e">
        <f>E44-84355000</f>
        <v>#REF!</v>
      </c>
      <c r="G44" s="33"/>
    </row>
    <row r="45" spans="1:6" ht="15">
      <c r="A45" s="24" t="s">
        <v>183</v>
      </c>
      <c r="B45" s="33"/>
      <c r="C45" s="33"/>
      <c r="D45" s="33"/>
      <c r="E45" s="33" t="e">
        <f>E6+E29</f>
        <v>#REF!</v>
      </c>
      <c r="F45" s="33" t="e">
        <f>E45-45179000</f>
        <v>#REF!</v>
      </c>
    </row>
    <row r="46" spans="1:6" ht="15">
      <c r="A46" s="24" t="s">
        <v>187</v>
      </c>
      <c r="B46" s="33"/>
      <c r="C46" s="33"/>
      <c r="D46" s="33"/>
      <c r="E46" s="33" t="e">
        <f>E10+E33</f>
        <v>#REF!</v>
      </c>
      <c r="F46" s="33" t="e">
        <f>6998000-E46</f>
        <v>#REF!</v>
      </c>
    </row>
    <row r="47" spans="1:6" ht="15">
      <c r="A47" s="24" t="s">
        <v>188</v>
      </c>
      <c r="E47" s="33" t="e">
        <f>E11+E34</f>
        <v>#REF!</v>
      </c>
      <c r="F47" s="33" t="e">
        <f>E47-21347000</f>
        <v>#REF!</v>
      </c>
    </row>
    <row r="48" spans="1:6" ht="15">
      <c r="A48" s="24" t="s">
        <v>191</v>
      </c>
      <c r="E48" s="33">
        <v>15357000</v>
      </c>
      <c r="F48" s="33">
        <f>E48-15357000</f>
        <v>0</v>
      </c>
    </row>
    <row r="49" spans="5:6" ht="15">
      <c r="E49" s="33" t="e">
        <f>SUM(E44:E48)</f>
        <v>#REF!</v>
      </c>
      <c r="F49" s="33" t="e">
        <f>SUM(F44:F48)</f>
        <v>#REF!</v>
      </c>
    </row>
    <row r="50" ht="15">
      <c r="E50" s="33" t="e">
        <f>E49+E41</f>
        <v>#REF!</v>
      </c>
    </row>
    <row r="51" ht="15">
      <c r="E51" s="33"/>
    </row>
    <row r="52" ht="15">
      <c r="E52" s="33"/>
    </row>
    <row r="53" spans="1:5" ht="15">
      <c r="A53" s="33" t="s">
        <v>196</v>
      </c>
      <c r="B53" s="33"/>
      <c r="C53" s="33"/>
      <c r="D53" s="33"/>
      <c r="E53" s="33">
        <v>4400000</v>
      </c>
    </row>
    <row r="54" spans="1:5" ht="15">
      <c r="A54" s="24" t="s">
        <v>197</v>
      </c>
      <c r="E54" s="33">
        <v>250000</v>
      </c>
    </row>
    <row r="55" spans="1:5" ht="15">
      <c r="A55" s="24" t="s">
        <v>198</v>
      </c>
      <c r="E55" s="33">
        <v>700000</v>
      </c>
    </row>
    <row r="56" spans="1:5" ht="15">
      <c r="A56" s="24" t="s">
        <v>141</v>
      </c>
      <c r="E56" s="33">
        <v>1000000</v>
      </c>
    </row>
    <row r="57" spans="1:5" ht="15">
      <c r="A57" s="24" t="s">
        <v>199</v>
      </c>
      <c r="E57" s="33">
        <v>500000</v>
      </c>
    </row>
    <row r="58" spans="1:5" ht="15">
      <c r="A58" s="24" t="s">
        <v>200</v>
      </c>
      <c r="E58" s="33">
        <v>2000000</v>
      </c>
    </row>
    <row r="59" ht="15">
      <c r="E59" s="50"/>
    </row>
    <row r="60" spans="1:5" ht="15.75">
      <c r="A60" s="28" t="s">
        <v>190</v>
      </c>
      <c r="B60" s="28"/>
      <c r="C60" s="28"/>
      <c r="D60" s="28"/>
      <c r="E60" s="51">
        <f>E43+E54+E55+E56+E57+E58</f>
        <v>4450000</v>
      </c>
    </row>
    <row r="187" spans="3:19" ht="15">
      <c r="C187" s="24">
        <f>C185+C175</f>
        <v>0</v>
      </c>
      <c r="D187" s="24">
        <f aca="true" t="shared" si="14" ref="D187:S187">D185+D175</f>
        <v>0</v>
      </c>
      <c r="E187" s="24">
        <f t="shared" si="14"/>
        <v>0</v>
      </c>
      <c r="F187" s="24">
        <f t="shared" si="14"/>
        <v>0</v>
      </c>
      <c r="G187" s="24">
        <f t="shared" si="14"/>
        <v>0</v>
      </c>
      <c r="H187" s="24">
        <f t="shared" si="14"/>
        <v>0</v>
      </c>
      <c r="I187" s="24">
        <f t="shared" si="14"/>
        <v>0</v>
      </c>
      <c r="J187" s="24">
        <f t="shared" si="14"/>
        <v>0</v>
      </c>
      <c r="K187" s="24">
        <f t="shared" si="14"/>
        <v>0</v>
      </c>
      <c r="L187" s="24">
        <f t="shared" si="14"/>
        <v>0</v>
      </c>
      <c r="M187" s="24">
        <f t="shared" si="14"/>
        <v>0</v>
      </c>
      <c r="N187" s="24">
        <f t="shared" si="14"/>
        <v>0</v>
      </c>
      <c r="O187" s="24">
        <f t="shared" si="14"/>
        <v>0</v>
      </c>
      <c r="P187" s="24">
        <f t="shared" si="14"/>
        <v>0</v>
      </c>
      <c r="Q187" s="24">
        <f t="shared" si="14"/>
        <v>0</v>
      </c>
      <c r="R187" s="24">
        <f t="shared" si="14"/>
        <v>0</v>
      </c>
      <c r="S187" s="24">
        <f t="shared" si="14"/>
        <v>0</v>
      </c>
    </row>
  </sheetData>
  <mergeCells count="1">
    <mergeCell ref="F1:J1"/>
  </mergeCells>
  <printOptions/>
  <pageMargins left="0.75" right="0.75" top="1" bottom="1" header="0.5" footer="0.5"/>
  <pageSetup horizontalDpi="600" verticalDpi="600" orientation="landscape" scale="68" r:id="rId3"/>
  <rowBreaks count="1" manualBreakCount="1">
    <brk id="23" max="12" man="1"/>
  </rowBreaks>
  <colBreaks count="1" manualBreakCount="1">
    <brk id="1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Leon.Botha</dc:creator>
  <cp:keywords/>
  <dc:description/>
  <cp:lastModifiedBy>PMG</cp:lastModifiedBy>
  <cp:lastPrinted>2008-01-24T11:06:14Z</cp:lastPrinted>
  <dcterms:created xsi:type="dcterms:W3CDTF">2004-03-01T18:36:00Z</dcterms:created>
  <dcterms:modified xsi:type="dcterms:W3CDTF">2008-05-26T12:11:29Z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