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3915" yWindow="3045" windowWidth="15375" windowHeight="7875" activeTab="1"/>
  </bookViews>
  <sheets>
    <sheet name="SANCA EG SALARIES 2019" sheetId="1" r:id="rId1"/>
    <sheet name="SANCA EG SALARIES 2020" sheetId="2" r:id="rId2"/>
  </sheets>
  <definedNames>
    <definedName name="_xlnm._FilterDatabase" localSheetId="0" hidden="1">'SANCA EG SALARIES 2019'!$A$5:$N$49</definedName>
    <definedName name="_xlnm._FilterDatabase" localSheetId="1" hidden="1">'SANCA EG SALARIES 2020'!$A$2:$N$29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9" i="2"/>
  <c r="K9"/>
  <c r="K26"/>
  <c r="K27"/>
  <c r="K13"/>
  <c r="K14"/>
  <c r="K5"/>
  <c r="K15"/>
  <c r="K22"/>
  <c r="K19"/>
  <c r="K25"/>
  <c r="K28"/>
  <c r="K11"/>
  <c r="K20"/>
  <c r="K36"/>
  <c r="K33"/>
  <c r="K6"/>
  <c r="K7"/>
  <c r="K32"/>
  <c r="K34"/>
  <c r="K21"/>
  <c r="K35"/>
  <c r="K10"/>
  <c r="K30"/>
  <c r="K37"/>
  <c r="K24"/>
  <c r="H21"/>
  <c r="G23"/>
  <c r="G27"/>
  <c r="G12"/>
  <c r="G21"/>
  <c r="G33"/>
  <c r="G11"/>
  <c r="G24"/>
  <c r="G28"/>
  <c r="G37"/>
  <c r="G26"/>
  <c r="G34"/>
  <c r="G6"/>
  <c r="G19"/>
  <c r="G22"/>
  <c r="G7"/>
  <c r="G15"/>
  <c r="G14"/>
  <c r="G20"/>
  <c r="G5"/>
  <c r="G25"/>
  <c r="G10"/>
  <c r="G32"/>
  <c r="G35"/>
  <c r="G29"/>
  <c r="G17"/>
  <c r="G13"/>
  <c r="G36"/>
  <c r="G30"/>
  <c r="E28"/>
  <c r="E37"/>
  <c r="D18"/>
  <c r="D23"/>
  <c r="D37"/>
  <c r="D28"/>
  <c r="C32"/>
  <c r="C15"/>
  <c r="C19"/>
  <c r="C31"/>
  <c r="E39" i="1" l="1"/>
  <c r="E40"/>
  <c r="E45"/>
  <c r="E42"/>
  <c r="E55"/>
  <c r="E15"/>
  <c r="E56"/>
  <c r="E20"/>
  <c r="E36"/>
  <c r="E38"/>
  <c r="E7"/>
  <c r="E51"/>
  <c r="E47"/>
  <c r="E25"/>
  <c r="E11"/>
  <c r="E10"/>
  <c r="E34"/>
  <c r="E33"/>
  <c r="E27"/>
  <c r="C46"/>
  <c r="C25"/>
  <c r="N25"/>
  <c r="N46"/>
  <c r="N57"/>
  <c r="M39"/>
  <c r="M34"/>
  <c r="M25" l="1"/>
  <c r="M52"/>
  <c r="M14"/>
  <c r="M46" l="1"/>
  <c r="M29"/>
  <c r="M57"/>
  <c r="L44"/>
  <c r="L25"/>
  <c r="L57"/>
  <c r="L52"/>
  <c r="K57"/>
  <c r="J57"/>
  <c r="I57"/>
  <c r="H20"/>
  <c r="G20"/>
  <c r="G39"/>
  <c r="G45"/>
  <c r="G29"/>
  <c r="G40"/>
  <c r="G53"/>
  <c r="G10"/>
  <c r="G47"/>
  <c r="G51"/>
  <c r="G55"/>
  <c r="I12"/>
  <c r="K46"/>
  <c r="J46"/>
  <c r="I46"/>
  <c r="F11"/>
  <c r="F53"/>
  <c r="F34"/>
  <c r="F10"/>
  <c r="F9"/>
  <c r="F25"/>
  <c r="F14"/>
  <c r="F47"/>
  <c r="F51"/>
  <c r="F7"/>
  <c r="F38"/>
  <c r="F36"/>
  <c r="F20"/>
  <c r="F56"/>
  <c r="F55"/>
  <c r="F42"/>
  <c r="F45"/>
  <c r="I25"/>
  <c r="J25"/>
  <c r="K25"/>
  <c r="J40"/>
</calcChain>
</file>

<file path=xl/sharedStrings.xml><?xml version="1.0" encoding="utf-8"?>
<sst xmlns="http://schemas.openxmlformats.org/spreadsheetml/2006/main" count="207" uniqueCount="130">
  <si>
    <t>SANCA Salaries</t>
  </si>
  <si>
    <t xml:space="preserve">Name </t>
  </si>
  <si>
    <t xml:space="preserve">Surname </t>
  </si>
  <si>
    <t xml:space="preserve">April </t>
  </si>
  <si>
    <t xml:space="preserve">May 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</si>
  <si>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</si>
  <si>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</si>
  <si>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</si>
  <si>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</si>
  <si>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</si>
  <si>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</si>
  <si>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</si>
  <si>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</si>
  <si>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</si>
  <si>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</si>
  <si>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Tshiluhumbuzo</t>
  </si>
  <si>
    <t>Marodzi</t>
  </si>
  <si>
    <t>gunguza</t>
  </si>
  <si>
    <t>Anna</t>
  </si>
  <si>
    <t>Twala</t>
  </si>
  <si>
    <t xml:space="preserve">Shibambu </t>
  </si>
  <si>
    <t>khubeka</t>
  </si>
  <si>
    <t>MD</t>
  </si>
  <si>
    <t>Tjabane</t>
  </si>
  <si>
    <t>Warmer</t>
  </si>
  <si>
    <t xml:space="preserve">funeka </t>
  </si>
  <si>
    <t xml:space="preserve">Rebeca </t>
  </si>
  <si>
    <t>Tshangwane</t>
  </si>
  <si>
    <t>Apaphia</t>
  </si>
  <si>
    <t>Mandiwana</t>
  </si>
  <si>
    <t xml:space="preserve">Dr Modiba </t>
  </si>
  <si>
    <t>9846,55</t>
  </si>
  <si>
    <t xml:space="preserve">skhosana </t>
  </si>
  <si>
    <t xml:space="preserve">Kenneth </t>
  </si>
  <si>
    <t>Tshamano</t>
  </si>
  <si>
    <t xml:space="preserve">Phindile </t>
  </si>
  <si>
    <t xml:space="preserve">Sibanda </t>
  </si>
  <si>
    <t xml:space="preserve">Itumeleng </t>
  </si>
  <si>
    <t xml:space="preserve">Mampana </t>
  </si>
  <si>
    <t>Nonhlanhla F</t>
  </si>
  <si>
    <t xml:space="preserve">Modiba </t>
  </si>
  <si>
    <t>Shiluva</t>
  </si>
  <si>
    <t xml:space="preserve">Mayike </t>
  </si>
  <si>
    <t xml:space="preserve">A </t>
  </si>
  <si>
    <t xml:space="preserve">Mofokeng </t>
  </si>
  <si>
    <t>Thivhavhudzi</t>
  </si>
  <si>
    <t>tshis</t>
  </si>
  <si>
    <t>Khalishi</t>
  </si>
  <si>
    <t xml:space="preserve">ntilashe </t>
  </si>
  <si>
    <t xml:space="preserve">Zandile </t>
  </si>
  <si>
    <t xml:space="preserve">Dube </t>
  </si>
  <si>
    <t xml:space="preserve">Madzunga </t>
  </si>
  <si>
    <t>Netshitwari</t>
  </si>
  <si>
    <t xml:space="preserve">Thandi </t>
  </si>
  <si>
    <t xml:space="preserve">Mucanque </t>
  </si>
  <si>
    <t xml:space="preserve">Winter </t>
  </si>
  <si>
    <t xml:space="preserve">Matabane </t>
  </si>
  <si>
    <t>Rabotapi</t>
  </si>
  <si>
    <t>RM</t>
  </si>
  <si>
    <t xml:space="preserve">Sinamele </t>
  </si>
  <si>
    <t>Mackaukau P</t>
  </si>
  <si>
    <t xml:space="preserve">Nkosikhona </t>
  </si>
  <si>
    <t xml:space="preserve">Debeshe </t>
  </si>
  <si>
    <t>Mosia</t>
  </si>
  <si>
    <t>Nkosi</t>
  </si>
  <si>
    <t>Vuyo</t>
  </si>
  <si>
    <t>T</t>
  </si>
  <si>
    <t xml:space="preserve">Vincent </t>
  </si>
  <si>
    <t>Mphaphuli</t>
  </si>
  <si>
    <t>Desiree</t>
  </si>
  <si>
    <t>26303,75</t>
  </si>
  <si>
    <t>Ntobizodwa</t>
  </si>
  <si>
    <t xml:space="preserve">Hans </t>
  </si>
  <si>
    <t>Ntado</t>
  </si>
  <si>
    <t xml:space="preserve">Takalani </t>
  </si>
  <si>
    <t xml:space="preserve">Ntombi lisa </t>
  </si>
  <si>
    <t>Nellie</t>
  </si>
  <si>
    <t xml:space="preserve">Skosana </t>
  </si>
  <si>
    <t>Edward</t>
  </si>
  <si>
    <t xml:space="preserve">Disebo </t>
  </si>
  <si>
    <t xml:space="preserve">Shanyana </t>
  </si>
  <si>
    <t xml:space="preserve">Nancy </t>
  </si>
  <si>
    <t>Eric ndivhoho</t>
  </si>
  <si>
    <t>Babalwa</t>
  </si>
  <si>
    <t xml:space="preserve">Gift </t>
  </si>
  <si>
    <t xml:space="preserve">Jabulile </t>
  </si>
  <si>
    <t>Matome G</t>
  </si>
  <si>
    <t>Zandile</t>
  </si>
  <si>
    <t xml:space="preserve">Philisiwe </t>
  </si>
  <si>
    <t xml:space="preserve">Thabile </t>
  </si>
  <si>
    <t xml:space="preserve">Lenah </t>
  </si>
  <si>
    <t>Gama</t>
  </si>
  <si>
    <t>Nephawe</t>
  </si>
  <si>
    <t>Chango</t>
  </si>
  <si>
    <t>Buthelezi</t>
  </si>
  <si>
    <t>ML</t>
  </si>
  <si>
    <t>Molo</t>
  </si>
  <si>
    <t xml:space="preserve">Psychologist </t>
  </si>
  <si>
    <t xml:space="preserve">Beatrice </t>
  </si>
  <si>
    <t>MN</t>
  </si>
  <si>
    <t xml:space="preserve">Dhovani </t>
  </si>
  <si>
    <t>Mokhele</t>
  </si>
  <si>
    <t xml:space="preserve">Psychogist </t>
  </si>
  <si>
    <t>Mathebula</t>
  </si>
  <si>
    <t>Mahlangu</t>
  </si>
  <si>
    <t>Maile</t>
  </si>
  <si>
    <t xml:space="preserve">Nemarazhe </t>
  </si>
  <si>
    <t>7151,76</t>
  </si>
  <si>
    <t>Tauatsoala</t>
  </si>
  <si>
    <t>Ntanganedzeni</t>
  </si>
  <si>
    <t>Mabuza</t>
  </si>
  <si>
    <t>Seboko</t>
  </si>
  <si>
    <t>DR</t>
  </si>
  <si>
    <t xml:space="preserve">Magangane </t>
  </si>
  <si>
    <t>Mthembu</t>
  </si>
  <si>
    <t>Munzi</t>
  </si>
  <si>
    <t>Thandeka</t>
  </si>
  <si>
    <t>Mchunu</t>
  </si>
  <si>
    <t>Mukwevho</t>
  </si>
  <si>
    <t xml:space="preserve">Phakamani </t>
  </si>
  <si>
    <t>Mooketsi</t>
  </si>
  <si>
    <t>Miss M</t>
  </si>
  <si>
    <t>Luluvo</t>
  </si>
  <si>
    <t>Calerin</t>
  </si>
  <si>
    <t xml:space="preserve">Felicity </t>
  </si>
  <si>
    <t>Molautsi</t>
  </si>
  <si>
    <t xml:space="preserve">Rofhiwa </t>
  </si>
  <si>
    <t>Mudau</t>
  </si>
  <si>
    <t>babalwa</t>
  </si>
  <si>
    <t>Gungquza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</si>
</sst>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EB15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1" fillId="0" borderId="1" xfId="0" applyFont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6" borderId="1" xfId="0" applyFill="1" applyBorder="1"/>
    <xf numFmtId="0" fontId="0" fillId="6" borderId="3" xfId="0" applyFill="1" applyBorder="1"/>
    <xf numFmtId="0" fontId="0" fillId="7" borderId="1" xfId="0" applyFill="1" applyBorder="1"/>
    <xf numFmtId="0" fontId="0" fillId="7" borderId="3" xfId="0" applyFill="1" applyBorder="1"/>
    <xf numFmtId="0" fontId="0" fillId="8" borderId="1" xfId="0" applyFill="1" applyBorder="1"/>
    <xf numFmtId="0" fontId="0" fillId="8" borderId="3" xfId="0" applyFill="1" applyBorder="1"/>
    <xf numFmtId="0" fontId="0" fillId="9" borderId="0" xfId="0" applyFill="1"/>
    <xf numFmtId="0" fontId="0" fillId="9" borderId="1" xfId="0" applyFill="1" applyBorder="1"/>
    <xf numFmtId="0" fontId="0" fillId="10" borderId="1" xfId="0" applyFill="1" applyBorder="1"/>
    <xf numFmtId="0" fontId="0" fillId="10" borderId="3" xfId="0" applyFill="1" applyBorder="1"/>
    <xf numFmtId="0" fontId="3" fillId="3" borderId="1" xfId="0" applyFont="1" applyFill="1" applyBorder="1"/>
    <xf numFmtId="0" fontId="3" fillId="3" borderId="3" xfId="0" applyFont="1" applyFill="1" applyBorder="1"/>
    <xf numFmtId="0" fontId="0" fillId="11" borderId="1" xfId="0" applyFill="1" applyBorder="1"/>
    <xf numFmtId="0" fontId="0" fillId="11" borderId="3" xfId="0" applyFill="1" applyBorder="1"/>
    <xf numFmtId="0" fontId="0" fillId="0" borderId="3" xfId="0" applyBorder="1"/>
    <xf numFmtId="0" fontId="0" fillId="2" borderId="4" xfId="0" applyFill="1" applyBorder="1"/>
    <xf numFmtId="0" fontId="0" fillId="8" borderId="4" xfId="0" applyFill="1" applyBorder="1"/>
    <xf numFmtId="0" fontId="0" fillId="8" borderId="5" xfId="0" applyFill="1" applyBorder="1"/>
    <xf numFmtId="0" fontId="0" fillId="0" borderId="4" xfId="0" applyBorder="1"/>
    <xf numFmtId="0" fontId="0" fillId="0" borderId="6" xfId="0" applyBorder="1"/>
    <xf numFmtId="0" fontId="0" fillId="0" borderId="2" xfId="0" applyBorder="1"/>
    <xf numFmtId="1" fontId="0" fillId="7" borderId="3" xfId="0" applyNumberFormat="1" applyFill="1" applyBorder="1"/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990099"/>
      <color rgb="FFEB15B3"/>
      <color rgb="FFCC00FF"/>
      <color rgb="FF3399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57"/>
  <sheetViews>
    <sheetView zoomScaleNormal="100" workbookViewId="0">
      <selection activeCell="H40" sqref="H40"/>
    </sheetView>
  </sheetViews>
  <sheetFormatPr defaultRowHeight="15"/>
  <cols>
    <col min="1" max="1" width="21" customWidth="1"/>
    <col min="2" max="2" width="17.42578125" customWidth="1"/>
    <col min="3" max="3" width="18.7109375" customWidth="1"/>
    <col min="4" max="4" width="10.5703125" customWidth="1"/>
    <col min="6" max="7" width="9.140625" style="17"/>
    <col min="8" max="8" width="11.7109375" style="17" customWidth="1"/>
    <col min="11" max="11" width="13.28515625" customWidth="1"/>
    <col min="12" max="12" width="11.42578125" style="17" customWidth="1"/>
    <col min="13" max="14" width="9.140625" style="17"/>
  </cols>
  <sheetData>
    <row r="3" spans="1:14">
      <c r="C3" t="s">
        <v>0</v>
      </c>
    </row>
    <row r="5" spans="1:14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18" t="s">
        <v>6</v>
      </c>
      <c r="G5" s="18" t="s">
        <v>7</v>
      </c>
      <c r="H5" s="18" t="s">
        <v>8</v>
      </c>
      <c r="I5" s="3" t="s">
        <v>9</v>
      </c>
      <c r="J5" s="3" t="s">
        <v>10</v>
      </c>
      <c r="K5" s="3" t="s">
        <v>11</v>
      </c>
      <c r="L5" s="18" t="s">
        <v>12</v>
      </c>
      <c r="M5" s="18" t="s">
        <v>13</v>
      </c>
      <c r="N5" s="18" t="s">
        <v>14</v>
      </c>
    </row>
    <row r="6" spans="1:14">
      <c r="A6" s="1" t="s">
        <v>88</v>
      </c>
      <c r="B6" s="1" t="s">
        <v>94</v>
      </c>
      <c r="C6" s="11">
        <v>0</v>
      </c>
      <c r="D6" s="13">
        <v>0</v>
      </c>
      <c r="E6" s="15">
        <v>0</v>
      </c>
      <c r="F6" s="19">
        <v>0</v>
      </c>
      <c r="G6" s="7">
        <v>0</v>
      </c>
      <c r="H6" s="21">
        <v>0</v>
      </c>
      <c r="I6" s="23">
        <v>10794.24</v>
      </c>
      <c r="J6" s="6">
        <v>10794.24</v>
      </c>
      <c r="K6" s="23">
        <v>10794.24</v>
      </c>
      <c r="L6" s="5">
        <v>0</v>
      </c>
      <c r="M6" s="13">
        <v>10794.24</v>
      </c>
      <c r="N6" s="5">
        <v>10794</v>
      </c>
    </row>
    <row r="7" spans="1:14">
      <c r="A7" s="1" t="s">
        <v>58</v>
      </c>
      <c r="B7" s="1" t="s">
        <v>93</v>
      </c>
      <c r="C7" s="11">
        <v>0</v>
      </c>
      <c r="D7" s="13">
        <v>0</v>
      </c>
      <c r="E7" s="15">
        <f>22404.75+9677.25</f>
        <v>32082</v>
      </c>
      <c r="F7" s="19">
        <f>6225.12+11370.79</f>
        <v>17595.91</v>
      </c>
      <c r="G7" s="7">
        <v>11370.79</v>
      </c>
      <c r="H7" s="21">
        <v>11370.79</v>
      </c>
      <c r="I7" s="23">
        <v>11370.79</v>
      </c>
      <c r="J7" s="6">
        <v>11370.79</v>
      </c>
      <c r="K7" s="23">
        <v>11370.79</v>
      </c>
      <c r="L7" s="5">
        <v>11370.79</v>
      </c>
      <c r="M7" s="13">
        <v>11370.79</v>
      </c>
      <c r="N7" s="5">
        <v>11370.79</v>
      </c>
    </row>
    <row r="8" spans="1:14">
      <c r="A8" s="1" t="s">
        <v>61</v>
      </c>
      <c r="B8" s="1" t="s">
        <v>62</v>
      </c>
      <c r="C8" s="11">
        <v>0</v>
      </c>
      <c r="D8" s="13">
        <v>0</v>
      </c>
      <c r="E8" s="15">
        <v>0</v>
      </c>
      <c r="F8" s="19">
        <v>5544</v>
      </c>
      <c r="G8" s="7">
        <v>55544</v>
      </c>
      <c r="H8" s="21">
        <v>5544</v>
      </c>
      <c r="I8" s="23">
        <v>0</v>
      </c>
      <c r="J8" s="6">
        <v>0</v>
      </c>
      <c r="K8" s="23">
        <v>0</v>
      </c>
      <c r="L8" s="5">
        <v>0</v>
      </c>
      <c r="M8" s="13">
        <v>0</v>
      </c>
      <c r="N8" s="5"/>
    </row>
    <row r="9" spans="1:14">
      <c r="A9" s="1" t="s">
        <v>49</v>
      </c>
      <c r="B9" s="1" t="s">
        <v>50</v>
      </c>
      <c r="C9" s="11">
        <v>0</v>
      </c>
      <c r="D9" s="13">
        <v>0</v>
      </c>
      <c r="E9" s="15">
        <v>0</v>
      </c>
      <c r="F9" s="19">
        <f>6225.14+11370</f>
        <v>17595.14</v>
      </c>
      <c r="G9" s="7">
        <v>0</v>
      </c>
      <c r="H9" s="21">
        <v>0</v>
      </c>
      <c r="I9" s="23">
        <v>0</v>
      </c>
      <c r="J9" s="6">
        <v>0</v>
      </c>
      <c r="K9" s="23">
        <v>0</v>
      </c>
      <c r="L9" s="5">
        <v>0</v>
      </c>
      <c r="M9" s="13">
        <v>0</v>
      </c>
      <c r="N9" s="5"/>
    </row>
    <row r="10" spans="1:14">
      <c r="A10" s="1" t="s">
        <v>81</v>
      </c>
      <c r="B10" s="1" t="s">
        <v>25</v>
      </c>
      <c r="C10" s="11">
        <v>0</v>
      </c>
      <c r="D10" s="13">
        <v>0</v>
      </c>
      <c r="E10" s="15">
        <f>6930+3465</f>
        <v>10395</v>
      </c>
      <c r="F10" s="19">
        <f>1530+3672.9</f>
        <v>5202.8999999999996</v>
      </c>
      <c r="G10" s="7">
        <f>3672.9</f>
        <v>3672.9</v>
      </c>
      <c r="H10" s="21">
        <v>3672.9</v>
      </c>
      <c r="I10" s="23">
        <v>9426.93</v>
      </c>
      <c r="J10" s="6">
        <v>9426.93</v>
      </c>
      <c r="K10" s="23">
        <v>9426.9</v>
      </c>
      <c r="L10" s="5">
        <v>9426.9</v>
      </c>
      <c r="M10" s="13">
        <v>9426.9</v>
      </c>
      <c r="N10" s="5">
        <v>9426.9</v>
      </c>
    </row>
    <row r="11" spans="1:14">
      <c r="A11" s="1" t="s">
        <v>119</v>
      </c>
      <c r="B11" s="1" t="s">
        <v>91</v>
      </c>
      <c r="C11" s="11">
        <v>0</v>
      </c>
      <c r="D11" s="13">
        <v>0</v>
      </c>
      <c r="E11" s="15">
        <f>22040+9677.25</f>
        <v>31717.25</v>
      </c>
      <c r="F11" s="19">
        <f>6225.14+11370.79</f>
        <v>17595.93</v>
      </c>
      <c r="G11" s="7">
        <v>11370.79</v>
      </c>
      <c r="H11" s="21">
        <v>11370.79</v>
      </c>
      <c r="I11" s="23">
        <v>11370</v>
      </c>
      <c r="J11" s="6">
        <v>11370.79</v>
      </c>
      <c r="K11" s="23">
        <v>11370.79</v>
      </c>
      <c r="L11" s="5">
        <v>11370.11</v>
      </c>
      <c r="M11" s="13">
        <v>11370.7</v>
      </c>
      <c r="N11" s="5"/>
    </row>
    <row r="12" spans="1:14">
      <c r="A12" s="1" t="s">
        <v>83</v>
      </c>
      <c r="B12" s="1" t="s">
        <v>17</v>
      </c>
      <c r="C12" s="11">
        <v>0</v>
      </c>
      <c r="D12" s="13">
        <v>0</v>
      </c>
      <c r="E12" s="15">
        <v>0</v>
      </c>
      <c r="F12" s="19">
        <v>0</v>
      </c>
      <c r="G12" s="7">
        <v>1200</v>
      </c>
      <c r="H12" s="21">
        <v>0</v>
      </c>
      <c r="I12" s="23">
        <f>1200+1200</f>
        <v>2400</v>
      </c>
      <c r="J12" s="6">
        <v>0</v>
      </c>
      <c r="K12" s="23">
        <v>1200</v>
      </c>
      <c r="L12" s="5">
        <v>0</v>
      </c>
      <c r="M12" s="13">
        <v>1200</v>
      </c>
      <c r="N12" s="5"/>
    </row>
    <row r="13" spans="1:14">
      <c r="A13" s="2" t="s">
        <v>71</v>
      </c>
      <c r="B13" s="2" t="s">
        <v>72</v>
      </c>
      <c r="C13" s="11">
        <v>0</v>
      </c>
      <c r="D13" s="13">
        <v>0</v>
      </c>
      <c r="E13" s="15">
        <v>0</v>
      </c>
      <c r="F13" s="19">
        <v>0</v>
      </c>
      <c r="G13" s="7">
        <v>0</v>
      </c>
      <c r="H13" s="21">
        <v>10794.23</v>
      </c>
      <c r="I13" s="23">
        <v>0</v>
      </c>
      <c r="J13" s="6">
        <v>0</v>
      </c>
      <c r="K13" s="23">
        <v>0</v>
      </c>
      <c r="L13" s="5">
        <v>0</v>
      </c>
      <c r="M13" s="13">
        <v>0</v>
      </c>
      <c r="N13" s="5">
        <v>0</v>
      </c>
    </row>
    <row r="14" spans="1:14">
      <c r="A14" s="33" t="s">
        <v>82</v>
      </c>
      <c r="B14" s="33" t="s">
        <v>47</v>
      </c>
      <c r="C14" s="11">
        <v>1400</v>
      </c>
      <c r="D14" s="13">
        <v>1400</v>
      </c>
      <c r="E14" s="15">
        <v>25398.6</v>
      </c>
      <c r="F14" s="19">
        <f>12700+12000+22975.67</f>
        <v>47675.67</v>
      </c>
      <c r="G14" s="7">
        <v>7500</v>
      </c>
      <c r="H14" s="21"/>
      <c r="I14" s="23">
        <v>20000</v>
      </c>
      <c r="J14" s="6">
        <v>25000</v>
      </c>
      <c r="K14" s="23">
        <v>15000</v>
      </c>
      <c r="L14" s="5">
        <v>20000</v>
      </c>
      <c r="M14" s="13">
        <f>20000+20000</f>
        <v>40000</v>
      </c>
      <c r="N14" s="5">
        <v>20000</v>
      </c>
    </row>
    <row r="15" spans="1:14">
      <c r="A15" s="1" t="s">
        <v>90</v>
      </c>
      <c r="B15" s="1" t="s">
        <v>21</v>
      </c>
      <c r="C15" s="11">
        <v>0</v>
      </c>
      <c r="D15" s="13">
        <v>0</v>
      </c>
      <c r="E15" s="15">
        <f>10602+4851</f>
        <v>15453</v>
      </c>
      <c r="F15" s="19">
        <v>6024.06</v>
      </c>
      <c r="G15" s="7">
        <v>5142.0600000000004</v>
      </c>
      <c r="H15" s="21">
        <v>5142.0600000000004</v>
      </c>
      <c r="I15" s="23">
        <v>5142.66</v>
      </c>
      <c r="J15" s="6">
        <v>5142.0600000000004</v>
      </c>
      <c r="K15" s="23">
        <v>5142.0600000000004</v>
      </c>
      <c r="L15" s="5">
        <v>5142.0600000000004</v>
      </c>
      <c r="M15" s="13">
        <v>0</v>
      </c>
      <c r="N15" s="5">
        <v>5142.0600000000004</v>
      </c>
    </row>
    <row r="16" spans="1:14">
      <c r="A16" s="1" t="s">
        <v>84</v>
      </c>
      <c r="B16" s="1" t="s">
        <v>110</v>
      </c>
      <c r="C16" s="11">
        <v>0</v>
      </c>
      <c r="D16" s="13">
        <v>0</v>
      </c>
      <c r="E16" s="15">
        <v>0</v>
      </c>
      <c r="F16" s="19">
        <v>0</v>
      </c>
      <c r="G16" s="7">
        <v>0</v>
      </c>
      <c r="H16" s="21">
        <v>2500</v>
      </c>
      <c r="I16" s="23">
        <v>9690</v>
      </c>
      <c r="J16" s="6">
        <v>9690</v>
      </c>
      <c r="K16" s="23">
        <v>9690</v>
      </c>
      <c r="L16" s="5">
        <v>9690</v>
      </c>
      <c r="M16" s="13">
        <v>9690</v>
      </c>
      <c r="N16" s="5">
        <v>9690</v>
      </c>
    </row>
    <row r="17" spans="1:14">
      <c r="A17" s="2" t="s">
        <v>59</v>
      </c>
      <c r="B17" s="2" t="s">
        <v>60</v>
      </c>
      <c r="C17" s="11">
        <v>0</v>
      </c>
      <c r="D17" s="13">
        <v>0</v>
      </c>
      <c r="E17" s="15">
        <v>22088</v>
      </c>
      <c r="F17" s="19">
        <v>7500</v>
      </c>
      <c r="G17" s="7">
        <v>4750</v>
      </c>
      <c r="H17" s="21">
        <v>7500</v>
      </c>
      <c r="I17" s="23">
        <v>0</v>
      </c>
      <c r="J17" s="6"/>
      <c r="K17" s="23">
        <v>0</v>
      </c>
      <c r="L17" s="5">
        <v>0</v>
      </c>
      <c r="M17" s="13">
        <v>0</v>
      </c>
      <c r="N17" s="5"/>
    </row>
    <row r="18" spans="1:14">
      <c r="A18" s="2" t="s">
        <v>112</v>
      </c>
      <c r="B18" s="2" t="s">
        <v>113</v>
      </c>
      <c r="C18" s="11">
        <v>0</v>
      </c>
      <c r="D18" s="13">
        <v>0</v>
      </c>
      <c r="E18" s="15">
        <v>0</v>
      </c>
      <c r="F18" s="19">
        <v>0</v>
      </c>
      <c r="G18" s="7">
        <v>0</v>
      </c>
      <c r="H18" s="21">
        <v>0</v>
      </c>
      <c r="I18" s="23">
        <v>0</v>
      </c>
      <c r="J18" s="6">
        <v>0</v>
      </c>
      <c r="K18" s="23">
        <v>0</v>
      </c>
      <c r="L18" s="5"/>
      <c r="M18" s="13">
        <v>0</v>
      </c>
      <c r="N18" s="5">
        <v>12500</v>
      </c>
    </row>
    <row r="19" spans="1:14">
      <c r="A19" s="1" t="s">
        <v>85</v>
      </c>
      <c r="B19" s="1" t="s">
        <v>104</v>
      </c>
      <c r="C19" s="11">
        <v>0</v>
      </c>
      <c r="D19" s="13">
        <v>0</v>
      </c>
      <c r="E19" s="15">
        <v>17328</v>
      </c>
      <c r="F19" s="19">
        <v>18670.580000000002</v>
      </c>
      <c r="G19" s="7">
        <v>18670.580000000002</v>
      </c>
      <c r="H19" s="21">
        <v>18670.580000000002</v>
      </c>
      <c r="I19" s="23">
        <v>18670</v>
      </c>
      <c r="J19" s="6">
        <v>18670.580000000002</v>
      </c>
      <c r="K19" s="23">
        <v>18670.580000000002</v>
      </c>
      <c r="L19" s="5">
        <v>18670.580000000002</v>
      </c>
      <c r="M19" s="13">
        <v>18670.580000000002</v>
      </c>
      <c r="N19" s="5">
        <v>18670.580000000002</v>
      </c>
    </row>
    <row r="20" spans="1:14">
      <c r="A20" s="1" t="s">
        <v>86</v>
      </c>
      <c r="B20" s="1" t="s">
        <v>105</v>
      </c>
      <c r="C20" s="11">
        <v>0</v>
      </c>
      <c r="D20" s="13">
        <v>0</v>
      </c>
      <c r="E20" s="15">
        <f>16741+7247.25</f>
        <v>23988.25</v>
      </c>
      <c r="F20" s="19">
        <f>1350+7624</f>
        <v>8974</v>
      </c>
      <c r="G20" s="7">
        <f>7624.5</f>
        <v>7624.5</v>
      </c>
      <c r="H20" s="21">
        <f>7624.5</f>
        <v>7624.5</v>
      </c>
      <c r="I20" s="23">
        <v>7624.5</v>
      </c>
      <c r="J20" s="6">
        <v>7624.5</v>
      </c>
      <c r="K20" s="23">
        <v>7624.5</v>
      </c>
      <c r="L20" s="5">
        <v>7624</v>
      </c>
      <c r="M20" s="13">
        <v>7624.5</v>
      </c>
      <c r="N20" s="5">
        <v>7624.5</v>
      </c>
    </row>
    <row r="21" spans="1:14">
      <c r="A21" s="2" t="s">
        <v>37</v>
      </c>
      <c r="B21" s="2" t="s">
        <v>38</v>
      </c>
      <c r="C21" s="11">
        <v>0</v>
      </c>
      <c r="D21" s="13">
        <v>0</v>
      </c>
      <c r="E21" s="15">
        <v>0</v>
      </c>
      <c r="F21" s="19">
        <v>0</v>
      </c>
      <c r="G21" s="7">
        <v>0</v>
      </c>
      <c r="H21" s="21">
        <v>0</v>
      </c>
      <c r="I21" s="23">
        <v>0</v>
      </c>
      <c r="J21" s="6">
        <v>0</v>
      </c>
      <c r="K21" s="23">
        <v>1200</v>
      </c>
      <c r="L21" s="5">
        <v>0</v>
      </c>
      <c r="M21" s="13">
        <v>0</v>
      </c>
      <c r="N21" s="5">
        <v>0</v>
      </c>
    </row>
    <row r="22" spans="1:14">
      <c r="A22" s="1" t="s">
        <v>28</v>
      </c>
      <c r="B22" s="1" t="s">
        <v>29</v>
      </c>
      <c r="C22" s="11">
        <v>0</v>
      </c>
      <c r="D22" s="13">
        <v>0</v>
      </c>
      <c r="E22" s="15">
        <v>0</v>
      </c>
      <c r="F22" s="19">
        <v>0</v>
      </c>
      <c r="G22" s="7">
        <v>0</v>
      </c>
      <c r="H22" s="21">
        <v>0</v>
      </c>
      <c r="I22" s="23">
        <v>9690</v>
      </c>
      <c r="J22" s="6">
        <v>0</v>
      </c>
      <c r="K22" s="23">
        <v>0</v>
      </c>
      <c r="L22" s="5">
        <v>0</v>
      </c>
      <c r="M22" s="13">
        <v>0</v>
      </c>
      <c r="N22" s="5">
        <v>0</v>
      </c>
    </row>
    <row r="23" spans="1:14">
      <c r="A23" s="1" t="s">
        <v>15</v>
      </c>
      <c r="B23" s="1" t="s">
        <v>16</v>
      </c>
      <c r="C23" s="11">
        <v>0</v>
      </c>
      <c r="D23" s="13">
        <v>0</v>
      </c>
      <c r="E23" s="15">
        <v>0</v>
      </c>
      <c r="F23" s="19">
        <v>0</v>
      </c>
      <c r="G23" s="7">
        <v>0</v>
      </c>
      <c r="H23" s="21">
        <v>0</v>
      </c>
      <c r="I23" s="23">
        <v>1200</v>
      </c>
      <c r="J23" s="6">
        <v>0</v>
      </c>
      <c r="K23" s="23">
        <v>0</v>
      </c>
      <c r="L23" s="5">
        <v>0</v>
      </c>
      <c r="M23" s="13">
        <v>0</v>
      </c>
      <c r="N23" s="5">
        <v>0</v>
      </c>
    </row>
    <row r="24" spans="1:14">
      <c r="A24" s="2" t="s">
        <v>55</v>
      </c>
      <c r="B24" s="2" t="s">
        <v>56</v>
      </c>
      <c r="C24" s="11">
        <v>0</v>
      </c>
      <c r="D24" s="13">
        <v>0</v>
      </c>
      <c r="E24" s="15">
        <v>0</v>
      </c>
      <c r="F24" s="19">
        <v>2000</v>
      </c>
      <c r="G24" s="7">
        <v>0</v>
      </c>
      <c r="H24" s="21">
        <v>0</v>
      </c>
      <c r="I24" s="23">
        <v>0</v>
      </c>
      <c r="J24" s="6">
        <v>0</v>
      </c>
      <c r="K24" s="23">
        <v>0</v>
      </c>
      <c r="L24" s="5">
        <v>0</v>
      </c>
      <c r="M24" s="13">
        <v>0</v>
      </c>
      <c r="N24" s="5">
        <v>0</v>
      </c>
    </row>
    <row r="25" spans="1:14">
      <c r="A25" s="1" t="s">
        <v>87</v>
      </c>
      <c r="B25" s="1" t="s">
        <v>103</v>
      </c>
      <c r="C25" s="11">
        <f>1500</f>
        <v>1500</v>
      </c>
      <c r="D25" s="13">
        <v>1500</v>
      </c>
      <c r="E25" s="15">
        <f>1500+33618+17493</f>
        <v>52611</v>
      </c>
      <c r="F25" s="19">
        <f>7897.86+17609.62</f>
        <v>25507.48</v>
      </c>
      <c r="G25" s="7">
        <v>14793.38</v>
      </c>
      <c r="H25" s="21">
        <v>14793.38</v>
      </c>
      <c r="I25" s="23">
        <f>14793.38+4568.57</f>
        <v>19361.949999999997</v>
      </c>
      <c r="J25" s="6">
        <f>14793.38+4568.57</f>
        <v>19361.949999999997</v>
      </c>
      <c r="K25" s="23">
        <f>14793.38+4568.57</f>
        <v>19361.949999999997</v>
      </c>
      <c r="L25" s="5">
        <f>4568.57+19000</f>
        <v>23568.57</v>
      </c>
      <c r="M25" s="13">
        <f>14425.62+4936.32</f>
        <v>19361.940000000002</v>
      </c>
      <c r="N25" s="5">
        <f>4936.32+14425</f>
        <v>19361.32</v>
      </c>
    </row>
    <row r="26" spans="1:14">
      <c r="A26" s="2" t="s">
        <v>41</v>
      </c>
      <c r="B26" s="2" t="s">
        <v>42</v>
      </c>
      <c r="C26" s="11">
        <v>0</v>
      </c>
      <c r="D26" s="13">
        <v>0</v>
      </c>
      <c r="E26" s="15">
        <v>0</v>
      </c>
      <c r="F26" s="19">
        <v>0</v>
      </c>
      <c r="G26" s="7">
        <v>0</v>
      </c>
      <c r="H26" s="21">
        <v>0</v>
      </c>
      <c r="I26" s="23">
        <v>0</v>
      </c>
      <c r="J26" s="6">
        <v>0</v>
      </c>
      <c r="K26" s="23">
        <v>9660</v>
      </c>
      <c r="L26" s="5">
        <v>0</v>
      </c>
      <c r="M26" s="13">
        <v>0</v>
      </c>
      <c r="N26" s="5">
        <v>0</v>
      </c>
    </row>
    <row r="27" spans="1:14">
      <c r="A27" s="2" t="s">
        <v>116</v>
      </c>
      <c r="B27" s="2" t="s">
        <v>117</v>
      </c>
      <c r="C27" s="11">
        <v>0</v>
      </c>
      <c r="D27" s="13">
        <v>0</v>
      </c>
      <c r="E27" s="15">
        <f>18979.19+18979.19</f>
        <v>37958.379999999997</v>
      </c>
      <c r="F27" s="19">
        <v>0</v>
      </c>
      <c r="G27" s="7">
        <v>0</v>
      </c>
      <c r="H27" s="21">
        <v>0</v>
      </c>
      <c r="I27" s="23">
        <v>0</v>
      </c>
      <c r="J27" s="6">
        <v>0</v>
      </c>
      <c r="K27" s="23">
        <v>0</v>
      </c>
      <c r="L27" s="5">
        <v>0</v>
      </c>
      <c r="M27" s="13">
        <v>0</v>
      </c>
      <c r="N27" s="5">
        <v>0</v>
      </c>
    </row>
    <row r="28" spans="1:14">
      <c r="A28" s="2" t="s">
        <v>98</v>
      </c>
      <c r="B28" s="2" t="s">
        <v>99</v>
      </c>
      <c r="C28" s="11">
        <v>0</v>
      </c>
      <c r="D28" s="13">
        <v>0</v>
      </c>
      <c r="E28" s="15">
        <v>0</v>
      </c>
      <c r="F28" s="19">
        <v>0</v>
      </c>
      <c r="G28" s="7">
        <v>0</v>
      </c>
      <c r="H28" s="21">
        <v>0</v>
      </c>
      <c r="I28" s="23">
        <v>0</v>
      </c>
      <c r="J28" s="6">
        <v>0</v>
      </c>
      <c r="K28" s="23">
        <v>0</v>
      </c>
      <c r="L28" s="5">
        <v>9426.92</v>
      </c>
      <c r="M28" s="13">
        <v>0</v>
      </c>
      <c r="N28" s="5">
        <v>0</v>
      </c>
    </row>
    <row r="29" spans="1:14">
      <c r="A29" s="2" t="s">
        <v>30</v>
      </c>
      <c r="B29" s="1" t="s">
        <v>40</v>
      </c>
      <c r="C29" s="11">
        <v>0</v>
      </c>
      <c r="D29" s="13">
        <v>0</v>
      </c>
      <c r="E29" s="15">
        <v>10000</v>
      </c>
      <c r="F29" s="19">
        <v>0</v>
      </c>
      <c r="G29" s="7">
        <f>10000+15000</f>
        <v>25000</v>
      </c>
      <c r="H29" s="21">
        <v>15000</v>
      </c>
      <c r="I29" s="23">
        <v>0</v>
      </c>
      <c r="J29" s="6">
        <v>15000</v>
      </c>
      <c r="K29" s="23">
        <v>15000</v>
      </c>
      <c r="L29" s="5">
        <v>15000</v>
      </c>
      <c r="M29" s="13">
        <f>15000+15000</f>
        <v>30000</v>
      </c>
      <c r="N29" s="5">
        <v>15000</v>
      </c>
    </row>
    <row r="30" spans="1:14">
      <c r="A30" s="2" t="s">
        <v>43</v>
      </c>
      <c r="B30" s="2" t="s">
        <v>44</v>
      </c>
      <c r="C30" s="11">
        <v>0</v>
      </c>
      <c r="D30" s="13">
        <v>0</v>
      </c>
      <c r="E30" s="15">
        <v>0</v>
      </c>
      <c r="F30" s="19">
        <v>0</v>
      </c>
      <c r="G30" s="7">
        <v>0</v>
      </c>
      <c r="H30" s="21">
        <v>0</v>
      </c>
      <c r="I30" s="23">
        <v>0</v>
      </c>
      <c r="J30" s="6">
        <v>0</v>
      </c>
      <c r="K30" s="23">
        <v>11608</v>
      </c>
      <c r="L30" s="5">
        <v>0</v>
      </c>
      <c r="M30" s="13">
        <v>0</v>
      </c>
      <c r="N30" s="5">
        <v>0</v>
      </c>
    </row>
    <row r="31" spans="1:14">
      <c r="A31" s="2" t="s">
        <v>100</v>
      </c>
      <c r="B31" s="2" t="s">
        <v>101</v>
      </c>
      <c r="C31" s="11">
        <v>0</v>
      </c>
      <c r="D31" s="13">
        <v>0</v>
      </c>
      <c r="E31" s="15">
        <v>0</v>
      </c>
      <c r="F31" s="19">
        <v>0</v>
      </c>
      <c r="G31" s="7">
        <v>0</v>
      </c>
      <c r="H31" s="21">
        <v>0</v>
      </c>
      <c r="I31" s="23">
        <v>0</v>
      </c>
      <c r="J31" s="6">
        <v>0</v>
      </c>
      <c r="K31" s="23">
        <v>0</v>
      </c>
      <c r="L31" s="5">
        <v>400</v>
      </c>
      <c r="M31" s="13">
        <v>0</v>
      </c>
      <c r="N31" s="5">
        <v>0</v>
      </c>
    </row>
    <row r="32" spans="1:14">
      <c r="A32" s="2" t="s">
        <v>95</v>
      </c>
      <c r="B32" s="1" t="s">
        <v>96</v>
      </c>
      <c r="C32" s="11">
        <v>0</v>
      </c>
      <c r="D32" s="13">
        <v>0</v>
      </c>
      <c r="E32" s="15">
        <v>0</v>
      </c>
      <c r="F32" s="19">
        <v>0</v>
      </c>
      <c r="G32" s="7">
        <v>0</v>
      </c>
      <c r="H32" s="21">
        <v>0</v>
      </c>
      <c r="I32" s="23">
        <v>0</v>
      </c>
      <c r="J32" s="6">
        <v>0</v>
      </c>
      <c r="K32" s="23">
        <v>0</v>
      </c>
      <c r="L32" s="5">
        <v>11188.5</v>
      </c>
      <c r="M32" s="13">
        <v>0</v>
      </c>
      <c r="N32" s="5">
        <v>0</v>
      </c>
    </row>
    <row r="33" spans="1:14">
      <c r="A33" s="2" t="s">
        <v>79</v>
      </c>
      <c r="B33" s="1" t="s">
        <v>120</v>
      </c>
      <c r="C33" s="11">
        <v>0</v>
      </c>
      <c r="D33" s="13">
        <v>0</v>
      </c>
      <c r="E33" s="15">
        <f>4950+7000</f>
        <v>11950</v>
      </c>
      <c r="F33" s="19">
        <v>0</v>
      </c>
      <c r="G33" s="7">
        <v>0</v>
      </c>
      <c r="H33" s="21">
        <v>0</v>
      </c>
      <c r="I33" s="23">
        <v>0</v>
      </c>
      <c r="J33" s="6" t="s">
        <v>31</v>
      </c>
      <c r="K33" s="23">
        <v>9846.5499999999993</v>
      </c>
      <c r="L33" s="5">
        <v>0</v>
      </c>
      <c r="M33" s="13">
        <v>0</v>
      </c>
      <c r="N33" s="5">
        <v>0</v>
      </c>
    </row>
    <row r="34" spans="1:14">
      <c r="A34" s="2" t="s">
        <v>80</v>
      </c>
      <c r="B34" s="2" t="s">
        <v>63</v>
      </c>
      <c r="C34" s="11">
        <v>0</v>
      </c>
      <c r="D34" s="13">
        <v>0</v>
      </c>
      <c r="E34" s="15">
        <f>11088+5544</f>
        <v>16632</v>
      </c>
      <c r="F34" s="19">
        <f>1008+5876</f>
        <v>6884</v>
      </c>
      <c r="G34" s="7">
        <v>5876.64</v>
      </c>
      <c r="H34" s="21">
        <v>5876.64</v>
      </c>
      <c r="I34" s="23">
        <v>7128</v>
      </c>
      <c r="J34" s="6">
        <v>7128</v>
      </c>
      <c r="K34" s="23">
        <v>7128</v>
      </c>
      <c r="L34" s="5">
        <v>7128</v>
      </c>
      <c r="M34" s="13">
        <f>7128+7128+7000</f>
        <v>21256</v>
      </c>
      <c r="N34" s="5">
        <v>7128</v>
      </c>
    </row>
    <row r="35" spans="1:14">
      <c r="A35" s="2" t="s">
        <v>67</v>
      </c>
      <c r="B35" s="2" t="s">
        <v>68</v>
      </c>
      <c r="C35" s="11">
        <v>0</v>
      </c>
      <c r="D35" s="13">
        <v>0</v>
      </c>
      <c r="E35" s="15">
        <v>0</v>
      </c>
      <c r="F35" s="19">
        <v>0</v>
      </c>
      <c r="G35" s="7">
        <v>0</v>
      </c>
      <c r="H35" s="21">
        <v>4000</v>
      </c>
      <c r="I35" s="23"/>
      <c r="J35" s="6"/>
      <c r="K35" s="23">
        <v>0</v>
      </c>
      <c r="L35" s="5">
        <v>0</v>
      </c>
      <c r="M35" s="13">
        <v>0</v>
      </c>
      <c r="N35" s="5">
        <v>0</v>
      </c>
    </row>
    <row r="36" spans="1:14">
      <c r="A36" s="1" t="s">
        <v>39</v>
      </c>
      <c r="B36" s="1" t="s">
        <v>114</v>
      </c>
      <c r="C36" s="11">
        <v>0</v>
      </c>
      <c r="D36" s="13">
        <v>0</v>
      </c>
      <c r="E36" s="15">
        <f>11592+5346</f>
        <v>16938</v>
      </c>
      <c r="F36" s="19">
        <f>972+5666.76</f>
        <v>6638.76</v>
      </c>
      <c r="G36" s="7">
        <v>5666.76</v>
      </c>
      <c r="H36" s="21">
        <v>5666.76</v>
      </c>
      <c r="I36" s="23">
        <v>5666.76</v>
      </c>
      <c r="J36" s="6">
        <v>7151.76</v>
      </c>
      <c r="K36" s="23">
        <v>7151.76</v>
      </c>
      <c r="L36" s="5">
        <v>7151.76</v>
      </c>
      <c r="M36" s="13" t="s">
        <v>107</v>
      </c>
      <c r="N36" s="5" t="s">
        <v>107</v>
      </c>
    </row>
    <row r="37" spans="1:14">
      <c r="A37" s="2" t="s">
        <v>53</v>
      </c>
      <c r="B37" s="2" t="s">
        <v>54</v>
      </c>
      <c r="C37" s="11">
        <v>0</v>
      </c>
      <c r="D37" s="13">
        <v>0</v>
      </c>
      <c r="E37" s="15"/>
      <c r="F37" s="19">
        <v>530</v>
      </c>
      <c r="G37" s="7">
        <v>3500</v>
      </c>
      <c r="H37" s="21">
        <v>0</v>
      </c>
      <c r="I37" s="23">
        <v>0</v>
      </c>
      <c r="J37" s="6">
        <v>0</v>
      </c>
      <c r="K37" s="23">
        <v>0</v>
      </c>
      <c r="L37" s="5">
        <v>0</v>
      </c>
      <c r="M37" s="13">
        <v>0</v>
      </c>
      <c r="N37" s="5">
        <v>0</v>
      </c>
    </row>
    <row r="38" spans="1:14">
      <c r="A38" s="1" t="s">
        <v>66</v>
      </c>
      <c r="B38" s="1" t="s">
        <v>118</v>
      </c>
      <c r="C38" s="11">
        <v>0</v>
      </c>
      <c r="D38" s="13">
        <v>0</v>
      </c>
      <c r="E38" s="15">
        <f>19139+8057.25</f>
        <v>27196.25</v>
      </c>
      <c r="F38" s="19">
        <f>5025.62+8960.39</f>
        <v>13986.009999999998</v>
      </c>
      <c r="G38" s="7">
        <v>0</v>
      </c>
      <c r="H38" s="21">
        <v>9426.93</v>
      </c>
      <c r="I38" s="23">
        <v>9426.93</v>
      </c>
      <c r="J38" s="6">
        <v>9426.93</v>
      </c>
      <c r="K38" s="23">
        <v>9426</v>
      </c>
      <c r="L38" s="5">
        <v>9426.93</v>
      </c>
      <c r="M38" s="13">
        <v>9426.93</v>
      </c>
      <c r="N38" s="5">
        <v>9426.93</v>
      </c>
    </row>
    <row r="39" spans="1:14">
      <c r="A39" s="1" t="s">
        <v>73</v>
      </c>
      <c r="B39" s="1" t="s">
        <v>106</v>
      </c>
      <c r="C39" s="11">
        <v>0</v>
      </c>
      <c r="D39" s="13">
        <v>0</v>
      </c>
      <c r="E39" s="15">
        <f>5000+5000</f>
        <v>10000</v>
      </c>
      <c r="F39" s="19">
        <v>5000</v>
      </c>
      <c r="G39" s="7">
        <f>5000+1200</f>
        <v>6200</v>
      </c>
      <c r="H39" s="21">
        <v>11370</v>
      </c>
      <c r="I39" s="23">
        <v>1200</v>
      </c>
      <c r="J39" s="6">
        <v>0</v>
      </c>
      <c r="K39" s="23">
        <v>1200</v>
      </c>
      <c r="L39" s="5">
        <v>0</v>
      </c>
      <c r="M39" s="13">
        <f>1200+1200</f>
        <v>2400</v>
      </c>
      <c r="N39" s="5">
        <v>0</v>
      </c>
    </row>
    <row r="40" spans="1:14">
      <c r="A40" s="1" t="s">
        <v>74</v>
      </c>
      <c r="B40" s="1" t="s">
        <v>92</v>
      </c>
      <c r="C40" s="11">
        <v>0</v>
      </c>
      <c r="D40" s="13">
        <v>0</v>
      </c>
      <c r="E40" s="15">
        <f>7000+6930</f>
        <v>13930</v>
      </c>
      <c r="F40" s="19">
        <v>6296.4</v>
      </c>
      <c r="G40" s="7">
        <f>6296.4+1000</f>
        <v>7296.4</v>
      </c>
      <c r="H40" s="21">
        <v>7286.4</v>
      </c>
      <c r="I40" s="23">
        <v>7286.4</v>
      </c>
      <c r="J40" s="6">
        <f>7286.4+1000</f>
        <v>8286.4</v>
      </c>
      <c r="K40" s="23">
        <v>8052.45</v>
      </c>
      <c r="L40" s="5">
        <v>6052.45</v>
      </c>
      <c r="M40" s="13">
        <v>7956.6</v>
      </c>
      <c r="N40" s="5">
        <v>7956.6</v>
      </c>
    </row>
    <row r="41" spans="1:14">
      <c r="A41" s="2" t="s">
        <v>51</v>
      </c>
      <c r="B41" s="2" t="s">
        <v>52</v>
      </c>
      <c r="C41" s="11">
        <v>0</v>
      </c>
      <c r="D41" s="13">
        <v>0</v>
      </c>
      <c r="E41" s="15">
        <v>0</v>
      </c>
      <c r="F41" s="19">
        <v>6225.14</v>
      </c>
      <c r="G41" s="7">
        <v>0</v>
      </c>
      <c r="H41" s="21">
        <v>0</v>
      </c>
      <c r="I41" s="23">
        <v>0</v>
      </c>
      <c r="J41" s="6">
        <v>0</v>
      </c>
      <c r="K41" s="23">
        <v>0</v>
      </c>
      <c r="L41" s="5">
        <v>0</v>
      </c>
      <c r="M41" s="13">
        <v>0</v>
      </c>
      <c r="N41" s="5">
        <v>0</v>
      </c>
    </row>
    <row r="42" spans="1:14">
      <c r="A42" s="1" t="s">
        <v>75</v>
      </c>
      <c r="B42" s="1" t="s">
        <v>64</v>
      </c>
      <c r="C42" s="11">
        <v>0</v>
      </c>
      <c r="D42" s="13">
        <v>0</v>
      </c>
      <c r="E42" s="15">
        <f>23149.55+10049</f>
        <v>33198.550000000003</v>
      </c>
      <c r="F42" s="19">
        <f>1972.8+10595.25</f>
        <v>12568.05</v>
      </c>
      <c r="G42" s="7">
        <v>10595.25</v>
      </c>
      <c r="H42" s="21">
        <v>10595.26</v>
      </c>
      <c r="I42" s="23">
        <v>11188.5</v>
      </c>
      <c r="J42" s="6">
        <v>11188.5</v>
      </c>
      <c r="K42" s="23">
        <v>11188.5</v>
      </c>
      <c r="L42" s="5">
        <v>11188.5</v>
      </c>
      <c r="M42" s="13">
        <v>11188.5</v>
      </c>
      <c r="N42" s="5">
        <v>11188.5</v>
      </c>
    </row>
    <row r="43" spans="1:14">
      <c r="A43" s="2" t="s">
        <v>115</v>
      </c>
      <c r="B43" s="2" t="s">
        <v>109</v>
      </c>
      <c r="C43" s="11">
        <v>0</v>
      </c>
      <c r="D43" s="13">
        <v>0</v>
      </c>
      <c r="E43" s="15">
        <v>0</v>
      </c>
      <c r="F43" s="19">
        <v>0</v>
      </c>
      <c r="G43" s="7">
        <v>0</v>
      </c>
      <c r="H43" s="21">
        <v>0</v>
      </c>
      <c r="I43" s="23">
        <v>0</v>
      </c>
      <c r="J43" s="6">
        <v>0</v>
      </c>
      <c r="K43" s="23">
        <v>0</v>
      </c>
      <c r="L43" s="5">
        <v>0</v>
      </c>
      <c r="M43" s="13">
        <v>4000</v>
      </c>
      <c r="N43" s="5">
        <v>4000</v>
      </c>
    </row>
    <row r="44" spans="1:14">
      <c r="A44" s="2" t="s">
        <v>97</v>
      </c>
      <c r="B44" s="1" t="s">
        <v>102</v>
      </c>
      <c r="C44" s="11">
        <v>0</v>
      </c>
      <c r="D44" s="13">
        <v>0</v>
      </c>
      <c r="E44" s="15">
        <v>0</v>
      </c>
      <c r="F44" s="19">
        <v>0</v>
      </c>
      <c r="G44" s="7">
        <v>0</v>
      </c>
      <c r="H44" s="21">
        <v>0</v>
      </c>
      <c r="I44" s="23">
        <v>0</v>
      </c>
      <c r="J44" s="6">
        <v>0</v>
      </c>
      <c r="K44" s="23">
        <v>0</v>
      </c>
      <c r="L44" s="5">
        <f>12500+12500</f>
        <v>25000</v>
      </c>
      <c r="M44" s="13">
        <v>12500</v>
      </c>
      <c r="N44" s="5">
        <v>0</v>
      </c>
    </row>
    <row r="45" spans="1:14">
      <c r="A45" s="1" t="s">
        <v>89</v>
      </c>
      <c r="B45" s="1" t="s">
        <v>57</v>
      </c>
      <c r="C45" s="11">
        <v>0</v>
      </c>
      <c r="D45" s="13">
        <v>0</v>
      </c>
      <c r="E45" s="15">
        <f>24416.54+10683.27</f>
        <v>35099.81</v>
      </c>
      <c r="F45" s="19">
        <f>2113.56+11266.68</f>
        <v>13380.24</v>
      </c>
      <c r="G45" s="7">
        <f>11266.67+10960</f>
        <v>22226.67</v>
      </c>
      <c r="H45" s="21">
        <v>11266.67</v>
      </c>
      <c r="I45" s="23">
        <v>9266.67</v>
      </c>
      <c r="J45" s="6">
        <v>11266</v>
      </c>
      <c r="K45" s="23">
        <v>11266.67</v>
      </c>
      <c r="L45" s="5">
        <v>11266.67</v>
      </c>
      <c r="M45" s="13">
        <v>11266.67</v>
      </c>
      <c r="N45" s="5">
        <v>11266.67</v>
      </c>
    </row>
    <row r="46" spans="1:14">
      <c r="A46" s="1" t="s">
        <v>76</v>
      </c>
      <c r="B46" s="1" t="s">
        <v>111</v>
      </c>
      <c r="C46" s="11">
        <f>1100</f>
        <v>1100</v>
      </c>
      <c r="D46" s="13">
        <v>1100</v>
      </c>
      <c r="E46" s="15">
        <v>2000</v>
      </c>
      <c r="F46" s="19">
        <v>0</v>
      </c>
      <c r="G46" s="7">
        <v>18553.91</v>
      </c>
      <c r="H46" s="21">
        <v>18553.91</v>
      </c>
      <c r="I46" s="23">
        <f>20461.95+10000</f>
        <v>30461.95</v>
      </c>
      <c r="J46" s="6">
        <f>20057+10000</f>
        <v>30057</v>
      </c>
      <c r="K46" s="23">
        <f>20057.23+10000</f>
        <v>30057.23</v>
      </c>
      <c r="L46" s="5">
        <v>28000</v>
      </c>
      <c r="M46" s="13">
        <f>1836.32+20000+9836.32</f>
        <v>31672.639999999999</v>
      </c>
      <c r="N46" s="5">
        <f>20000+9836.32</f>
        <v>29836.32</v>
      </c>
    </row>
    <row r="47" spans="1:14">
      <c r="A47" s="1" t="s">
        <v>121</v>
      </c>
      <c r="B47" s="1" t="s">
        <v>20</v>
      </c>
      <c r="C47" s="11">
        <v>0</v>
      </c>
      <c r="D47" s="13">
        <v>0</v>
      </c>
      <c r="E47" s="15">
        <f>22404+9677.25</f>
        <v>32081.25</v>
      </c>
      <c r="F47" s="19">
        <f>6225.14+11370.79</f>
        <v>17595.93</v>
      </c>
      <c r="G47" s="7">
        <f>11370.79</f>
        <v>11370.79</v>
      </c>
      <c r="H47" s="21">
        <v>11370.79</v>
      </c>
      <c r="I47" s="23">
        <v>11370.79</v>
      </c>
      <c r="J47" s="6">
        <v>11370.79</v>
      </c>
      <c r="K47" s="23">
        <v>11370.79</v>
      </c>
      <c r="L47" s="5">
        <v>11370.79</v>
      </c>
      <c r="M47" s="13">
        <v>11370.79</v>
      </c>
      <c r="N47" s="5">
        <v>11370.79</v>
      </c>
    </row>
    <row r="48" spans="1:14">
      <c r="A48" s="2" t="s">
        <v>35</v>
      </c>
      <c r="B48" s="2" t="s">
        <v>36</v>
      </c>
      <c r="C48" s="11">
        <v>0</v>
      </c>
      <c r="D48" s="13">
        <v>0</v>
      </c>
      <c r="E48" s="15">
        <v>0</v>
      </c>
      <c r="F48" s="19">
        <v>0</v>
      </c>
      <c r="G48" s="7">
        <v>0</v>
      </c>
      <c r="H48" s="21">
        <v>0</v>
      </c>
      <c r="I48" s="23">
        <v>0</v>
      </c>
      <c r="J48" s="6">
        <v>0</v>
      </c>
      <c r="K48" s="23">
        <v>1200</v>
      </c>
      <c r="L48" s="5">
        <v>0</v>
      </c>
      <c r="M48" s="13">
        <v>0</v>
      </c>
      <c r="N48" s="5">
        <v>0</v>
      </c>
    </row>
    <row r="49" spans="1:14">
      <c r="A49" s="1" t="s">
        <v>77</v>
      </c>
      <c r="B49" s="1" t="s">
        <v>32</v>
      </c>
      <c r="C49" s="11">
        <v>0</v>
      </c>
      <c r="D49" s="13">
        <v>0</v>
      </c>
      <c r="E49" s="15">
        <v>0</v>
      </c>
      <c r="F49" s="19">
        <v>0</v>
      </c>
      <c r="G49" s="7">
        <v>0</v>
      </c>
      <c r="H49" s="21">
        <v>0</v>
      </c>
      <c r="I49" s="23">
        <v>7128</v>
      </c>
      <c r="J49" s="6">
        <v>7128</v>
      </c>
      <c r="K49" s="23">
        <v>7128</v>
      </c>
      <c r="L49" s="5">
        <v>7128</v>
      </c>
      <c r="M49" s="13">
        <v>7017</v>
      </c>
      <c r="N49" s="5">
        <v>7017</v>
      </c>
    </row>
    <row r="50" spans="1:14">
      <c r="A50" s="1" t="s">
        <v>78</v>
      </c>
      <c r="B50" s="1" t="s">
        <v>108</v>
      </c>
      <c r="C50" s="11">
        <v>0</v>
      </c>
      <c r="D50" s="13">
        <v>0</v>
      </c>
      <c r="E50" s="15">
        <v>0</v>
      </c>
      <c r="F50" s="19">
        <v>0</v>
      </c>
      <c r="G50" s="7">
        <v>0</v>
      </c>
      <c r="H50" s="21">
        <v>0</v>
      </c>
      <c r="I50" s="23">
        <v>7128</v>
      </c>
      <c r="J50" s="6">
        <v>7128</v>
      </c>
      <c r="K50" s="23">
        <v>7128</v>
      </c>
      <c r="L50" s="5">
        <v>7128</v>
      </c>
      <c r="M50" s="13">
        <v>7128</v>
      </c>
      <c r="N50" s="5">
        <v>7128</v>
      </c>
    </row>
    <row r="51" spans="1:14">
      <c r="A51" s="1" t="s">
        <v>22</v>
      </c>
      <c r="B51" s="1" t="s">
        <v>23</v>
      </c>
      <c r="C51" s="11">
        <v>0</v>
      </c>
      <c r="D51" s="13">
        <v>0</v>
      </c>
      <c r="E51" s="15">
        <f>7830+3465</f>
        <v>11295</v>
      </c>
      <c r="F51" s="19">
        <f>630+3672.9</f>
        <v>4302.8999999999996</v>
      </c>
      <c r="G51" s="7">
        <f>3672</f>
        <v>3672</v>
      </c>
      <c r="H51" s="21">
        <v>3672.9</v>
      </c>
      <c r="I51" s="23">
        <v>3672.9</v>
      </c>
      <c r="J51" s="6">
        <v>3672.9</v>
      </c>
      <c r="K51" s="23">
        <v>3672.9</v>
      </c>
      <c r="L51" s="5">
        <v>3672.9</v>
      </c>
      <c r="M51" s="13">
        <v>0</v>
      </c>
      <c r="N51" s="5">
        <v>3672.9</v>
      </c>
    </row>
    <row r="52" spans="1:14">
      <c r="A52" s="2" t="s">
        <v>33</v>
      </c>
      <c r="B52" s="1" t="s">
        <v>34</v>
      </c>
      <c r="C52" s="11">
        <v>0</v>
      </c>
      <c r="D52" s="13">
        <v>0</v>
      </c>
      <c r="E52" s="15">
        <v>0</v>
      </c>
      <c r="F52" s="19">
        <v>0</v>
      </c>
      <c r="G52" s="7">
        <v>0</v>
      </c>
      <c r="H52" s="21">
        <v>8500</v>
      </c>
      <c r="I52" s="23">
        <v>0</v>
      </c>
      <c r="J52" s="6">
        <v>7128</v>
      </c>
      <c r="K52" s="23">
        <v>7128</v>
      </c>
      <c r="L52" s="5">
        <f>1000+7128</f>
        <v>8128</v>
      </c>
      <c r="M52" s="13">
        <f>7128+7128+7200</f>
        <v>21456</v>
      </c>
      <c r="N52" s="5">
        <v>7128</v>
      </c>
    </row>
    <row r="53" spans="1:14">
      <c r="A53" s="1" t="s">
        <v>26</v>
      </c>
      <c r="B53" s="1" t="s">
        <v>27</v>
      </c>
      <c r="C53" s="11">
        <v>0</v>
      </c>
      <c r="D53" s="13">
        <v>0</v>
      </c>
      <c r="E53" s="15">
        <v>19354.5</v>
      </c>
      <c r="F53" s="19">
        <f>1890+1890+10200.3</f>
        <v>13980.3</v>
      </c>
      <c r="G53" s="7">
        <f>10200.3</f>
        <v>10200.299999999999</v>
      </c>
      <c r="H53" s="21">
        <v>10200.299999999999</v>
      </c>
      <c r="I53" s="23">
        <v>10200</v>
      </c>
      <c r="J53" s="6">
        <v>10200</v>
      </c>
      <c r="K53" s="23">
        <v>10200.299999999999</v>
      </c>
      <c r="L53" s="5">
        <v>10200</v>
      </c>
      <c r="M53" s="13">
        <v>10200</v>
      </c>
      <c r="N53" s="5">
        <v>10200</v>
      </c>
    </row>
    <row r="54" spans="1:14">
      <c r="A54" s="2" t="s">
        <v>45</v>
      </c>
      <c r="B54" s="2" t="s">
        <v>46</v>
      </c>
      <c r="C54" s="11">
        <v>0</v>
      </c>
      <c r="D54" s="13">
        <v>0</v>
      </c>
      <c r="E54" s="15">
        <v>0</v>
      </c>
      <c r="F54" s="19">
        <v>0</v>
      </c>
      <c r="G54" s="7">
        <v>0</v>
      </c>
      <c r="H54" s="21">
        <v>0</v>
      </c>
      <c r="I54" s="23">
        <v>0</v>
      </c>
      <c r="J54" s="6">
        <v>0</v>
      </c>
      <c r="K54" s="23">
        <v>10794</v>
      </c>
      <c r="L54" s="5">
        <v>0</v>
      </c>
      <c r="M54" s="13">
        <v>0</v>
      </c>
      <c r="N54" s="5">
        <v>0</v>
      </c>
    </row>
    <row r="55" spans="1:14">
      <c r="A55" s="31" t="s">
        <v>18</v>
      </c>
      <c r="B55" s="25" t="s">
        <v>19</v>
      </c>
      <c r="C55" s="12">
        <v>0</v>
      </c>
      <c r="D55" s="14">
        <v>0</v>
      </c>
      <c r="E55" s="16">
        <f>10602+4851</f>
        <v>15453</v>
      </c>
      <c r="F55" s="20">
        <f>882+5142</f>
        <v>6024</v>
      </c>
      <c r="G55" s="10">
        <f>5142.06</f>
        <v>5142.0600000000004</v>
      </c>
      <c r="H55" s="22">
        <v>5142.0600000000004</v>
      </c>
      <c r="I55" s="24">
        <v>5637.06</v>
      </c>
      <c r="J55" s="9">
        <v>5637.06</v>
      </c>
      <c r="K55" s="24">
        <v>5637.06</v>
      </c>
      <c r="L55" s="8">
        <v>5637.06</v>
      </c>
      <c r="M55" s="14">
        <v>5637.06</v>
      </c>
      <c r="N55" s="8">
        <v>5637.06</v>
      </c>
    </row>
    <row r="56" spans="1:14">
      <c r="A56" s="1" t="s">
        <v>48</v>
      </c>
      <c r="B56" s="1" t="s">
        <v>65</v>
      </c>
      <c r="C56" s="11">
        <v>0</v>
      </c>
      <c r="D56" s="13">
        <v>0</v>
      </c>
      <c r="E56" s="15">
        <f>16741+7247.25</f>
        <v>23988.25</v>
      </c>
      <c r="F56" s="19">
        <f>1350+7624.5</f>
        <v>8974.5</v>
      </c>
      <c r="G56" s="7">
        <v>7624.5</v>
      </c>
      <c r="H56" s="21">
        <v>7624.5</v>
      </c>
      <c r="I56" s="23">
        <v>8500</v>
      </c>
      <c r="J56" s="6">
        <v>8434.5</v>
      </c>
      <c r="K56" s="23">
        <v>8434.5</v>
      </c>
      <c r="L56" s="5">
        <v>8434.5</v>
      </c>
      <c r="M56" s="13">
        <v>8434.5</v>
      </c>
      <c r="N56" s="5">
        <v>8434.5</v>
      </c>
    </row>
    <row r="57" spans="1:14">
      <c r="A57" s="1" t="s">
        <v>69</v>
      </c>
      <c r="B57" s="1" t="s">
        <v>24</v>
      </c>
      <c r="C57" s="11">
        <v>0</v>
      </c>
      <c r="D57" s="13">
        <v>0</v>
      </c>
      <c r="E57" s="15">
        <v>0</v>
      </c>
      <c r="F57" s="19">
        <v>0</v>
      </c>
      <c r="G57" s="7">
        <v>22375.5</v>
      </c>
      <c r="H57" s="21" t="s">
        <v>70</v>
      </c>
      <c r="I57" s="23">
        <f>20000+6303.75</f>
        <v>26303.75</v>
      </c>
      <c r="J57" s="6">
        <f>20000+6303.75</f>
        <v>26303.75</v>
      </c>
      <c r="K57" s="23">
        <f>20000+6303.75</f>
        <v>26303.75</v>
      </c>
      <c r="L57" s="5">
        <f>20000+6300</f>
        <v>26300</v>
      </c>
      <c r="M57" s="13">
        <f>20000+6303</f>
        <v>26303</v>
      </c>
      <c r="N57" s="5">
        <f>6303+20000</f>
        <v>26303</v>
      </c>
    </row>
  </sheetData>
  <autoFilter ref="A5:N49">
    <sortState ref="A6:N57">
      <sortCondition ref="B5:B49"/>
    </sortState>
  </autoFilter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13"/>
  <sheetViews>
    <sheetView tabSelected="1" workbookViewId="0">
      <selection activeCell="L12" sqref="L12"/>
    </sheetView>
  </sheetViews>
  <sheetFormatPr defaultRowHeight="15"/>
  <cols>
    <col min="1" max="1" width="21" customWidth="1"/>
    <col min="2" max="2" width="17.42578125" customWidth="1"/>
    <col min="3" max="3" width="18.7109375" customWidth="1"/>
    <col min="4" max="4" width="10.5703125" customWidth="1"/>
    <col min="5" max="5" width="12.5703125" customWidth="1"/>
    <col min="6" max="7" width="9.140625" style="18"/>
    <col min="8" max="8" width="11.7109375" style="18" customWidth="1"/>
    <col min="9" max="9" width="11" style="1" customWidth="1"/>
    <col min="10" max="10" width="9.140625" style="1"/>
    <col min="11" max="11" width="13.28515625" style="1" customWidth="1"/>
    <col min="12" max="12" width="11.42578125" style="18" customWidth="1"/>
    <col min="13" max="14" width="9.140625" style="18"/>
  </cols>
  <sheetData>
    <row r="2" spans="1:14">
      <c r="A2" s="3" t="s">
        <v>1</v>
      </c>
      <c r="B2" s="3" t="s">
        <v>2</v>
      </c>
      <c r="C2" s="3" t="s">
        <v>3</v>
      </c>
      <c r="D2" s="3" t="s">
        <v>4</v>
      </c>
      <c r="E2" s="26" t="s">
        <v>5</v>
      </c>
      <c r="F2" s="18" t="s">
        <v>6</v>
      </c>
      <c r="G2" s="18" t="s">
        <v>7</v>
      </c>
      <c r="H2" s="18" t="s">
        <v>8</v>
      </c>
      <c r="I2" s="3" t="s">
        <v>9</v>
      </c>
      <c r="J2" s="3" t="s">
        <v>10</v>
      </c>
      <c r="K2" s="3" t="s">
        <v>11</v>
      </c>
      <c r="L2" s="18" t="s">
        <v>12</v>
      </c>
      <c r="M2" s="18" t="s">
        <v>13</v>
      </c>
      <c r="N2" s="18" t="s">
        <v>14</v>
      </c>
    </row>
    <row r="3" spans="1:14">
      <c r="A3" s="1" t="s">
        <v>88</v>
      </c>
      <c r="B3" s="1" t="s">
        <v>94</v>
      </c>
      <c r="C3" s="11">
        <v>0</v>
      </c>
      <c r="D3" s="13">
        <v>11370.79</v>
      </c>
      <c r="E3" s="27">
        <v>0</v>
      </c>
      <c r="F3" s="19">
        <v>0</v>
      </c>
      <c r="G3" s="7"/>
      <c r="H3" s="21">
        <v>0</v>
      </c>
      <c r="I3" s="23">
        <v>0</v>
      </c>
      <c r="J3" s="6">
        <v>0</v>
      </c>
      <c r="K3" s="23">
        <v>0</v>
      </c>
      <c r="L3" s="5"/>
      <c r="M3" s="13"/>
      <c r="N3" s="5"/>
    </row>
    <row r="4" spans="1:14">
      <c r="A4" s="1" t="s">
        <v>122</v>
      </c>
      <c r="B4" s="1" t="s">
        <v>123</v>
      </c>
      <c r="C4" s="11">
        <v>6000</v>
      </c>
      <c r="D4" s="13">
        <v>0</v>
      </c>
      <c r="E4" s="27">
        <v>0</v>
      </c>
      <c r="F4" s="19">
        <v>0</v>
      </c>
      <c r="G4" s="7"/>
      <c r="H4" s="21">
        <v>0</v>
      </c>
      <c r="I4" s="23">
        <v>0</v>
      </c>
      <c r="J4" s="6">
        <v>0</v>
      </c>
      <c r="K4" s="23">
        <v>0</v>
      </c>
      <c r="L4" s="5"/>
      <c r="M4" s="13"/>
      <c r="N4" s="5"/>
    </row>
    <row r="5" spans="1:14">
      <c r="A5" s="1" t="s">
        <v>58</v>
      </c>
      <c r="B5" s="1" t="s">
        <v>93</v>
      </c>
      <c r="C5" s="11">
        <v>16370.79</v>
      </c>
      <c r="D5" s="13">
        <v>12625</v>
      </c>
      <c r="E5" s="27">
        <v>12586.5</v>
      </c>
      <c r="F5" s="19">
        <v>0</v>
      </c>
      <c r="G5" s="7">
        <f>12568+12586.5</f>
        <v>25154.5</v>
      </c>
      <c r="H5" s="21">
        <v>10069.200000000001</v>
      </c>
      <c r="I5" s="23">
        <v>0</v>
      </c>
      <c r="J5" s="6">
        <v>0</v>
      </c>
      <c r="K5" s="23">
        <f>2517.3+25173+12586.5</f>
        <v>40276.800000000003</v>
      </c>
      <c r="L5" s="5"/>
      <c r="M5" s="13"/>
      <c r="N5" s="5"/>
    </row>
    <row r="6" spans="1:14">
      <c r="A6" s="1" t="s">
        <v>81</v>
      </c>
      <c r="B6" s="1" t="s">
        <v>25</v>
      </c>
      <c r="C6" s="11">
        <v>9426.9</v>
      </c>
      <c r="D6" s="13">
        <v>10250.879999999999</v>
      </c>
      <c r="E6" s="27">
        <v>10250.879999999999</v>
      </c>
      <c r="F6" s="19">
        <v>0</v>
      </c>
      <c r="G6" s="7">
        <f>10250.88+10250.88</f>
        <v>20501.759999999998</v>
      </c>
      <c r="H6" s="21">
        <v>8200</v>
      </c>
      <c r="I6" s="23">
        <v>0</v>
      </c>
      <c r="J6" s="6">
        <v>0</v>
      </c>
      <c r="K6" s="23">
        <f>2050.18+20501.76+10250.88</f>
        <v>32802.82</v>
      </c>
      <c r="L6" s="5"/>
      <c r="M6" s="13"/>
      <c r="N6" s="5"/>
    </row>
    <row r="7" spans="1:14">
      <c r="A7" s="1" t="s">
        <v>119</v>
      </c>
      <c r="B7" s="1" t="s">
        <v>91</v>
      </c>
      <c r="C7" s="11">
        <v>16370.79</v>
      </c>
      <c r="D7" s="13">
        <v>12525</v>
      </c>
      <c r="E7" s="27">
        <v>12586.5</v>
      </c>
      <c r="F7" s="19">
        <v>0</v>
      </c>
      <c r="G7" s="7">
        <f>10586+10586</f>
        <v>21172</v>
      </c>
      <c r="H7" s="21">
        <v>8469.2000000000007</v>
      </c>
      <c r="I7" s="23">
        <v>0</v>
      </c>
      <c r="J7" s="6">
        <v>0</v>
      </c>
      <c r="K7" s="23">
        <f>6000+2117.3+21173+10586.5</f>
        <v>39876.800000000003</v>
      </c>
      <c r="L7" s="5"/>
      <c r="M7" s="13"/>
      <c r="N7" s="5"/>
    </row>
    <row r="8" spans="1:14">
      <c r="A8" s="1" t="s">
        <v>128</v>
      </c>
      <c r="B8" s="1" t="s">
        <v>129</v>
      </c>
      <c r="C8" s="11">
        <v>0</v>
      </c>
      <c r="D8" s="13">
        <v>0</v>
      </c>
      <c r="E8" s="27">
        <v>0</v>
      </c>
      <c r="F8" s="19">
        <v>0</v>
      </c>
      <c r="G8" s="7">
        <v>1200</v>
      </c>
      <c r="H8" s="21">
        <v>0</v>
      </c>
      <c r="I8" s="23">
        <v>0</v>
      </c>
      <c r="J8" s="6">
        <v>0</v>
      </c>
      <c r="K8" s="23">
        <v>4800</v>
      </c>
      <c r="L8" s="5"/>
      <c r="M8" s="13"/>
      <c r="N8" s="5"/>
    </row>
    <row r="9" spans="1:14">
      <c r="A9" s="4" t="s">
        <v>82</v>
      </c>
      <c r="B9" s="4" t="s">
        <v>47</v>
      </c>
      <c r="C9" s="11">
        <v>0</v>
      </c>
      <c r="D9" s="13">
        <v>20000</v>
      </c>
      <c r="E9" s="27">
        <v>0</v>
      </c>
      <c r="F9" s="19">
        <v>0</v>
      </c>
      <c r="G9" s="7">
        <v>20000</v>
      </c>
      <c r="H9" s="21">
        <v>0</v>
      </c>
      <c r="I9" s="23">
        <v>0</v>
      </c>
      <c r="J9" s="6">
        <v>0</v>
      </c>
      <c r="K9" s="23">
        <f>20000+12500</f>
        <v>32500</v>
      </c>
      <c r="L9" s="5"/>
      <c r="M9" s="13"/>
      <c r="N9" s="5"/>
    </row>
    <row r="10" spans="1:14">
      <c r="A10" s="1" t="s">
        <v>90</v>
      </c>
      <c r="B10" s="1" t="s">
        <v>21</v>
      </c>
      <c r="C10" s="11">
        <v>0</v>
      </c>
      <c r="D10" s="13">
        <v>5656.27</v>
      </c>
      <c r="E10" s="27">
        <v>5656.27</v>
      </c>
      <c r="F10" s="19">
        <v>0</v>
      </c>
      <c r="G10" s="7">
        <f>5656.27+5656.27</f>
        <v>11312.54</v>
      </c>
      <c r="H10" s="21">
        <v>4525.0200000000004</v>
      </c>
      <c r="I10" s="23">
        <v>0</v>
      </c>
      <c r="J10" s="6">
        <v>0</v>
      </c>
      <c r="K10" s="23">
        <f>1131.25+11312.54+5656.27</f>
        <v>18100.060000000001</v>
      </c>
      <c r="L10" s="5"/>
      <c r="M10" s="13"/>
      <c r="N10" s="5"/>
    </row>
    <row r="11" spans="1:14">
      <c r="A11" s="1" t="s">
        <v>84</v>
      </c>
      <c r="B11" s="1" t="s">
        <v>110</v>
      </c>
      <c r="C11" s="11">
        <v>13190</v>
      </c>
      <c r="D11" s="13">
        <v>10540</v>
      </c>
      <c r="E11" s="27">
        <v>10602</v>
      </c>
      <c r="F11" s="19">
        <v>0</v>
      </c>
      <c r="G11" s="7">
        <f>10602+10602</f>
        <v>21204</v>
      </c>
      <c r="H11" s="21">
        <v>8481.6</v>
      </c>
      <c r="I11" s="23">
        <v>0</v>
      </c>
      <c r="J11" s="6">
        <v>0</v>
      </c>
      <c r="K11" s="23">
        <f>2120.4+21204+10602</f>
        <v>33926.400000000001</v>
      </c>
      <c r="L11" s="5"/>
      <c r="M11" s="13"/>
      <c r="N11" s="5"/>
    </row>
    <row r="12" spans="1:14">
      <c r="A12" s="2" t="s">
        <v>112</v>
      </c>
      <c r="B12" s="2" t="s">
        <v>113</v>
      </c>
      <c r="C12" s="11">
        <v>0</v>
      </c>
      <c r="D12" s="13">
        <v>12500</v>
      </c>
      <c r="E12" s="27">
        <v>12500</v>
      </c>
      <c r="F12" s="19">
        <v>0</v>
      </c>
      <c r="G12" s="7">
        <f>12500+12500</f>
        <v>25000</v>
      </c>
      <c r="H12" s="21">
        <v>0</v>
      </c>
      <c r="I12" s="23">
        <v>0</v>
      </c>
      <c r="J12" s="6">
        <v>0</v>
      </c>
      <c r="K12" s="23">
        <v>25000</v>
      </c>
      <c r="L12" s="5"/>
      <c r="M12" s="13"/>
      <c r="N12" s="5"/>
    </row>
    <row r="13" spans="1:14">
      <c r="A13" s="1" t="s">
        <v>85</v>
      </c>
      <c r="B13" s="1" t="s">
        <v>104</v>
      </c>
      <c r="C13" s="11">
        <v>20000</v>
      </c>
      <c r="D13" s="13">
        <v>20000</v>
      </c>
      <c r="E13" s="27">
        <v>20000</v>
      </c>
      <c r="F13" s="19">
        <v>0</v>
      </c>
      <c r="G13" s="7">
        <f>20000+20000</f>
        <v>40000</v>
      </c>
      <c r="H13" s="21">
        <v>20000</v>
      </c>
      <c r="I13" s="23">
        <v>0</v>
      </c>
      <c r="J13" s="6">
        <v>0</v>
      </c>
      <c r="K13" s="23">
        <f>40000+20000</f>
        <v>60000</v>
      </c>
      <c r="L13" s="5"/>
      <c r="M13" s="13"/>
      <c r="N13" s="5"/>
    </row>
    <row r="14" spans="1:14">
      <c r="A14" s="1" t="s">
        <v>86</v>
      </c>
      <c r="B14" s="1" t="s">
        <v>105</v>
      </c>
      <c r="C14" s="11">
        <v>12124</v>
      </c>
      <c r="D14" s="13">
        <v>8267.4500000000007</v>
      </c>
      <c r="E14" s="27">
        <v>8329.9500000000007</v>
      </c>
      <c r="F14" s="19">
        <v>0</v>
      </c>
      <c r="G14" s="7">
        <f>8329.96+8329.95</f>
        <v>16659.91</v>
      </c>
      <c r="H14" s="21">
        <v>6663.96</v>
      </c>
      <c r="I14" s="23">
        <v>0</v>
      </c>
      <c r="J14" s="6">
        <v>0</v>
      </c>
      <c r="K14" s="23">
        <f>1665.99+16659.9+8329.95</f>
        <v>26655.840000000004</v>
      </c>
      <c r="L14" s="5"/>
      <c r="M14" s="13"/>
      <c r="N14" s="5"/>
    </row>
    <row r="15" spans="1:14">
      <c r="A15" s="1" t="s">
        <v>87</v>
      </c>
      <c r="B15" s="1" t="s">
        <v>103</v>
      </c>
      <c r="C15" s="11">
        <f>19361.94+400</f>
        <v>19761.939999999999</v>
      </c>
      <c r="D15" s="13">
        <v>20383.150000000001</v>
      </c>
      <c r="E15" s="27">
        <v>20511.650000000001</v>
      </c>
      <c r="F15" s="19">
        <v>0</v>
      </c>
      <c r="G15" s="7">
        <f>20511.65+20511.65</f>
        <v>41023.300000000003</v>
      </c>
      <c r="H15" s="21">
        <v>17511.650000000001</v>
      </c>
      <c r="I15" s="23">
        <v>0</v>
      </c>
      <c r="J15" s="6">
        <v>0</v>
      </c>
      <c r="K15" s="23">
        <f>3000+41023.3+21511.65</f>
        <v>65534.950000000004</v>
      </c>
      <c r="L15" s="5"/>
      <c r="M15" s="13"/>
      <c r="N15" s="5"/>
    </row>
    <row r="16" spans="1:14">
      <c r="A16" s="2" t="s">
        <v>116</v>
      </c>
      <c r="B16" s="2" t="s">
        <v>117</v>
      </c>
      <c r="C16" s="11">
        <v>12500</v>
      </c>
      <c r="D16" s="13">
        <v>0</v>
      </c>
      <c r="E16" s="27">
        <v>0</v>
      </c>
      <c r="F16" s="19">
        <v>0</v>
      </c>
      <c r="G16" s="7">
        <v>0</v>
      </c>
      <c r="H16" s="21">
        <v>0</v>
      </c>
      <c r="I16" s="23">
        <v>0</v>
      </c>
      <c r="J16" s="6">
        <v>0</v>
      </c>
      <c r="K16" s="23">
        <v>0</v>
      </c>
      <c r="L16" s="5"/>
      <c r="M16" s="13"/>
      <c r="N16" s="5"/>
    </row>
    <row r="17" spans="1:15">
      <c r="A17" s="2" t="s">
        <v>30</v>
      </c>
      <c r="B17" s="1" t="s">
        <v>40</v>
      </c>
      <c r="C17" s="11">
        <v>15000</v>
      </c>
      <c r="D17" s="13">
        <v>15000</v>
      </c>
      <c r="E17" s="27">
        <v>0</v>
      </c>
      <c r="F17" s="19">
        <v>0</v>
      </c>
      <c r="G17" s="7">
        <f>15000+15000</f>
        <v>30000</v>
      </c>
      <c r="H17" s="21">
        <v>0</v>
      </c>
      <c r="I17" s="23">
        <v>0</v>
      </c>
      <c r="J17" s="6">
        <v>0</v>
      </c>
      <c r="K17" s="23">
        <v>12500</v>
      </c>
      <c r="L17" s="5"/>
      <c r="M17" s="13"/>
      <c r="N17" s="5"/>
    </row>
    <row r="18" spans="1:15">
      <c r="A18" s="1" t="s">
        <v>124</v>
      </c>
      <c r="B18" s="1" t="s">
        <v>125</v>
      </c>
      <c r="C18" s="11">
        <v>0</v>
      </c>
      <c r="D18" s="13">
        <f>1200+1200</f>
        <v>2400</v>
      </c>
      <c r="E18" s="27">
        <v>0</v>
      </c>
      <c r="F18" s="19">
        <v>0</v>
      </c>
      <c r="G18" s="7">
        <v>0</v>
      </c>
      <c r="H18" s="21">
        <v>0</v>
      </c>
      <c r="I18" s="23">
        <v>0</v>
      </c>
      <c r="J18" s="6">
        <v>0</v>
      </c>
      <c r="K18" s="23">
        <v>3600</v>
      </c>
      <c r="L18" s="5"/>
      <c r="M18" s="13"/>
      <c r="N18" s="5"/>
    </row>
    <row r="19" spans="1:15">
      <c r="A19" s="2" t="s">
        <v>80</v>
      </c>
      <c r="B19" s="2" t="s">
        <v>63</v>
      </c>
      <c r="C19" s="11">
        <f>10628</f>
        <v>10628</v>
      </c>
      <c r="D19" s="13">
        <v>7600</v>
      </c>
      <c r="E19" s="27">
        <v>7661.7</v>
      </c>
      <c r="F19" s="19">
        <v>0</v>
      </c>
      <c r="G19" s="7">
        <f>7661.7+7661</f>
        <v>15322.7</v>
      </c>
      <c r="H19" s="21">
        <v>6129.36</v>
      </c>
      <c r="I19" s="23">
        <v>0</v>
      </c>
      <c r="J19" s="6">
        <v>0</v>
      </c>
      <c r="K19" s="23">
        <f>1532.43+15323.4+7661</f>
        <v>24516.829999999998</v>
      </c>
      <c r="L19" s="5"/>
      <c r="M19" s="13"/>
      <c r="N19" s="5"/>
    </row>
    <row r="20" spans="1:15">
      <c r="A20" s="1" t="s">
        <v>39</v>
      </c>
      <c r="B20" s="1" t="s">
        <v>114</v>
      </c>
      <c r="C20" s="11">
        <v>5124.0600000000004</v>
      </c>
      <c r="D20" s="13">
        <v>7621.59</v>
      </c>
      <c r="E20" s="27">
        <v>7683.09</v>
      </c>
      <c r="F20" s="19">
        <v>0</v>
      </c>
      <c r="G20" s="7">
        <f>7683.09+7683.09</f>
        <v>15366.18</v>
      </c>
      <c r="H20" s="21">
        <v>6146.47</v>
      </c>
      <c r="I20" s="23">
        <v>0</v>
      </c>
      <c r="J20" s="6">
        <v>0</v>
      </c>
      <c r="K20" s="23">
        <f>1536.62+15366.18+7683</f>
        <v>24585.8</v>
      </c>
      <c r="L20" s="5"/>
      <c r="M20" s="13"/>
      <c r="N20" s="5"/>
    </row>
    <row r="21" spans="1:15">
      <c r="A21" s="1" t="s">
        <v>126</v>
      </c>
      <c r="B21" s="1" t="s">
        <v>127</v>
      </c>
      <c r="C21" s="11">
        <v>0</v>
      </c>
      <c r="D21" s="13">
        <v>0</v>
      </c>
      <c r="E21" s="27">
        <v>7500</v>
      </c>
      <c r="F21" s="19">
        <v>0</v>
      </c>
      <c r="G21" s="7">
        <f>7321.5+7321.5</f>
        <v>14643</v>
      </c>
      <c r="H21" s="21">
        <f>1500+5857</f>
        <v>7357</v>
      </c>
      <c r="I21" s="23">
        <v>0</v>
      </c>
      <c r="J21" s="6">
        <v>0</v>
      </c>
      <c r="K21" s="23">
        <f>14643+7321.5</f>
        <v>21964.5</v>
      </c>
      <c r="L21" s="5"/>
      <c r="M21" s="13"/>
      <c r="N21" s="5"/>
    </row>
    <row r="22" spans="1:15">
      <c r="A22" s="1" t="s">
        <v>66</v>
      </c>
      <c r="B22" s="1" t="s">
        <v>118</v>
      </c>
      <c r="C22" s="11">
        <v>9426.93</v>
      </c>
      <c r="D22" s="13">
        <v>10251.11</v>
      </c>
      <c r="E22" s="27">
        <v>10312.61</v>
      </c>
      <c r="F22" s="19">
        <v>0</v>
      </c>
      <c r="G22" s="7">
        <f>10321+10312.61</f>
        <v>20633.61</v>
      </c>
      <c r="H22" s="21">
        <v>8250.09</v>
      </c>
      <c r="I22" s="23">
        <v>0</v>
      </c>
      <c r="J22" s="6">
        <v>0</v>
      </c>
      <c r="K22" s="23">
        <f>2062.52+20625.22+10321.61</f>
        <v>33009.350000000006</v>
      </c>
      <c r="L22" s="5"/>
      <c r="M22" s="13"/>
      <c r="N22" s="5"/>
    </row>
    <row r="23" spans="1:15">
      <c r="A23" s="1" t="s">
        <v>73</v>
      </c>
      <c r="B23" s="1" t="s">
        <v>106</v>
      </c>
      <c r="C23" s="11">
        <v>0</v>
      </c>
      <c r="D23" s="13">
        <f>1200+1200</f>
        <v>2400</v>
      </c>
      <c r="E23" s="27">
        <v>0</v>
      </c>
      <c r="F23" s="19">
        <v>0</v>
      </c>
      <c r="G23" s="7">
        <f>1200+1200</f>
        <v>2400</v>
      </c>
      <c r="H23" s="21">
        <v>0</v>
      </c>
      <c r="I23" s="23">
        <v>0</v>
      </c>
      <c r="J23" s="6">
        <v>0</v>
      </c>
      <c r="K23" s="23">
        <v>2062.52</v>
      </c>
      <c r="L23" s="5"/>
      <c r="M23" s="13"/>
      <c r="N23" s="5"/>
    </row>
    <row r="24" spans="1:15">
      <c r="A24" s="1" t="s">
        <v>74</v>
      </c>
      <c r="B24" s="1" t="s">
        <v>92</v>
      </c>
      <c r="C24" s="11">
        <v>7870</v>
      </c>
      <c r="D24" s="13">
        <v>8633.76</v>
      </c>
      <c r="E24" s="27">
        <v>8695.26</v>
      </c>
      <c r="F24" s="19">
        <v>0</v>
      </c>
      <c r="G24" s="7">
        <f>8695.26+8696</f>
        <v>17391.260000000002</v>
      </c>
      <c r="H24" s="21">
        <v>6956.21</v>
      </c>
      <c r="I24" s="23">
        <v>0</v>
      </c>
      <c r="J24" s="6">
        <v>0</v>
      </c>
      <c r="K24" s="23">
        <f>1739.05+17390.52+8695.26</f>
        <v>27824.83</v>
      </c>
      <c r="L24" s="5"/>
      <c r="M24" s="13"/>
      <c r="N24" s="5"/>
    </row>
    <row r="25" spans="1:15">
      <c r="A25" s="1" t="s">
        <v>75</v>
      </c>
      <c r="B25" s="1" t="s">
        <v>64</v>
      </c>
      <c r="C25" s="11">
        <v>14688.5</v>
      </c>
      <c r="D25" s="13">
        <v>12188.85</v>
      </c>
      <c r="E25" s="27">
        <v>12260.35</v>
      </c>
      <c r="F25" s="19">
        <v>0</v>
      </c>
      <c r="G25" s="7">
        <f>12250.35+12250.35</f>
        <v>24500.7</v>
      </c>
      <c r="H25" s="21">
        <v>9800.2800000000007</v>
      </c>
      <c r="I25" s="23">
        <v>0</v>
      </c>
      <c r="J25" s="6">
        <v>0</v>
      </c>
      <c r="K25" s="23">
        <f>2450.07+24500.7+12250.35</f>
        <v>39201.120000000003</v>
      </c>
      <c r="L25" s="5"/>
      <c r="M25" s="13"/>
      <c r="N25" s="5"/>
    </row>
    <row r="26" spans="1:15">
      <c r="A26" s="2" t="s">
        <v>115</v>
      </c>
      <c r="B26" s="2" t="s">
        <v>109</v>
      </c>
      <c r="C26" s="11">
        <v>6000</v>
      </c>
      <c r="D26" s="13">
        <v>4000</v>
      </c>
      <c r="E26" s="27">
        <v>0</v>
      </c>
      <c r="F26" s="19">
        <v>0</v>
      </c>
      <c r="G26" s="7">
        <f>4000+4000</f>
        <v>8000</v>
      </c>
      <c r="H26" s="21">
        <v>700</v>
      </c>
      <c r="I26" s="23">
        <v>0</v>
      </c>
      <c r="J26" s="6">
        <v>0</v>
      </c>
      <c r="K26" s="23">
        <f>4000+8000+4000</f>
        <v>16000</v>
      </c>
      <c r="L26" s="5"/>
      <c r="M26" s="13"/>
      <c r="N26" s="5"/>
    </row>
    <row r="27" spans="1:15">
      <c r="A27" s="31" t="s">
        <v>89</v>
      </c>
      <c r="B27" s="25" t="s">
        <v>57</v>
      </c>
      <c r="C27" s="12">
        <v>11266.67</v>
      </c>
      <c r="D27" s="14">
        <v>11871.59</v>
      </c>
      <c r="E27" s="28">
        <v>11933.08</v>
      </c>
      <c r="F27" s="19">
        <v>0</v>
      </c>
      <c r="G27" s="7">
        <f>11933.08+11933.08</f>
        <v>23866.16</v>
      </c>
      <c r="H27" s="21">
        <v>9546.4599999999991</v>
      </c>
      <c r="I27" s="23">
        <v>0</v>
      </c>
      <c r="J27" s="6">
        <v>0</v>
      </c>
      <c r="K27" s="23">
        <f>2446.62+23866.16+11933.08</f>
        <v>38245.86</v>
      </c>
      <c r="L27" s="5"/>
      <c r="M27" s="13"/>
      <c r="N27" s="5"/>
    </row>
    <row r="28" spans="1:15">
      <c r="A28" s="25" t="s">
        <v>76</v>
      </c>
      <c r="B28" s="25" t="s">
        <v>111</v>
      </c>
      <c r="C28" s="12">
        <v>37336.519999999997</v>
      </c>
      <c r="D28" s="14">
        <f>20000+9700</f>
        <v>29700</v>
      </c>
      <c r="E28" s="28">
        <f>20000+9985.03</f>
        <v>29985.03</v>
      </c>
      <c r="F28" s="19">
        <v>0</v>
      </c>
      <c r="G28" s="7">
        <f>20000+9985.03+20000+9985.03</f>
        <v>59970.06</v>
      </c>
      <c r="H28" s="21">
        <v>23985.03</v>
      </c>
      <c r="I28" s="23">
        <v>0</v>
      </c>
      <c r="J28" s="6">
        <v>0</v>
      </c>
      <c r="K28" s="23">
        <f>6000+59970.06+29985.03</f>
        <v>95955.09</v>
      </c>
      <c r="L28" s="5"/>
      <c r="M28" s="13"/>
      <c r="N28" s="5"/>
    </row>
    <row r="29" spans="1:15" s="1" customFormat="1">
      <c r="A29" s="1" t="s">
        <v>121</v>
      </c>
      <c r="B29" s="1" t="s">
        <v>20</v>
      </c>
      <c r="C29" s="12">
        <v>16370.79</v>
      </c>
      <c r="D29" s="14">
        <v>12525</v>
      </c>
      <c r="E29" s="28">
        <v>12586.5</v>
      </c>
      <c r="F29" s="19">
        <v>0</v>
      </c>
      <c r="G29" s="7">
        <f>12596.5+12596.5</f>
        <v>25193</v>
      </c>
      <c r="H29" s="21">
        <v>10069.200000000001</v>
      </c>
      <c r="I29" s="23">
        <v>0</v>
      </c>
      <c r="J29" s="6">
        <v>0</v>
      </c>
      <c r="K29" s="23">
        <f>2517.3+25173+12586.5</f>
        <v>40276.800000000003</v>
      </c>
      <c r="L29" s="5"/>
      <c r="M29" s="13"/>
      <c r="N29" s="5"/>
      <c r="O29" s="30"/>
    </row>
    <row r="30" spans="1:15" s="1" customFormat="1">
      <c r="A30" s="1" t="s">
        <v>77</v>
      </c>
      <c r="B30" s="1" t="s">
        <v>32</v>
      </c>
      <c r="C30" s="12">
        <v>10517</v>
      </c>
      <c r="D30" s="14">
        <v>7600</v>
      </c>
      <c r="E30" s="28">
        <v>7661.7</v>
      </c>
      <c r="F30" s="19">
        <v>0</v>
      </c>
      <c r="G30" s="7">
        <f>7661.7+7661</f>
        <v>15322.7</v>
      </c>
      <c r="H30" s="21">
        <v>6129.36</v>
      </c>
      <c r="I30" s="23">
        <v>0</v>
      </c>
      <c r="J30" s="6">
        <v>0</v>
      </c>
      <c r="K30" s="23">
        <f>1532.34+15323.4+7661.7</f>
        <v>24517.439999999999</v>
      </c>
      <c r="L30" s="5"/>
      <c r="M30" s="13"/>
      <c r="N30" s="5"/>
      <c r="O30" s="30"/>
    </row>
    <row r="31" spans="1:15" s="1" customFormat="1">
      <c r="A31" s="1" t="s">
        <v>78</v>
      </c>
      <c r="B31" s="1" t="s">
        <v>108</v>
      </c>
      <c r="C31" s="12">
        <f>10628</f>
        <v>10628</v>
      </c>
      <c r="D31" s="14">
        <v>7017</v>
      </c>
      <c r="E31" s="28">
        <v>0</v>
      </c>
      <c r="F31" s="19">
        <v>0</v>
      </c>
      <c r="G31" s="7">
        <v>0</v>
      </c>
      <c r="H31" s="21">
        <v>0</v>
      </c>
      <c r="I31" s="23">
        <v>0</v>
      </c>
      <c r="J31" s="6">
        <v>0</v>
      </c>
      <c r="K31" s="23">
        <v>0</v>
      </c>
      <c r="L31" s="5"/>
      <c r="M31" s="13"/>
      <c r="N31" s="5"/>
      <c r="O31" s="30"/>
    </row>
    <row r="32" spans="1:15" s="1" customFormat="1">
      <c r="A32" s="1" t="s">
        <v>22</v>
      </c>
      <c r="B32" s="1" t="s">
        <v>23</v>
      </c>
      <c r="C32" s="12">
        <f>10000+2672.9</f>
        <v>12672.9</v>
      </c>
      <c r="D32" s="14">
        <v>4849.42</v>
      </c>
      <c r="E32" s="28">
        <v>4849.42</v>
      </c>
      <c r="F32" s="19">
        <v>0</v>
      </c>
      <c r="G32" s="7">
        <f>4849.42+4849.42</f>
        <v>9698.84</v>
      </c>
      <c r="H32" s="21">
        <v>3879.54</v>
      </c>
      <c r="I32" s="23">
        <v>0</v>
      </c>
      <c r="J32" s="6">
        <v>0</v>
      </c>
      <c r="K32" s="23">
        <f>969.88+9698.84+4849.32</f>
        <v>15518.039999999999</v>
      </c>
      <c r="L32" s="5"/>
      <c r="M32" s="13"/>
      <c r="N32" s="5"/>
      <c r="O32" s="30"/>
    </row>
    <row r="33" spans="1:15" s="1" customFormat="1">
      <c r="A33" s="2" t="s">
        <v>33</v>
      </c>
      <c r="B33" s="1" t="s">
        <v>34</v>
      </c>
      <c r="C33" s="12">
        <v>10628</v>
      </c>
      <c r="D33" s="32">
        <v>7600.2</v>
      </c>
      <c r="E33" s="28">
        <v>7661.7</v>
      </c>
      <c r="F33" s="19">
        <v>0</v>
      </c>
      <c r="G33" s="7">
        <f>7661.7+7661.7</f>
        <v>15323.4</v>
      </c>
      <c r="H33" s="21">
        <v>6129.36</v>
      </c>
      <c r="I33" s="23">
        <v>0</v>
      </c>
      <c r="J33" s="6">
        <v>0</v>
      </c>
      <c r="K33" s="23">
        <f>1532.34+15323+7661.7</f>
        <v>24517.040000000001</v>
      </c>
      <c r="L33" s="5"/>
      <c r="M33" s="13"/>
      <c r="N33" s="5"/>
      <c r="O33" s="30"/>
    </row>
    <row r="34" spans="1:15" s="1" customFormat="1">
      <c r="A34" s="1" t="s">
        <v>26</v>
      </c>
      <c r="B34" s="1" t="s">
        <v>27</v>
      </c>
      <c r="C34" s="12">
        <v>10200</v>
      </c>
      <c r="D34" s="32">
        <v>11101.83</v>
      </c>
      <c r="E34" s="28">
        <v>11163.33</v>
      </c>
      <c r="F34" s="19">
        <v>0</v>
      </c>
      <c r="G34" s="7">
        <f>11163.33+11163.33</f>
        <v>22326.66</v>
      </c>
      <c r="H34" s="21">
        <v>8930.66</v>
      </c>
      <c r="I34" s="23">
        <v>0</v>
      </c>
      <c r="J34" s="6">
        <v>0</v>
      </c>
      <c r="K34" s="23">
        <f>2232.67+22326.66+11163.33</f>
        <v>35722.660000000003</v>
      </c>
      <c r="L34" s="5"/>
      <c r="M34" s="13"/>
      <c r="N34" s="5"/>
      <c r="O34" s="30"/>
    </row>
    <row r="35" spans="1:15" s="1" customFormat="1">
      <c r="A35" s="1" t="s">
        <v>18</v>
      </c>
      <c r="B35" s="1" t="s">
        <v>19</v>
      </c>
      <c r="C35" s="12">
        <v>5637.06</v>
      </c>
      <c r="D35" s="14">
        <v>6200</v>
      </c>
      <c r="E35" s="28">
        <v>6200.77</v>
      </c>
      <c r="F35" s="19">
        <v>0</v>
      </c>
      <c r="G35" s="7">
        <f>6700+7700.77</f>
        <v>14400.77</v>
      </c>
      <c r="H35" s="21">
        <v>4960.62</v>
      </c>
      <c r="I35" s="23">
        <v>0</v>
      </c>
      <c r="J35" s="6">
        <v>0</v>
      </c>
      <c r="K35" s="23">
        <f>1240.15+12401.54+500+5200.77</f>
        <v>19342.46</v>
      </c>
      <c r="L35" s="5"/>
      <c r="M35" s="13"/>
      <c r="N35" s="5"/>
      <c r="O35" s="30"/>
    </row>
    <row r="36" spans="1:15" s="1" customFormat="1">
      <c r="A36" s="1" t="s">
        <v>48</v>
      </c>
      <c r="B36" s="1" t="s">
        <v>65</v>
      </c>
      <c r="C36" s="12">
        <v>12434</v>
      </c>
      <c r="D36" s="14">
        <v>9159.4599999999991</v>
      </c>
      <c r="E36" s="28">
        <v>9220.9500000000007</v>
      </c>
      <c r="F36" s="19">
        <v>0</v>
      </c>
      <c r="G36" s="7">
        <f>9720.95+9720.95</f>
        <v>19441.900000000001</v>
      </c>
      <c r="H36" s="21">
        <v>7376.76</v>
      </c>
      <c r="I36" s="23">
        <v>0</v>
      </c>
      <c r="J36" s="6">
        <v>0</v>
      </c>
      <c r="K36" s="23">
        <f>1844.19+18441.9+9220.95</f>
        <v>29507.040000000001</v>
      </c>
      <c r="L36" s="5"/>
      <c r="M36" s="13"/>
      <c r="N36" s="5"/>
      <c r="O36" s="30"/>
    </row>
    <row r="37" spans="1:15" s="1" customFormat="1">
      <c r="A37" s="1" t="s">
        <v>69</v>
      </c>
      <c r="B37" s="1" t="s">
        <v>24</v>
      </c>
      <c r="C37" s="11">
        <v>0</v>
      </c>
      <c r="D37" s="13">
        <f>20000+7904.32</f>
        <v>27904.32</v>
      </c>
      <c r="E37" s="27">
        <f>20000+8098.45</f>
        <v>28098.45</v>
      </c>
      <c r="F37" s="19">
        <v>0</v>
      </c>
      <c r="G37" s="7">
        <f>20000+8098.44+20000+8098.44</f>
        <v>56196.880000000005</v>
      </c>
      <c r="H37" s="21">
        <v>22098.44</v>
      </c>
      <c r="I37" s="23">
        <v>0</v>
      </c>
      <c r="J37" s="6">
        <v>0</v>
      </c>
      <c r="K37" s="23">
        <f>59196.9+28098.45</f>
        <v>87295.35</v>
      </c>
      <c r="L37" s="5"/>
      <c r="M37" s="13"/>
      <c r="N37" s="5"/>
      <c r="O37" s="30"/>
    </row>
    <row r="38" spans="1:15" s="1" customFormat="1">
      <c r="E38" s="29"/>
      <c r="F38" s="18"/>
      <c r="G38" s="18"/>
      <c r="H38" s="18"/>
      <c r="L38" s="18"/>
      <c r="M38" s="18"/>
      <c r="N38" s="18"/>
      <c r="O38" s="30"/>
    </row>
    <row r="39" spans="1:15" s="1" customFormat="1">
      <c r="E39" s="29"/>
      <c r="F39" s="18"/>
      <c r="G39" s="18"/>
      <c r="H39" s="18"/>
      <c r="L39" s="18"/>
      <c r="M39" s="18"/>
      <c r="N39" s="18"/>
      <c r="O39" s="30"/>
    </row>
    <row r="40" spans="1:15" s="1" customFormat="1">
      <c r="E40" s="29"/>
      <c r="F40" s="18"/>
      <c r="G40" s="18"/>
      <c r="H40" s="18"/>
      <c r="L40" s="18"/>
      <c r="M40" s="18"/>
      <c r="N40" s="18"/>
      <c r="O40" s="30"/>
    </row>
    <row r="41" spans="1:15" s="1" customFormat="1">
      <c r="E41" s="29"/>
      <c r="F41" s="18"/>
      <c r="G41" s="18"/>
      <c r="H41" s="18"/>
      <c r="L41" s="18"/>
      <c r="M41" s="18"/>
      <c r="N41" s="18"/>
      <c r="O41" s="30"/>
    </row>
    <row r="42" spans="1:15" s="1" customFormat="1">
      <c r="E42" s="29"/>
      <c r="F42" s="18"/>
      <c r="G42" s="18"/>
      <c r="H42" s="18"/>
      <c r="L42" s="18"/>
      <c r="M42" s="18"/>
      <c r="N42" s="18"/>
      <c r="O42" s="30"/>
    </row>
    <row r="43" spans="1:15" s="1" customFormat="1">
      <c r="E43" s="29"/>
      <c r="F43" s="18"/>
      <c r="G43" s="18"/>
      <c r="H43" s="18"/>
      <c r="L43" s="18"/>
      <c r="M43" s="18"/>
      <c r="N43" s="18"/>
      <c r="O43" s="30"/>
    </row>
    <row r="44" spans="1:15" s="1" customFormat="1">
      <c r="E44" s="29"/>
      <c r="F44" s="18"/>
      <c r="G44" s="18"/>
      <c r="H44" s="18"/>
      <c r="L44" s="18"/>
      <c r="M44" s="18"/>
      <c r="N44" s="18"/>
      <c r="O44" s="30"/>
    </row>
    <row r="45" spans="1:15" s="1" customFormat="1">
      <c r="E45" s="29"/>
      <c r="F45" s="18"/>
      <c r="G45" s="18"/>
      <c r="H45" s="18"/>
      <c r="L45" s="18"/>
      <c r="M45" s="18"/>
      <c r="N45" s="18"/>
      <c r="O45" s="30"/>
    </row>
    <row r="46" spans="1:15" s="1" customFormat="1">
      <c r="E46" s="29"/>
      <c r="F46" s="18"/>
      <c r="G46" s="18"/>
      <c r="H46" s="18"/>
      <c r="L46" s="18"/>
      <c r="M46" s="18"/>
      <c r="N46" s="18"/>
      <c r="O46" s="30"/>
    </row>
    <row r="47" spans="1:15" s="1" customFormat="1">
      <c r="E47" s="29"/>
      <c r="F47" s="18"/>
      <c r="G47" s="18"/>
      <c r="H47" s="18"/>
      <c r="L47" s="18"/>
      <c r="M47" s="18"/>
      <c r="N47" s="18"/>
      <c r="O47" s="30"/>
    </row>
    <row r="48" spans="1:15" s="1" customFormat="1">
      <c r="E48" s="29"/>
      <c r="F48" s="18"/>
      <c r="G48" s="18"/>
      <c r="H48" s="18"/>
      <c r="L48" s="18"/>
      <c r="M48" s="18"/>
      <c r="N48" s="18"/>
      <c r="O48" s="30"/>
    </row>
    <row r="49" spans="5:15" s="1" customFormat="1">
      <c r="E49" s="29"/>
      <c r="F49" s="18"/>
      <c r="G49" s="18"/>
      <c r="H49" s="18"/>
      <c r="L49" s="18"/>
      <c r="M49" s="18"/>
      <c r="N49" s="18"/>
      <c r="O49" s="30"/>
    </row>
    <row r="50" spans="5:15" s="1" customFormat="1">
      <c r="E50" s="29"/>
      <c r="F50" s="18"/>
      <c r="G50" s="18"/>
      <c r="H50" s="18"/>
      <c r="L50" s="18"/>
      <c r="M50" s="18"/>
      <c r="N50" s="18"/>
      <c r="O50" s="30"/>
    </row>
    <row r="51" spans="5:15" s="1" customFormat="1">
      <c r="E51" s="29"/>
      <c r="F51" s="18"/>
      <c r="G51" s="18"/>
      <c r="H51" s="18"/>
      <c r="L51" s="18"/>
      <c r="M51" s="18"/>
      <c r="N51" s="18"/>
      <c r="O51" s="30"/>
    </row>
    <row r="52" spans="5:15" s="1" customFormat="1">
      <c r="E52" s="29"/>
      <c r="F52" s="18"/>
      <c r="G52" s="18"/>
      <c r="H52" s="18"/>
      <c r="L52" s="18"/>
      <c r="M52" s="18"/>
      <c r="N52" s="18"/>
      <c r="O52" s="30"/>
    </row>
    <row r="53" spans="5:15" s="1" customFormat="1">
      <c r="E53" s="29"/>
      <c r="F53" s="18"/>
      <c r="G53" s="18"/>
      <c r="H53" s="18"/>
      <c r="L53" s="18"/>
      <c r="M53" s="18"/>
      <c r="N53" s="18"/>
      <c r="O53" s="30"/>
    </row>
    <row r="54" spans="5:15" s="1" customFormat="1">
      <c r="E54" s="29"/>
      <c r="F54" s="18"/>
      <c r="G54" s="18"/>
      <c r="H54" s="18"/>
      <c r="L54" s="18"/>
      <c r="M54" s="18"/>
      <c r="N54" s="18"/>
      <c r="O54" s="30"/>
    </row>
    <row r="55" spans="5:15" s="1" customFormat="1">
      <c r="E55" s="29"/>
      <c r="F55" s="18"/>
      <c r="G55" s="18"/>
      <c r="H55" s="18"/>
      <c r="L55" s="18"/>
      <c r="M55" s="18"/>
      <c r="N55" s="18"/>
      <c r="O55" s="30"/>
    </row>
    <row r="56" spans="5:15" s="1" customFormat="1">
      <c r="E56" s="29"/>
      <c r="F56" s="18"/>
      <c r="G56" s="18"/>
      <c r="H56" s="18"/>
      <c r="L56" s="18"/>
      <c r="M56" s="18"/>
      <c r="N56" s="18"/>
      <c r="O56" s="30"/>
    </row>
    <row r="57" spans="5:15" s="1" customFormat="1">
      <c r="E57" s="29"/>
      <c r="F57" s="18"/>
      <c r="G57" s="18"/>
      <c r="H57" s="18"/>
      <c r="L57" s="18"/>
      <c r="M57" s="18"/>
      <c r="N57" s="18"/>
      <c r="O57" s="30"/>
    </row>
    <row r="58" spans="5:15" s="1" customFormat="1">
      <c r="E58" s="29"/>
      <c r="F58" s="18"/>
      <c r="G58" s="18"/>
      <c r="H58" s="18"/>
      <c r="L58" s="18"/>
      <c r="M58" s="18"/>
      <c r="N58" s="18"/>
      <c r="O58" s="30"/>
    </row>
    <row r="59" spans="5:15" s="1" customFormat="1">
      <c r="E59" s="29"/>
      <c r="F59" s="18"/>
      <c r="G59" s="18"/>
      <c r="H59" s="18"/>
      <c r="L59" s="18"/>
      <c r="M59" s="18"/>
      <c r="N59" s="18"/>
      <c r="O59" s="30"/>
    </row>
    <row r="60" spans="5:15" s="1" customFormat="1">
      <c r="E60" s="29"/>
      <c r="F60" s="18"/>
      <c r="G60" s="18"/>
      <c r="H60" s="18"/>
      <c r="L60" s="18"/>
      <c r="M60" s="18"/>
      <c r="N60" s="18"/>
      <c r="O60" s="30"/>
    </row>
    <row r="61" spans="5:15" s="1" customFormat="1">
      <c r="E61" s="29"/>
      <c r="F61" s="18"/>
      <c r="G61" s="18"/>
      <c r="H61" s="18"/>
      <c r="L61" s="18"/>
      <c r="M61" s="18"/>
      <c r="N61" s="18"/>
      <c r="O61" s="30"/>
    </row>
    <row r="62" spans="5:15" s="1" customFormat="1">
      <c r="E62" s="29"/>
      <c r="F62" s="18"/>
      <c r="G62" s="18"/>
      <c r="H62" s="18"/>
      <c r="L62" s="18"/>
      <c r="M62" s="18"/>
      <c r="N62" s="18"/>
      <c r="O62" s="30"/>
    </row>
    <row r="63" spans="5:15" s="1" customFormat="1">
      <c r="E63" s="29"/>
      <c r="F63" s="18"/>
      <c r="G63" s="18"/>
      <c r="H63" s="18"/>
      <c r="L63" s="18"/>
      <c r="M63" s="18"/>
      <c r="N63" s="18"/>
      <c r="O63" s="30"/>
    </row>
    <row r="64" spans="5:15" s="1" customFormat="1">
      <c r="E64" s="29"/>
      <c r="F64" s="18"/>
      <c r="G64" s="18"/>
      <c r="H64" s="18"/>
      <c r="L64" s="18"/>
      <c r="M64" s="18"/>
      <c r="N64" s="18"/>
      <c r="O64" s="30"/>
    </row>
    <row r="65" spans="5:15" s="1" customFormat="1">
      <c r="E65" s="29"/>
      <c r="F65" s="18"/>
      <c r="G65" s="18"/>
      <c r="H65" s="18"/>
      <c r="L65" s="18"/>
      <c r="M65" s="18"/>
      <c r="N65" s="18"/>
      <c r="O65" s="30"/>
    </row>
    <row r="66" spans="5:15" s="1" customFormat="1">
      <c r="E66" s="29"/>
      <c r="F66" s="18"/>
      <c r="G66" s="18"/>
      <c r="H66" s="18"/>
      <c r="L66" s="18"/>
      <c r="M66" s="18"/>
      <c r="N66" s="18"/>
      <c r="O66" s="30"/>
    </row>
    <row r="67" spans="5:15" s="1" customFormat="1">
      <c r="E67" s="29"/>
      <c r="F67" s="18"/>
      <c r="G67" s="18"/>
      <c r="H67" s="18"/>
      <c r="L67" s="18"/>
      <c r="M67" s="18"/>
      <c r="N67" s="18"/>
      <c r="O67" s="30"/>
    </row>
    <row r="68" spans="5:15" s="1" customFormat="1">
      <c r="E68" s="29"/>
      <c r="F68" s="18"/>
      <c r="G68" s="18"/>
      <c r="H68" s="18"/>
      <c r="L68" s="18"/>
      <c r="M68" s="18"/>
      <c r="N68" s="18"/>
      <c r="O68" s="30"/>
    </row>
    <row r="69" spans="5:15" s="1" customFormat="1">
      <c r="E69" s="29"/>
      <c r="F69" s="18"/>
      <c r="G69" s="18"/>
      <c r="H69" s="18"/>
      <c r="L69" s="18"/>
      <c r="M69" s="18"/>
      <c r="N69" s="18"/>
      <c r="O69" s="30"/>
    </row>
    <row r="70" spans="5:15" s="1" customFormat="1">
      <c r="E70" s="29"/>
      <c r="F70" s="18"/>
      <c r="G70" s="18"/>
      <c r="H70" s="18"/>
      <c r="L70" s="18"/>
      <c r="M70" s="18"/>
      <c r="N70" s="18"/>
      <c r="O70" s="30"/>
    </row>
    <row r="71" spans="5:15" s="1" customFormat="1">
      <c r="E71" s="29"/>
      <c r="F71" s="18"/>
      <c r="G71" s="18"/>
      <c r="H71" s="18"/>
      <c r="L71" s="18"/>
      <c r="M71" s="18"/>
      <c r="N71" s="18"/>
      <c r="O71" s="30"/>
    </row>
    <row r="72" spans="5:15" s="1" customFormat="1">
      <c r="E72" s="29"/>
      <c r="F72" s="18"/>
      <c r="G72" s="18"/>
      <c r="H72" s="18"/>
      <c r="L72" s="18"/>
      <c r="M72" s="18"/>
      <c r="N72" s="18"/>
      <c r="O72" s="30"/>
    </row>
    <row r="73" spans="5:15" s="1" customFormat="1">
      <c r="E73" s="29"/>
      <c r="F73" s="18"/>
      <c r="G73" s="18"/>
      <c r="H73" s="18"/>
      <c r="L73" s="18"/>
      <c r="M73" s="18"/>
      <c r="N73" s="18"/>
      <c r="O73" s="30"/>
    </row>
    <row r="74" spans="5:15" s="1" customFormat="1">
      <c r="E74" s="29"/>
      <c r="F74" s="18"/>
      <c r="G74" s="18"/>
      <c r="H74" s="18"/>
      <c r="L74" s="18"/>
      <c r="M74" s="18"/>
      <c r="N74" s="18"/>
      <c r="O74" s="30"/>
    </row>
    <row r="75" spans="5:15" s="1" customFormat="1">
      <c r="E75" s="29"/>
      <c r="F75" s="18"/>
      <c r="G75" s="18"/>
      <c r="H75" s="18"/>
      <c r="L75" s="18"/>
      <c r="M75" s="18"/>
      <c r="N75" s="18"/>
      <c r="O75" s="30"/>
    </row>
    <row r="76" spans="5:15" s="1" customFormat="1">
      <c r="E76" s="29"/>
      <c r="F76" s="18"/>
      <c r="G76" s="18"/>
      <c r="H76" s="18"/>
      <c r="L76" s="18"/>
      <c r="M76" s="18"/>
      <c r="N76" s="18"/>
      <c r="O76" s="30"/>
    </row>
    <row r="77" spans="5:15" s="1" customFormat="1">
      <c r="E77" s="29"/>
      <c r="F77" s="18"/>
      <c r="G77" s="18"/>
      <c r="H77" s="18"/>
      <c r="L77" s="18"/>
      <c r="M77" s="18"/>
      <c r="N77" s="18"/>
      <c r="O77" s="30"/>
    </row>
    <row r="78" spans="5:15" s="1" customFormat="1">
      <c r="E78" s="29"/>
      <c r="F78" s="18"/>
      <c r="G78" s="18"/>
      <c r="H78" s="18"/>
      <c r="L78" s="18"/>
      <c r="M78" s="18"/>
      <c r="N78" s="18"/>
      <c r="O78" s="30"/>
    </row>
    <row r="79" spans="5:15" s="1" customFormat="1">
      <c r="E79" s="29"/>
      <c r="F79" s="18"/>
      <c r="G79" s="18"/>
      <c r="H79" s="18"/>
      <c r="L79" s="18"/>
      <c r="M79" s="18"/>
      <c r="N79" s="18"/>
      <c r="O79" s="30"/>
    </row>
    <row r="80" spans="5:15" s="1" customFormat="1">
      <c r="E80" s="29"/>
      <c r="F80" s="18"/>
      <c r="G80" s="18"/>
      <c r="H80" s="18"/>
      <c r="L80" s="18"/>
      <c r="M80" s="18"/>
      <c r="N80" s="18"/>
      <c r="O80" s="30"/>
    </row>
    <row r="81" spans="5:15" s="1" customFormat="1">
      <c r="E81" s="29"/>
      <c r="F81" s="18"/>
      <c r="G81" s="18"/>
      <c r="H81" s="18"/>
      <c r="L81" s="18"/>
      <c r="M81" s="18"/>
      <c r="N81" s="18"/>
      <c r="O81" s="30"/>
    </row>
    <row r="82" spans="5:15" s="1" customFormat="1">
      <c r="E82" s="29"/>
      <c r="F82" s="18"/>
      <c r="G82" s="18"/>
      <c r="H82" s="18"/>
      <c r="L82" s="18"/>
      <c r="M82" s="18"/>
      <c r="N82" s="18"/>
      <c r="O82" s="30"/>
    </row>
    <row r="83" spans="5:15" s="1" customFormat="1">
      <c r="E83" s="29"/>
      <c r="F83" s="18"/>
      <c r="G83" s="18"/>
      <c r="H83" s="18"/>
      <c r="L83" s="18"/>
      <c r="M83" s="18"/>
      <c r="N83" s="18"/>
      <c r="O83" s="30"/>
    </row>
    <row r="84" spans="5:15" s="1" customFormat="1">
      <c r="E84" s="29"/>
      <c r="F84" s="18"/>
      <c r="G84" s="18"/>
      <c r="H84" s="18"/>
      <c r="L84" s="18"/>
      <c r="M84" s="18"/>
      <c r="N84" s="18"/>
      <c r="O84" s="30"/>
    </row>
    <row r="85" spans="5:15" s="1" customFormat="1">
      <c r="E85" s="29"/>
      <c r="F85" s="18"/>
      <c r="G85" s="18"/>
      <c r="H85" s="18"/>
      <c r="L85" s="18"/>
      <c r="M85" s="18"/>
      <c r="N85" s="18"/>
      <c r="O85" s="30"/>
    </row>
    <row r="86" spans="5:15" s="1" customFormat="1">
      <c r="E86" s="29"/>
      <c r="F86" s="18"/>
      <c r="G86" s="18"/>
      <c r="H86" s="18"/>
      <c r="L86" s="18"/>
      <c r="M86" s="18"/>
      <c r="N86" s="18"/>
      <c r="O86" s="30"/>
    </row>
    <row r="87" spans="5:15" s="1" customFormat="1">
      <c r="E87" s="29"/>
      <c r="F87" s="18"/>
      <c r="G87" s="18"/>
      <c r="H87" s="18"/>
      <c r="L87" s="18"/>
      <c r="M87" s="18"/>
      <c r="N87" s="18"/>
      <c r="O87" s="30"/>
    </row>
    <row r="88" spans="5:15" s="1" customFormat="1">
      <c r="E88" s="29"/>
      <c r="F88" s="18"/>
      <c r="G88" s="18"/>
      <c r="H88" s="18"/>
      <c r="L88" s="18"/>
      <c r="M88" s="18"/>
      <c r="N88" s="18"/>
      <c r="O88" s="30"/>
    </row>
    <row r="89" spans="5:15" s="1" customFormat="1">
      <c r="E89" s="29"/>
      <c r="F89" s="18"/>
      <c r="G89" s="18"/>
      <c r="H89" s="18"/>
      <c r="L89" s="18"/>
      <c r="M89" s="18"/>
      <c r="N89" s="18"/>
      <c r="O89" s="30"/>
    </row>
    <row r="90" spans="5:15" s="1" customFormat="1">
      <c r="E90" s="29"/>
      <c r="F90" s="18"/>
      <c r="G90" s="18"/>
      <c r="H90" s="18"/>
      <c r="L90" s="18"/>
      <c r="M90" s="18"/>
      <c r="N90" s="18"/>
      <c r="O90" s="30"/>
    </row>
    <row r="91" spans="5:15" s="1" customFormat="1">
      <c r="E91" s="29"/>
      <c r="F91" s="18"/>
      <c r="G91" s="18"/>
      <c r="H91" s="18"/>
      <c r="L91" s="18"/>
      <c r="M91" s="18"/>
      <c r="N91" s="18"/>
      <c r="O91" s="30"/>
    </row>
    <row r="92" spans="5:15" s="1" customFormat="1">
      <c r="E92" s="29"/>
      <c r="F92" s="18"/>
      <c r="G92" s="18"/>
      <c r="H92" s="18"/>
      <c r="L92" s="18"/>
      <c r="M92" s="18"/>
      <c r="N92" s="18"/>
      <c r="O92" s="30"/>
    </row>
    <row r="93" spans="5:15" s="1" customFormat="1">
      <c r="E93" s="29"/>
      <c r="F93" s="18"/>
      <c r="G93" s="18"/>
      <c r="H93" s="18"/>
      <c r="L93" s="18"/>
      <c r="M93" s="18"/>
      <c r="N93" s="18"/>
      <c r="O93" s="30"/>
    </row>
    <row r="94" spans="5:15" s="1" customFormat="1">
      <c r="E94" s="29"/>
      <c r="F94" s="18"/>
      <c r="G94" s="18"/>
      <c r="H94" s="18"/>
      <c r="L94" s="18"/>
      <c r="M94" s="18"/>
      <c r="N94" s="18"/>
      <c r="O94" s="30"/>
    </row>
    <row r="95" spans="5:15" s="1" customFormat="1">
      <c r="E95" s="29"/>
      <c r="F95" s="18"/>
      <c r="G95" s="18"/>
      <c r="H95" s="18"/>
      <c r="L95" s="18"/>
      <c r="M95" s="18"/>
      <c r="N95" s="18"/>
      <c r="O95" s="30"/>
    </row>
    <row r="96" spans="5:15" s="1" customFormat="1">
      <c r="E96" s="29"/>
      <c r="F96" s="18"/>
      <c r="G96" s="18"/>
      <c r="H96" s="18"/>
      <c r="L96" s="18"/>
      <c r="M96" s="18"/>
      <c r="N96" s="18"/>
      <c r="O96" s="30"/>
    </row>
    <row r="97" spans="5:15" s="1" customFormat="1">
      <c r="E97" s="29"/>
      <c r="F97" s="18"/>
      <c r="G97" s="18"/>
      <c r="H97" s="18"/>
      <c r="L97" s="18"/>
      <c r="M97" s="18"/>
      <c r="N97" s="18"/>
      <c r="O97" s="30"/>
    </row>
    <row r="98" spans="5:15" s="1" customFormat="1">
      <c r="E98" s="29"/>
      <c r="F98" s="18"/>
      <c r="G98" s="18"/>
      <c r="H98" s="18"/>
      <c r="L98" s="18"/>
      <c r="M98" s="18"/>
      <c r="N98" s="18"/>
      <c r="O98" s="30"/>
    </row>
    <row r="99" spans="5:15" s="1" customFormat="1">
      <c r="E99" s="29"/>
      <c r="F99" s="18"/>
      <c r="G99" s="18"/>
      <c r="H99" s="18"/>
      <c r="L99" s="18"/>
      <c r="M99" s="18"/>
      <c r="N99" s="18"/>
      <c r="O99" s="30"/>
    </row>
    <row r="100" spans="5:15" s="1" customFormat="1">
      <c r="E100" s="29"/>
      <c r="F100" s="18"/>
      <c r="G100" s="18"/>
      <c r="H100" s="18"/>
      <c r="L100" s="18"/>
      <c r="M100" s="18"/>
      <c r="N100" s="18"/>
      <c r="O100" s="30"/>
    </row>
    <row r="101" spans="5:15" s="1" customFormat="1">
      <c r="E101" s="29"/>
      <c r="F101" s="18"/>
      <c r="G101" s="18"/>
      <c r="H101" s="18"/>
      <c r="L101" s="18"/>
      <c r="M101" s="18"/>
      <c r="N101" s="18"/>
      <c r="O101" s="30"/>
    </row>
    <row r="102" spans="5:15" s="1" customFormat="1">
      <c r="E102" s="29"/>
      <c r="F102" s="18"/>
      <c r="G102" s="18"/>
      <c r="H102" s="18"/>
      <c r="L102" s="18"/>
      <c r="M102" s="18"/>
      <c r="N102" s="18"/>
      <c r="O102" s="30"/>
    </row>
    <row r="103" spans="5:15" s="1" customFormat="1">
      <c r="E103" s="29"/>
      <c r="F103" s="18"/>
      <c r="G103" s="18"/>
      <c r="H103" s="18"/>
      <c r="L103" s="18"/>
      <c r="M103" s="18"/>
      <c r="N103" s="18"/>
      <c r="O103" s="30"/>
    </row>
    <row r="104" spans="5:15" s="1" customFormat="1">
      <c r="E104" s="29"/>
      <c r="F104" s="18"/>
      <c r="G104" s="18"/>
      <c r="H104" s="18"/>
      <c r="L104" s="18"/>
      <c r="M104" s="18"/>
      <c r="N104" s="18"/>
      <c r="O104" s="30"/>
    </row>
    <row r="105" spans="5:15" s="1" customFormat="1">
      <c r="E105" s="29"/>
      <c r="F105" s="18"/>
      <c r="G105" s="18"/>
      <c r="H105" s="18"/>
      <c r="L105" s="18"/>
      <c r="M105" s="18"/>
      <c r="N105" s="18"/>
      <c r="O105" s="30"/>
    </row>
    <row r="106" spans="5:15" s="1" customFormat="1">
      <c r="E106" s="29"/>
      <c r="F106" s="18"/>
      <c r="G106" s="18"/>
      <c r="H106" s="18"/>
      <c r="L106" s="18"/>
      <c r="M106" s="18"/>
      <c r="N106" s="18"/>
      <c r="O106" s="30"/>
    </row>
    <row r="107" spans="5:15" s="1" customFormat="1">
      <c r="E107" s="29"/>
      <c r="F107" s="18"/>
      <c r="G107" s="18"/>
      <c r="H107" s="18"/>
      <c r="L107" s="18"/>
      <c r="M107" s="18"/>
      <c r="N107" s="18"/>
      <c r="O107" s="30"/>
    </row>
    <row r="108" spans="5:15" s="1" customFormat="1">
      <c r="E108" s="29"/>
      <c r="F108" s="18"/>
      <c r="G108" s="18"/>
      <c r="H108" s="18"/>
      <c r="L108" s="18"/>
      <c r="M108" s="18"/>
      <c r="N108" s="18"/>
      <c r="O108" s="30"/>
    </row>
    <row r="109" spans="5:15" s="1" customFormat="1">
      <c r="E109" s="29"/>
      <c r="F109" s="18"/>
      <c r="G109" s="18"/>
      <c r="H109" s="18"/>
      <c r="L109" s="18"/>
      <c r="M109" s="18"/>
      <c r="N109" s="18"/>
      <c r="O109" s="30"/>
    </row>
    <row r="110" spans="5:15" s="1" customFormat="1">
      <c r="E110" s="29"/>
      <c r="F110" s="18"/>
      <c r="G110" s="18"/>
      <c r="H110" s="18"/>
      <c r="L110" s="18"/>
      <c r="M110" s="18"/>
      <c r="N110" s="18"/>
      <c r="O110" s="30"/>
    </row>
    <row r="111" spans="5:15" s="1" customFormat="1">
      <c r="E111" s="29"/>
      <c r="F111" s="18"/>
      <c r="G111" s="18"/>
      <c r="H111" s="18"/>
      <c r="L111" s="18"/>
      <c r="M111" s="18"/>
      <c r="N111" s="18"/>
      <c r="O111" s="30"/>
    </row>
    <row r="112" spans="5:15" s="1" customFormat="1">
      <c r="E112" s="29"/>
      <c r="F112" s="18"/>
      <c r="G112" s="18"/>
      <c r="H112" s="18"/>
      <c r="L112" s="18"/>
      <c r="M112" s="18"/>
      <c r="N112" s="18"/>
      <c r="O112" s="30"/>
    </row>
    <row r="113" spans="5:15" s="1" customFormat="1">
      <c r="E113" s="29"/>
      <c r="F113" s="18"/>
      <c r="G113" s="18"/>
      <c r="H113" s="18"/>
      <c r="L113" s="18"/>
      <c r="M113" s="18"/>
      <c r="N113" s="18"/>
      <c r="O113" s="30"/>
    </row>
    <row r="114" spans="5:15" s="1" customFormat="1">
      <c r="E114" s="29"/>
      <c r="F114" s="18"/>
      <c r="G114" s="18"/>
      <c r="H114" s="18"/>
      <c r="L114" s="18"/>
      <c r="M114" s="18"/>
      <c r="N114" s="18"/>
      <c r="O114" s="30"/>
    </row>
    <row r="115" spans="5:15" s="1" customFormat="1">
      <c r="E115" s="29"/>
      <c r="F115" s="18"/>
      <c r="G115" s="18"/>
      <c r="H115" s="18"/>
      <c r="L115" s="18"/>
      <c r="M115" s="18"/>
      <c r="N115" s="18"/>
      <c r="O115" s="30"/>
    </row>
    <row r="116" spans="5:15" s="1" customFormat="1">
      <c r="E116" s="29"/>
      <c r="F116" s="18"/>
      <c r="G116" s="18"/>
      <c r="H116" s="18"/>
      <c r="L116" s="18"/>
      <c r="M116" s="18"/>
      <c r="N116" s="18"/>
      <c r="O116" s="30"/>
    </row>
    <row r="117" spans="5:15" s="1" customFormat="1">
      <c r="E117" s="29"/>
      <c r="F117" s="18"/>
      <c r="G117" s="18"/>
      <c r="H117" s="18"/>
      <c r="L117" s="18"/>
      <c r="M117" s="18"/>
      <c r="N117" s="18"/>
      <c r="O117" s="30"/>
    </row>
    <row r="118" spans="5:15" s="1" customFormat="1">
      <c r="E118" s="29"/>
      <c r="F118" s="18"/>
      <c r="G118" s="18"/>
      <c r="H118" s="18"/>
      <c r="L118" s="18"/>
      <c r="M118" s="18"/>
      <c r="N118" s="18"/>
      <c r="O118" s="30"/>
    </row>
    <row r="119" spans="5:15" s="1" customFormat="1">
      <c r="E119" s="29"/>
      <c r="F119" s="18"/>
      <c r="G119" s="18"/>
      <c r="H119" s="18"/>
      <c r="L119" s="18"/>
      <c r="M119" s="18"/>
      <c r="N119" s="18"/>
      <c r="O119" s="30"/>
    </row>
    <row r="120" spans="5:15" s="1" customFormat="1">
      <c r="E120" s="29"/>
      <c r="F120" s="18"/>
      <c r="G120" s="18"/>
      <c r="H120" s="18"/>
      <c r="L120" s="18"/>
      <c r="M120" s="18"/>
      <c r="N120" s="18"/>
      <c r="O120" s="30"/>
    </row>
    <row r="121" spans="5:15" s="1" customFormat="1">
      <c r="E121" s="29"/>
      <c r="F121" s="18"/>
      <c r="G121" s="18"/>
      <c r="H121" s="18"/>
      <c r="L121" s="18"/>
      <c r="M121" s="18"/>
      <c r="N121" s="18"/>
      <c r="O121" s="30"/>
    </row>
    <row r="122" spans="5:15" s="1" customFormat="1">
      <c r="E122" s="29"/>
      <c r="F122" s="18"/>
      <c r="G122" s="18"/>
      <c r="H122" s="18"/>
      <c r="L122" s="18"/>
      <c r="M122" s="18"/>
      <c r="N122" s="18"/>
      <c r="O122" s="30"/>
    </row>
    <row r="123" spans="5:15" s="1" customFormat="1">
      <c r="E123" s="29"/>
      <c r="F123" s="18"/>
      <c r="G123" s="18"/>
      <c r="H123" s="18"/>
      <c r="L123" s="18"/>
      <c r="M123" s="18"/>
      <c r="N123" s="18"/>
      <c r="O123" s="30"/>
    </row>
    <row r="124" spans="5:15" s="1" customFormat="1">
      <c r="E124" s="29"/>
      <c r="F124" s="18"/>
      <c r="G124" s="18"/>
      <c r="H124" s="18"/>
      <c r="L124" s="18"/>
      <c r="M124" s="18"/>
      <c r="N124" s="18"/>
      <c r="O124" s="30"/>
    </row>
    <row r="125" spans="5:15" s="1" customFormat="1">
      <c r="E125" s="29"/>
      <c r="F125" s="18"/>
      <c r="G125" s="18"/>
      <c r="H125" s="18"/>
      <c r="L125" s="18"/>
      <c r="M125" s="18"/>
      <c r="N125" s="18"/>
      <c r="O125" s="30"/>
    </row>
    <row r="126" spans="5:15" s="1" customFormat="1">
      <c r="E126" s="29"/>
      <c r="F126" s="18"/>
      <c r="G126" s="18"/>
      <c r="H126" s="18"/>
      <c r="L126" s="18"/>
      <c r="M126" s="18"/>
      <c r="N126" s="18"/>
      <c r="O126" s="30"/>
    </row>
    <row r="127" spans="5:15" s="1" customFormat="1">
      <c r="E127" s="29"/>
      <c r="F127" s="18"/>
      <c r="G127" s="18"/>
      <c r="H127" s="18"/>
      <c r="L127" s="18"/>
      <c r="M127" s="18"/>
      <c r="N127" s="18"/>
      <c r="O127" s="30"/>
    </row>
    <row r="128" spans="5:15" s="1" customFormat="1">
      <c r="E128" s="29"/>
      <c r="F128" s="18"/>
      <c r="G128" s="18"/>
      <c r="H128" s="18"/>
      <c r="L128" s="18"/>
      <c r="M128" s="18"/>
      <c r="N128" s="18"/>
      <c r="O128" s="30"/>
    </row>
    <row r="129" spans="5:15" s="1" customFormat="1">
      <c r="E129" s="29"/>
      <c r="F129" s="18"/>
      <c r="G129" s="18"/>
      <c r="H129" s="18"/>
      <c r="L129" s="18"/>
      <c r="M129" s="18"/>
      <c r="N129" s="18"/>
      <c r="O129" s="30"/>
    </row>
    <row r="130" spans="5:15" s="1" customFormat="1">
      <c r="E130" s="29"/>
      <c r="F130" s="18"/>
      <c r="G130" s="18"/>
      <c r="H130" s="18"/>
      <c r="L130" s="18"/>
      <c r="M130" s="18"/>
      <c r="N130" s="18"/>
      <c r="O130" s="30"/>
    </row>
    <row r="131" spans="5:15" s="1" customFormat="1">
      <c r="E131" s="29"/>
      <c r="F131" s="18"/>
      <c r="G131" s="18"/>
      <c r="H131" s="18"/>
      <c r="L131" s="18"/>
      <c r="M131" s="18"/>
      <c r="N131" s="18"/>
      <c r="O131" s="30"/>
    </row>
    <row r="132" spans="5:15" s="1" customFormat="1">
      <c r="E132" s="29"/>
      <c r="F132" s="18"/>
      <c r="G132" s="18"/>
      <c r="H132" s="18"/>
      <c r="L132" s="18"/>
      <c r="M132" s="18"/>
      <c r="N132" s="18"/>
      <c r="O132" s="30"/>
    </row>
    <row r="133" spans="5:15" s="1" customFormat="1">
      <c r="E133" s="29"/>
      <c r="F133" s="18"/>
      <c r="G133" s="18"/>
      <c r="H133" s="18"/>
      <c r="L133" s="18"/>
      <c r="M133" s="18"/>
      <c r="N133" s="18"/>
      <c r="O133" s="30"/>
    </row>
    <row r="134" spans="5:15" s="1" customFormat="1">
      <c r="E134" s="29"/>
      <c r="F134" s="18"/>
      <c r="G134" s="18"/>
      <c r="H134" s="18"/>
      <c r="L134" s="18"/>
      <c r="M134" s="18"/>
      <c r="N134" s="18"/>
      <c r="O134" s="30"/>
    </row>
    <row r="135" spans="5:15" s="1" customFormat="1">
      <c r="E135" s="29"/>
      <c r="F135" s="18"/>
      <c r="G135" s="18"/>
      <c r="H135" s="18"/>
      <c r="L135" s="18"/>
      <c r="M135" s="18"/>
      <c r="N135" s="18"/>
      <c r="O135" s="30"/>
    </row>
    <row r="136" spans="5:15" s="1" customFormat="1">
      <c r="E136" s="29"/>
      <c r="F136" s="18"/>
      <c r="G136" s="18"/>
      <c r="H136" s="18"/>
      <c r="L136" s="18"/>
      <c r="M136" s="18"/>
      <c r="N136" s="18"/>
      <c r="O136" s="30"/>
    </row>
    <row r="137" spans="5:15" s="1" customFormat="1">
      <c r="E137" s="29"/>
      <c r="F137" s="18"/>
      <c r="G137" s="18"/>
      <c r="H137" s="18"/>
      <c r="L137" s="18"/>
      <c r="M137" s="18"/>
      <c r="N137" s="18"/>
      <c r="O137" s="30"/>
    </row>
    <row r="138" spans="5:15" s="1" customFormat="1">
      <c r="E138" s="29"/>
      <c r="F138" s="18"/>
      <c r="G138" s="18"/>
      <c r="H138" s="18"/>
      <c r="L138" s="18"/>
      <c r="M138" s="18"/>
      <c r="N138" s="18"/>
      <c r="O138" s="30"/>
    </row>
    <row r="139" spans="5:15" s="1" customFormat="1">
      <c r="E139" s="29"/>
      <c r="F139" s="18"/>
      <c r="G139" s="18"/>
      <c r="H139" s="18"/>
      <c r="L139" s="18"/>
      <c r="M139" s="18"/>
      <c r="N139" s="18"/>
      <c r="O139" s="30"/>
    </row>
    <row r="140" spans="5:15" s="1" customFormat="1">
      <c r="E140" s="29"/>
      <c r="F140" s="18"/>
      <c r="G140" s="18"/>
      <c r="H140" s="18"/>
      <c r="L140" s="18"/>
      <c r="M140" s="18"/>
      <c r="N140" s="18"/>
      <c r="O140" s="30"/>
    </row>
    <row r="141" spans="5:15" s="1" customFormat="1">
      <c r="E141" s="29"/>
      <c r="F141" s="18"/>
      <c r="G141" s="18"/>
      <c r="H141" s="18"/>
      <c r="L141" s="18"/>
      <c r="M141" s="18"/>
      <c r="N141" s="18"/>
      <c r="O141" s="30"/>
    </row>
    <row r="142" spans="5:15" s="1" customFormat="1">
      <c r="E142" s="29"/>
      <c r="F142" s="18"/>
      <c r="G142" s="18"/>
      <c r="H142" s="18"/>
      <c r="L142" s="18"/>
      <c r="M142" s="18"/>
      <c r="N142" s="18"/>
      <c r="O142" s="30"/>
    </row>
    <row r="143" spans="5:15" s="1" customFormat="1">
      <c r="E143" s="29"/>
      <c r="F143" s="18"/>
      <c r="G143" s="18"/>
      <c r="H143" s="18"/>
      <c r="L143" s="18"/>
      <c r="M143" s="18"/>
      <c r="N143" s="18"/>
      <c r="O143" s="30"/>
    </row>
    <row r="144" spans="5:15" s="1" customFormat="1">
      <c r="E144" s="29"/>
      <c r="F144" s="18"/>
      <c r="G144" s="18"/>
      <c r="H144" s="18"/>
      <c r="L144" s="18"/>
      <c r="M144" s="18"/>
      <c r="N144" s="18"/>
      <c r="O144" s="30"/>
    </row>
    <row r="145" spans="5:15" s="1" customFormat="1">
      <c r="E145" s="29"/>
      <c r="F145" s="18"/>
      <c r="G145" s="18"/>
      <c r="H145" s="18"/>
      <c r="L145" s="18"/>
      <c r="M145" s="18"/>
      <c r="N145" s="18"/>
      <c r="O145" s="30"/>
    </row>
    <row r="146" spans="5:15" s="1" customFormat="1">
      <c r="E146" s="29"/>
      <c r="F146" s="18"/>
      <c r="G146" s="18"/>
      <c r="H146" s="18"/>
      <c r="L146" s="18"/>
      <c r="M146" s="18"/>
      <c r="N146" s="18"/>
      <c r="O146" s="30"/>
    </row>
    <row r="147" spans="5:15" s="1" customFormat="1">
      <c r="E147" s="29"/>
      <c r="F147" s="18"/>
      <c r="G147" s="18"/>
      <c r="H147" s="18"/>
      <c r="L147" s="18"/>
      <c r="M147" s="18"/>
      <c r="N147" s="18"/>
      <c r="O147" s="30"/>
    </row>
    <row r="148" spans="5:15" s="1" customFormat="1">
      <c r="E148" s="29"/>
      <c r="F148" s="18"/>
      <c r="G148" s="18"/>
      <c r="H148" s="18"/>
      <c r="L148" s="18"/>
      <c r="M148" s="18"/>
      <c r="N148" s="18"/>
      <c r="O148" s="30"/>
    </row>
    <row r="149" spans="5:15" s="1" customFormat="1">
      <c r="E149" s="29"/>
      <c r="F149" s="18"/>
      <c r="G149" s="18"/>
      <c r="H149" s="18"/>
      <c r="L149" s="18"/>
      <c r="M149" s="18"/>
      <c r="N149" s="18"/>
      <c r="O149" s="30"/>
    </row>
    <row r="150" spans="5:15" s="1" customFormat="1">
      <c r="E150" s="29"/>
      <c r="F150" s="18"/>
      <c r="G150" s="18"/>
      <c r="H150" s="18"/>
      <c r="L150" s="18"/>
      <c r="M150" s="18"/>
      <c r="N150" s="18"/>
      <c r="O150" s="30"/>
    </row>
    <row r="151" spans="5:15" s="1" customFormat="1">
      <c r="E151" s="29"/>
      <c r="F151" s="18"/>
      <c r="G151" s="18"/>
      <c r="H151" s="18"/>
      <c r="L151" s="18"/>
      <c r="M151" s="18"/>
      <c r="N151" s="18"/>
      <c r="O151" s="30"/>
    </row>
    <row r="152" spans="5:15" s="1" customFormat="1">
      <c r="E152" s="29"/>
      <c r="F152" s="18"/>
      <c r="G152" s="18"/>
      <c r="H152" s="18"/>
      <c r="L152" s="18"/>
      <c r="M152" s="18"/>
      <c r="N152" s="18"/>
      <c r="O152" s="30"/>
    </row>
    <row r="153" spans="5:15" s="1" customFormat="1">
      <c r="E153" s="29"/>
      <c r="F153" s="18"/>
      <c r="G153" s="18"/>
      <c r="H153" s="18"/>
      <c r="L153" s="18"/>
      <c r="M153" s="18"/>
      <c r="N153" s="18"/>
      <c r="O153" s="30"/>
    </row>
    <row r="154" spans="5:15" s="1" customFormat="1">
      <c r="E154" s="29"/>
      <c r="F154" s="18"/>
      <c r="G154" s="18"/>
      <c r="H154" s="18"/>
      <c r="L154" s="18"/>
      <c r="M154" s="18"/>
      <c r="N154" s="18"/>
      <c r="O154" s="30"/>
    </row>
    <row r="155" spans="5:15" s="1" customFormat="1">
      <c r="E155" s="29"/>
      <c r="F155" s="18"/>
      <c r="G155" s="18"/>
      <c r="H155" s="18"/>
      <c r="L155" s="18"/>
      <c r="M155" s="18"/>
      <c r="N155" s="18"/>
      <c r="O155" s="30"/>
    </row>
    <row r="156" spans="5:15" s="1" customFormat="1">
      <c r="E156" s="29"/>
      <c r="F156" s="18"/>
      <c r="G156" s="18"/>
      <c r="H156" s="18"/>
      <c r="L156" s="18"/>
      <c r="M156" s="18"/>
      <c r="N156" s="18"/>
      <c r="O156" s="30"/>
    </row>
    <row r="157" spans="5:15" s="1" customFormat="1">
      <c r="E157" s="29"/>
      <c r="F157" s="18"/>
      <c r="G157" s="18"/>
      <c r="H157" s="18"/>
      <c r="L157" s="18"/>
      <c r="M157" s="18"/>
      <c r="N157" s="18"/>
      <c r="O157" s="30"/>
    </row>
    <row r="158" spans="5:15" s="1" customFormat="1">
      <c r="E158" s="29"/>
      <c r="F158" s="18"/>
      <c r="G158" s="18"/>
      <c r="H158" s="18"/>
      <c r="L158" s="18"/>
      <c r="M158" s="18"/>
      <c r="N158" s="18"/>
      <c r="O158" s="30"/>
    </row>
    <row r="159" spans="5:15" s="1" customFormat="1">
      <c r="E159" s="29"/>
      <c r="F159" s="18"/>
      <c r="G159" s="18"/>
      <c r="H159" s="18"/>
      <c r="L159" s="18"/>
      <c r="M159" s="18"/>
      <c r="N159" s="18"/>
      <c r="O159" s="30"/>
    </row>
    <row r="160" spans="5:15" s="1" customFormat="1">
      <c r="E160" s="29"/>
      <c r="F160" s="18"/>
      <c r="G160" s="18"/>
      <c r="H160" s="18"/>
      <c r="L160" s="18"/>
      <c r="M160" s="18"/>
      <c r="N160" s="18"/>
      <c r="O160" s="30"/>
    </row>
    <row r="161" spans="5:15" s="1" customFormat="1">
      <c r="E161" s="29"/>
      <c r="F161" s="18"/>
      <c r="G161" s="18"/>
      <c r="H161" s="18"/>
      <c r="L161" s="18"/>
      <c r="M161" s="18"/>
      <c r="N161" s="18"/>
      <c r="O161" s="30"/>
    </row>
    <row r="162" spans="5:15" s="1" customFormat="1">
      <c r="E162" s="29"/>
      <c r="F162" s="18"/>
      <c r="G162" s="18"/>
      <c r="H162" s="18"/>
      <c r="L162" s="18"/>
      <c r="M162" s="18"/>
      <c r="N162" s="18"/>
      <c r="O162" s="30"/>
    </row>
    <row r="163" spans="5:15" s="1" customFormat="1">
      <c r="E163" s="29"/>
      <c r="F163" s="18"/>
      <c r="G163" s="18"/>
      <c r="H163" s="18"/>
      <c r="L163" s="18"/>
      <c r="M163" s="18"/>
      <c r="N163" s="18"/>
      <c r="O163" s="30"/>
    </row>
    <row r="164" spans="5:15" s="1" customFormat="1">
      <c r="E164" s="29"/>
      <c r="F164" s="18"/>
      <c r="G164" s="18"/>
      <c r="H164" s="18"/>
      <c r="L164" s="18"/>
      <c r="M164" s="18"/>
      <c r="N164" s="18"/>
      <c r="O164" s="30"/>
    </row>
    <row r="165" spans="5:15" s="1" customFormat="1">
      <c r="E165" s="29"/>
      <c r="F165" s="18"/>
      <c r="G165" s="18"/>
      <c r="H165" s="18"/>
      <c r="L165" s="18"/>
      <c r="M165" s="18"/>
      <c r="N165" s="18"/>
      <c r="O165" s="30"/>
    </row>
    <row r="166" spans="5:15" s="1" customFormat="1">
      <c r="E166" s="29"/>
      <c r="F166" s="18"/>
      <c r="G166" s="18"/>
      <c r="H166" s="18"/>
      <c r="L166" s="18"/>
      <c r="M166" s="18"/>
      <c r="N166" s="18"/>
      <c r="O166" s="30"/>
    </row>
    <row r="167" spans="5:15" s="1" customFormat="1">
      <c r="E167" s="29"/>
      <c r="F167" s="18"/>
      <c r="G167" s="18"/>
      <c r="H167" s="18"/>
      <c r="L167" s="18"/>
      <c r="M167" s="18"/>
      <c r="N167" s="18"/>
      <c r="O167" s="30"/>
    </row>
    <row r="168" spans="5:15" s="1" customFormat="1">
      <c r="E168" s="29"/>
      <c r="F168" s="18"/>
      <c r="G168" s="18"/>
      <c r="H168" s="18"/>
      <c r="L168" s="18"/>
      <c r="M168" s="18"/>
      <c r="N168" s="18"/>
      <c r="O168" s="30"/>
    </row>
    <row r="169" spans="5:15" s="1" customFormat="1">
      <c r="E169" s="29"/>
      <c r="F169" s="18"/>
      <c r="G169" s="18"/>
      <c r="H169" s="18"/>
      <c r="L169" s="18"/>
      <c r="M169" s="18"/>
      <c r="N169" s="18"/>
      <c r="O169" s="30"/>
    </row>
    <row r="170" spans="5:15" s="1" customFormat="1">
      <c r="E170" s="29"/>
      <c r="F170" s="18"/>
      <c r="G170" s="18"/>
      <c r="H170" s="18"/>
      <c r="L170" s="18"/>
      <c r="M170" s="18"/>
      <c r="N170" s="18"/>
      <c r="O170" s="30"/>
    </row>
    <row r="171" spans="5:15" s="1" customFormat="1">
      <c r="E171" s="29"/>
      <c r="F171" s="18"/>
      <c r="G171" s="18"/>
      <c r="H171" s="18"/>
      <c r="L171" s="18"/>
      <c r="M171" s="18"/>
      <c r="N171" s="18"/>
      <c r="O171" s="30"/>
    </row>
    <row r="172" spans="5:15" s="1" customFormat="1">
      <c r="E172" s="29"/>
      <c r="F172" s="18"/>
      <c r="G172" s="18"/>
      <c r="H172" s="18"/>
      <c r="L172" s="18"/>
      <c r="M172" s="18"/>
      <c r="N172" s="18"/>
      <c r="O172" s="30"/>
    </row>
    <row r="173" spans="5:15" s="1" customFormat="1">
      <c r="E173" s="29"/>
      <c r="F173" s="18"/>
      <c r="G173" s="18"/>
      <c r="H173" s="18"/>
      <c r="L173" s="18"/>
      <c r="M173" s="18"/>
      <c r="N173" s="18"/>
      <c r="O173" s="30"/>
    </row>
    <row r="174" spans="5:15" s="1" customFormat="1">
      <c r="E174" s="29"/>
      <c r="F174" s="18"/>
      <c r="G174" s="18"/>
      <c r="H174" s="18"/>
      <c r="L174" s="18"/>
      <c r="M174" s="18"/>
      <c r="N174" s="18"/>
      <c r="O174" s="30"/>
    </row>
    <row r="175" spans="5:15" s="1" customFormat="1">
      <c r="E175" s="29"/>
      <c r="F175" s="18"/>
      <c r="G175" s="18"/>
      <c r="H175" s="18"/>
      <c r="L175" s="18"/>
      <c r="M175" s="18"/>
      <c r="N175" s="18"/>
      <c r="O175" s="30"/>
    </row>
    <row r="176" spans="5:15" s="1" customFormat="1">
      <c r="E176" s="29"/>
      <c r="F176" s="18"/>
      <c r="G176" s="18"/>
      <c r="H176" s="18"/>
      <c r="L176" s="18"/>
      <c r="M176" s="18"/>
      <c r="N176" s="18"/>
      <c r="O176" s="30"/>
    </row>
    <row r="177" spans="5:15" s="1" customFormat="1">
      <c r="E177" s="29"/>
      <c r="F177" s="18"/>
      <c r="G177" s="18"/>
      <c r="H177" s="18"/>
      <c r="L177" s="18"/>
      <c r="M177" s="18"/>
      <c r="N177" s="18"/>
      <c r="O177" s="30"/>
    </row>
    <row r="178" spans="5:15" s="1" customFormat="1">
      <c r="E178" s="29"/>
      <c r="F178" s="18"/>
      <c r="G178" s="18"/>
      <c r="H178" s="18"/>
      <c r="L178" s="18"/>
      <c r="M178" s="18"/>
      <c r="N178" s="18"/>
      <c r="O178" s="30"/>
    </row>
    <row r="179" spans="5:15" s="1" customFormat="1">
      <c r="E179" s="29"/>
      <c r="F179" s="18"/>
      <c r="G179" s="18"/>
      <c r="H179" s="18"/>
      <c r="L179" s="18"/>
      <c r="M179" s="18"/>
      <c r="N179" s="18"/>
      <c r="O179" s="30"/>
    </row>
    <row r="180" spans="5:15" s="1" customFormat="1">
      <c r="E180" s="29"/>
      <c r="F180" s="18"/>
      <c r="G180" s="18"/>
      <c r="H180" s="18"/>
      <c r="L180" s="18"/>
      <c r="M180" s="18"/>
      <c r="N180" s="18"/>
      <c r="O180" s="30"/>
    </row>
    <row r="181" spans="5:15" s="1" customFormat="1">
      <c r="E181" s="29"/>
      <c r="F181" s="18"/>
      <c r="G181" s="18"/>
      <c r="H181" s="18"/>
      <c r="L181" s="18"/>
      <c r="M181" s="18"/>
      <c r="N181" s="18"/>
      <c r="O181" s="30"/>
    </row>
    <row r="182" spans="5:15" s="1" customFormat="1">
      <c r="E182" s="29"/>
      <c r="F182" s="18"/>
      <c r="G182" s="18"/>
      <c r="H182" s="18"/>
      <c r="L182" s="18"/>
      <c r="M182" s="18"/>
      <c r="N182" s="18"/>
      <c r="O182" s="30"/>
    </row>
    <row r="183" spans="5:15" s="1" customFormat="1">
      <c r="E183" s="29"/>
      <c r="F183" s="18"/>
      <c r="G183" s="18"/>
      <c r="H183" s="18"/>
      <c r="L183" s="18"/>
      <c r="M183" s="18"/>
      <c r="N183" s="18"/>
      <c r="O183" s="30"/>
    </row>
    <row r="184" spans="5:15" s="1" customFormat="1">
      <c r="E184" s="29"/>
      <c r="F184" s="18"/>
      <c r="G184" s="18"/>
      <c r="H184" s="18"/>
      <c r="L184" s="18"/>
      <c r="M184" s="18"/>
      <c r="N184" s="18"/>
      <c r="O184" s="30"/>
    </row>
    <row r="185" spans="5:15" s="1" customFormat="1">
      <c r="E185" s="29"/>
      <c r="F185" s="18"/>
      <c r="G185" s="18"/>
      <c r="H185" s="18"/>
      <c r="L185" s="18"/>
      <c r="M185" s="18"/>
      <c r="N185" s="18"/>
      <c r="O185" s="30"/>
    </row>
    <row r="186" spans="5:15" s="1" customFormat="1">
      <c r="E186" s="29"/>
      <c r="F186" s="18"/>
      <c r="G186" s="18"/>
      <c r="H186" s="18"/>
      <c r="L186" s="18"/>
      <c r="M186" s="18"/>
      <c r="N186" s="18"/>
      <c r="O186" s="30"/>
    </row>
    <row r="187" spans="5:15" s="1" customFormat="1">
      <c r="E187" s="29"/>
      <c r="F187" s="18"/>
      <c r="G187" s="18"/>
      <c r="H187" s="18"/>
      <c r="L187" s="18"/>
      <c r="M187" s="18"/>
      <c r="N187" s="18"/>
      <c r="O187" s="30"/>
    </row>
    <row r="188" spans="5:15" s="1" customFormat="1">
      <c r="E188" s="29"/>
      <c r="F188" s="18"/>
      <c r="G188" s="18"/>
      <c r="H188" s="18"/>
      <c r="L188" s="18"/>
      <c r="M188" s="18"/>
      <c r="N188" s="18"/>
      <c r="O188" s="30"/>
    </row>
    <row r="189" spans="5:15" s="1" customFormat="1">
      <c r="E189" s="29"/>
      <c r="F189" s="18"/>
      <c r="G189" s="18"/>
      <c r="H189" s="18"/>
      <c r="L189" s="18"/>
      <c r="M189" s="18"/>
      <c r="N189" s="18"/>
      <c r="O189" s="30"/>
    </row>
    <row r="190" spans="5:15" s="1" customFormat="1">
      <c r="E190" s="29"/>
      <c r="F190" s="18"/>
      <c r="G190" s="18"/>
      <c r="H190" s="18"/>
      <c r="L190" s="18"/>
      <c r="M190" s="18"/>
      <c r="N190" s="18"/>
      <c r="O190" s="30"/>
    </row>
    <row r="191" spans="5:15" s="1" customFormat="1">
      <c r="E191" s="29"/>
      <c r="F191" s="18"/>
      <c r="G191" s="18"/>
      <c r="H191" s="18"/>
      <c r="L191" s="18"/>
      <c r="M191" s="18"/>
      <c r="N191" s="18"/>
      <c r="O191" s="30"/>
    </row>
    <row r="192" spans="5:15" s="1" customFormat="1">
      <c r="E192" s="29"/>
      <c r="F192" s="18"/>
      <c r="G192" s="18"/>
      <c r="H192" s="18"/>
      <c r="L192" s="18"/>
      <c r="M192" s="18"/>
      <c r="N192" s="18"/>
      <c r="O192" s="30"/>
    </row>
    <row r="193" spans="5:15" s="1" customFormat="1">
      <c r="E193" s="29"/>
      <c r="F193" s="18"/>
      <c r="G193" s="18"/>
      <c r="H193" s="18"/>
      <c r="L193" s="18"/>
      <c r="M193" s="18"/>
      <c r="N193" s="18"/>
      <c r="O193" s="30"/>
    </row>
    <row r="194" spans="5:15" s="1" customFormat="1">
      <c r="E194" s="29"/>
      <c r="F194" s="18"/>
      <c r="G194" s="18"/>
      <c r="H194" s="18"/>
      <c r="L194" s="18"/>
      <c r="M194" s="18"/>
      <c r="N194" s="18"/>
      <c r="O194" s="30"/>
    </row>
    <row r="195" spans="5:15" s="1" customFormat="1">
      <c r="E195" s="29"/>
      <c r="F195" s="18"/>
      <c r="G195" s="18"/>
      <c r="H195" s="18"/>
      <c r="L195" s="18"/>
      <c r="M195" s="18"/>
      <c r="N195" s="18"/>
      <c r="O195" s="30"/>
    </row>
    <row r="196" spans="5:15" s="1" customFormat="1">
      <c r="E196" s="29"/>
      <c r="F196" s="18"/>
      <c r="G196" s="18"/>
      <c r="H196" s="18"/>
      <c r="L196" s="18"/>
      <c r="M196" s="18"/>
      <c r="N196" s="18"/>
      <c r="O196" s="30"/>
    </row>
    <row r="197" spans="5:15" s="1" customFormat="1">
      <c r="E197" s="29"/>
      <c r="F197" s="18"/>
      <c r="G197" s="18"/>
      <c r="H197" s="18"/>
      <c r="L197" s="18"/>
      <c r="M197" s="18"/>
      <c r="N197" s="18"/>
      <c r="O197" s="30"/>
    </row>
    <row r="198" spans="5:15" s="1" customFormat="1">
      <c r="E198" s="29"/>
      <c r="F198" s="18"/>
      <c r="G198" s="18"/>
      <c r="H198" s="18"/>
      <c r="L198" s="18"/>
      <c r="M198" s="18"/>
      <c r="N198" s="18"/>
      <c r="O198" s="30"/>
    </row>
    <row r="199" spans="5:15" s="1" customFormat="1">
      <c r="E199" s="29"/>
      <c r="F199" s="18"/>
      <c r="G199" s="18"/>
      <c r="H199" s="18"/>
      <c r="L199" s="18"/>
      <c r="M199" s="18"/>
      <c r="N199" s="18"/>
      <c r="O199" s="30"/>
    </row>
    <row r="200" spans="5:15" s="1" customFormat="1">
      <c r="E200" s="29"/>
      <c r="F200" s="18"/>
      <c r="G200" s="18"/>
      <c r="H200" s="18"/>
      <c r="L200" s="18"/>
      <c r="M200" s="18"/>
      <c r="N200" s="18"/>
      <c r="O200" s="30"/>
    </row>
    <row r="201" spans="5:15" s="1" customFormat="1">
      <c r="E201" s="29"/>
      <c r="F201" s="18"/>
      <c r="G201" s="18"/>
      <c r="H201" s="18"/>
      <c r="L201" s="18"/>
      <c r="M201" s="18"/>
      <c r="N201" s="18"/>
      <c r="O201" s="30"/>
    </row>
    <row r="202" spans="5:15" s="1" customFormat="1">
      <c r="E202" s="29"/>
      <c r="F202" s="18"/>
      <c r="G202" s="18"/>
      <c r="H202" s="18"/>
      <c r="L202" s="18"/>
      <c r="M202" s="18"/>
      <c r="N202" s="18"/>
      <c r="O202" s="30"/>
    </row>
    <row r="203" spans="5:15" s="1" customFormat="1">
      <c r="E203" s="29"/>
      <c r="F203" s="18"/>
      <c r="G203" s="18"/>
      <c r="H203" s="18"/>
      <c r="L203" s="18"/>
      <c r="M203" s="18"/>
      <c r="N203" s="18"/>
      <c r="O203" s="30"/>
    </row>
    <row r="204" spans="5:15" s="1" customFormat="1">
      <c r="E204" s="29"/>
      <c r="F204" s="18"/>
      <c r="G204" s="18"/>
      <c r="H204" s="18"/>
      <c r="L204" s="18"/>
      <c r="M204" s="18"/>
      <c r="N204" s="18"/>
      <c r="O204" s="30"/>
    </row>
    <row r="205" spans="5:15" s="1" customFormat="1">
      <c r="E205" s="29"/>
      <c r="F205" s="18"/>
      <c r="G205" s="18"/>
      <c r="H205" s="18"/>
      <c r="L205" s="18"/>
      <c r="M205" s="18"/>
      <c r="N205" s="18"/>
      <c r="O205" s="30"/>
    </row>
    <row r="206" spans="5:15" s="1" customFormat="1">
      <c r="E206" s="29"/>
      <c r="F206" s="18"/>
      <c r="G206" s="18"/>
      <c r="H206" s="18"/>
      <c r="L206" s="18"/>
      <c r="M206" s="18"/>
      <c r="N206" s="18"/>
      <c r="O206" s="30"/>
    </row>
    <row r="207" spans="5:15" s="1" customFormat="1">
      <c r="E207" s="29"/>
      <c r="F207" s="18"/>
      <c r="G207" s="18"/>
      <c r="H207" s="18"/>
      <c r="L207" s="18"/>
      <c r="M207" s="18"/>
      <c r="N207" s="18"/>
      <c r="O207" s="30"/>
    </row>
    <row r="208" spans="5:15" s="1" customFormat="1">
      <c r="E208" s="29"/>
      <c r="F208" s="18"/>
      <c r="G208" s="18"/>
      <c r="H208" s="18"/>
      <c r="L208" s="18"/>
      <c r="M208" s="18"/>
      <c r="N208" s="18"/>
      <c r="O208" s="30"/>
    </row>
    <row r="209" spans="5:15" s="1" customFormat="1">
      <c r="E209" s="29"/>
      <c r="F209" s="18"/>
      <c r="G209" s="18"/>
      <c r="H209" s="18"/>
      <c r="L209" s="18"/>
      <c r="M209" s="18"/>
      <c r="N209" s="18"/>
      <c r="O209" s="30"/>
    </row>
    <row r="210" spans="5:15" s="1" customFormat="1">
      <c r="E210" s="29"/>
      <c r="F210" s="18"/>
      <c r="G210" s="18"/>
      <c r="H210" s="18"/>
      <c r="L210" s="18"/>
      <c r="M210" s="18"/>
      <c r="N210" s="18"/>
      <c r="O210" s="30"/>
    </row>
    <row r="211" spans="5:15" s="1" customFormat="1">
      <c r="E211" s="29"/>
      <c r="F211" s="18"/>
      <c r="G211" s="18"/>
      <c r="H211" s="18"/>
      <c r="L211" s="18"/>
      <c r="M211" s="18"/>
      <c r="N211" s="18"/>
      <c r="O211" s="30"/>
    </row>
    <row r="212" spans="5:15" s="1" customFormat="1">
      <c r="E212" s="29"/>
      <c r="F212" s="18"/>
      <c r="G212" s="18"/>
      <c r="H212" s="18"/>
      <c r="L212" s="18"/>
      <c r="M212" s="18"/>
      <c r="N212" s="18"/>
      <c r="O212" s="30"/>
    </row>
    <row r="213" spans="5:15" s="1" customFormat="1">
      <c r="E213" s="29"/>
      <c r="F213" s="18"/>
      <c r="G213" s="18"/>
      <c r="H213" s="18"/>
      <c r="L213" s="18"/>
      <c r="M213" s="18"/>
      <c r="N213" s="18"/>
      <c r="O213" s="30"/>
    </row>
  </sheetData>
  <autoFilter ref="A2:N29">
    <sortState ref="A3:N38">
      <sortCondition ref="B2:B29"/>
    </sortState>
  </autoFilter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SANCA EG SALARIES 2019</vt:lpstr>
      <vt:lpstr>SANCA EG SALARIES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Amayo</dc:creator>
  <cp:lastModifiedBy>USER</cp:lastModifiedBy>
  <dcterms:created xsi:type="dcterms:W3CDTF">2021-02-24T06:24:02Z</dcterms:created>
  <dcterms:modified xsi:type="dcterms:W3CDTF">2021-03-31T11:59:08Z</dcterms:modified>
</cp:coreProperties>
</file>