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ikiwe Ncetezo\Desktop\Questions\"/>
    </mc:Choice>
  </mc:AlternateContent>
  <bookViews>
    <workbookView xWindow="0" yWindow="0" windowWidth="20490" windowHeight="7650"/>
  </bookViews>
  <sheets>
    <sheet name="International Trips Details"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23" i="1" l="1"/>
  <c r="K124" i="1"/>
  <c r="K120" i="1"/>
  <c r="K119" i="1"/>
  <c r="J125" i="1"/>
  <c r="H125" i="1"/>
  <c r="F125" i="1"/>
  <c r="E125" i="1"/>
  <c r="E115" i="1"/>
  <c r="F115" i="1"/>
  <c r="K114" i="1"/>
  <c r="K106" i="1"/>
  <c r="K105" i="1"/>
  <c r="K103" i="1"/>
  <c r="H107" i="1"/>
  <c r="F107" i="1"/>
  <c r="E107" i="1"/>
  <c r="K97" i="1"/>
  <c r="K94" i="1"/>
  <c r="K92" i="1"/>
  <c r="K91" i="1"/>
  <c r="K90" i="1"/>
  <c r="K98" i="1"/>
  <c r="J99" i="1"/>
  <c r="I99" i="1"/>
  <c r="H99" i="1"/>
  <c r="F99" i="1"/>
  <c r="E99" i="1"/>
  <c r="K82" i="1"/>
  <c r="J86" i="1"/>
  <c r="I86" i="1"/>
  <c r="H86" i="1"/>
  <c r="F86" i="1"/>
  <c r="E86" i="1"/>
  <c r="K71" i="1"/>
  <c r="K75" i="1"/>
  <c r="J76" i="1"/>
  <c r="I76" i="1"/>
  <c r="H76" i="1"/>
  <c r="K61" i="1"/>
  <c r="I56" i="1"/>
  <c r="I125" i="1"/>
  <c r="K86" i="1" l="1"/>
  <c r="K125" i="1"/>
  <c r="K99" i="1"/>
  <c r="K136" i="1" l="1"/>
  <c r="K135" i="1"/>
  <c r="K130" i="1"/>
  <c r="K129" i="1"/>
  <c r="K122" i="1"/>
  <c r="K121" i="1"/>
  <c r="K113" i="1"/>
  <c r="K112" i="1"/>
  <c r="K96" i="1"/>
  <c r="K95" i="1"/>
  <c r="K93" i="1"/>
  <c r="K85" i="1"/>
  <c r="K84" i="1"/>
  <c r="K83" i="1"/>
  <c r="K81" i="1"/>
  <c r="K80" i="1"/>
  <c r="K74" i="1"/>
  <c r="K73" i="1"/>
  <c r="K72" i="1"/>
  <c r="K70" i="1"/>
  <c r="C143" i="1" s="1"/>
  <c r="K69" i="1"/>
  <c r="K64" i="1"/>
  <c r="K63" i="1"/>
  <c r="K62" i="1"/>
  <c r="K55" i="1"/>
  <c r="K54" i="1"/>
  <c r="K53" i="1"/>
  <c r="K52" i="1"/>
  <c r="K51" i="1"/>
  <c r="K50" i="1"/>
  <c r="K49" i="1"/>
  <c r="K48" i="1"/>
  <c r="K43" i="1"/>
  <c r="K42" i="1"/>
  <c r="K41" i="1"/>
  <c r="K35" i="1"/>
  <c r="K34" i="1"/>
  <c r="K33" i="1"/>
  <c r="K32" i="1"/>
  <c r="K27" i="1"/>
  <c r="K26" i="1"/>
  <c r="K25" i="1"/>
  <c r="K24" i="1"/>
  <c r="K23" i="1"/>
  <c r="K22" i="1"/>
  <c r="K21" i="1"/>
  <c r="K16" i="1"/>
  <c r="K15" i="1"/>
  <c r="K14" i="1"/>
  <c r="K13" i="1"/>
  <c r="K12" i="1"/>
  <c r="K7" i="1"/>
  <c r="K6" i="1"/>
  <c r="K5" i="1"/>
  <c r="J8" i="1" l="1"/>
  <c r="E8" i="1"/>
  <c r="F8" i="1"/>
  <c r="J17" i="1"/>
  <c r="H17" i="1"/>
  <c r="F17" i="1"/>
  <c r="E17" i="1"/>
  <c r="H28" i="1"/>
  <c r="F28" i="1"/>
  <c r="E28" i="1"/>
  <c r="H36" i="1"/>
  <c r="E36" i="1"/>
  <c r="H44" i="1"/>
  <c r="E44" i="1"/>
  <c r="F56" i="1"/>
  <c r="E56" i="1"/>
  <c r="E65" i="1"/>
  <c r="E76" i="1"/>
  <c r="I107" i="1"/>
  <c r="E131" i="1"/>
  <c r="E137" i="1"/>
  <c r="J131" i="1"/>
  <c r="E139" i="1" l="1"/>
  <c r="J137" i="1"/>
  <c r="I137" i="1"/>
  <c r="H137" i="1"/>
  <c r="F137" i="1"/>
  <c r="I131" i="1"/>
  <c r="H131" i="1"/>
  <c r="F131" i="1"/>
  <c r="K131" i="1" s="1"/>
  <c r="J115" i="1"/>
  <c r="I115" i="1"/>
  <c r="H111" i="1"/>
  <c r="J104" i="1"/>
  <c r="F76" i="1"/>
  <c r="K76" i="1" s="1"/>
  <c r="J65" i="1"/>
  <c r="I65" i="1"/>
  <c r="H65" i="1"/>
  <c r="F60" i="1"/>
  <c r="K60" i="1" s="1"/>
  <c r="C142" i="1" s="1"/>
  <c r="J56" i="1"/>
  <c r="H56" i="1"/>
  <c r="J44" i="1"/>
  <c r="I44" i="1"/>
  <c r="F40" i="1"/>
  <c r="K40" i="1" s="1"/>
  <c r="J36" i="1"/>
  <c r="I36" i="1"/>
  <c r="F36" i="1"/>
  <c r="J28" i="1"/>
  <c r="I28" i="1"/>
  <c r="I17" i="1"/>
  <c r="K17" i="1" s="1"/>
  <c r="I8" i="1"/>
  <c r="H8" i="1"/>
  <c r="K8" i="1" s="1"/>
  <c r="K104" i="1" l="1"/>
  <c r="J107" i="1"/>
  <c r="K107" i="1" s="1"/>
  <c r="K36" i="1"/>
  <c r="K56" i="1"/>
  <c r="H115" i="1"/>
  <c r="K115" i="1" s="1"/>
  <c r="K111" i="1"/>
  <c r="C144" i="1" s="1"/>
  <c r="I139" i="1"/>
  <c r="J139" i="1"/>
  <c r="K28" i="1"/>
  <c r="K137" i="1"/>
  <c r="F44" i="1"/>
  <c r="K44" i="1" s="1"/>
  <c r="F65" i="1"/>
  <c r="K65" i="1" s="1"/>
  <c r="K139" i="1" l="1"/>
  <c r="F139" i="1"/>
  <c r="H139" i="1"/>
  <c r="L139" i="1" s="1"/>
</calcChain>
</file>

<file path=xl/sharedStrings.xml><?xml version="1.0" encoding="utf-8"?>
<sst xmlns="http://schemas.openxmlformats.org/spreadsheetml/2006/main" count="416" uniqueCount="114">
  <si>
    <t>Flight Costs (b)</t>
  </si>
  <si>
    <t xml:space="preserve">Name of the hotel (d) </t>
  </si>
  <si>
    <t>Comments</t>
  </si>
  <si>
    <t>Rwanda</t>
  </si>
  <si>
    <t>Radisson Blue</t>
  </si>
  <si>
    <t xml:space="preserve">Total </t>
  </si>
  <si>
    <t>Japan</t>
  </si>
  <si>
    <t>Okura Frontier Hotel Tsukuba</t>
  </si>
  <si>
    <t>Brazil</t>
  </si>
  <si>
    <t>Windsor Plaza Brasilia Hotel</t>
  </si>
  <si>
    <t>France</t>
  </si>
  <si>
    <t>Budapest, Hungary</t>
  </si>
  <si>
    <t>Corintha Hotel</t>
  </si>
  <si>
    <t>Tanzania</t>
  </si>
  <si>
    <t>Hyatt Regency</t>
  </si>
  <si>
    <t>New York</t>
  </si>
  <si>
    <t>JW Marriott Essex</t>
  </si>
  <si>
    <t>Geneva</t>
  </si>
  <si>
    <t>Intercontinental Geneve</t>
  </si>
  <si>
    <t>Egypt</t>
  </si>
  <si>
    <t>Rixos Premium Seagate</t>
  </si>
  <si>
    <t>Russia</t>
  </si>
  <si>
    <t>Germany</t>
  </si>
  <si>
    <t>Waldorf Astoria Berlin</t>
  </si>
  <si>
    <t>Steigenberger Hotel</t>
  </si>
  <si>
    <t>Ethiopia</t>
  </si>
  <si>
    <t>Namibia</t>
  </si>
  <si>
    <t xml:space="preserve">DETAILS OF INTERNATIONAL TRIPS FOR DTPS AND DOC </t>
  </si>
  <si>
    <t>AS FROM 01 MAY 2019 TO DATE</t>
  </si>
  <si>
    <t>1. TRANSFORM AFRICA SUMMIT MAY 2019</t>
  </si>
  <si>
    <t>2. G20 Meeting for Ministers responsible for Digital Economy and Trade Ministers and 4th Meeting of the G20 Digital Economy Task Force June 2019</t>
  </si>
  <si>
    <t>3. 5th BRICS Communications Ministers Meeting August 2019</t>
  </si>
  <si>
    <t>4. G7 SUMMIT AUGUST 2019</t>
  </si>
  <si>
    <t>5. ITU Telecom World September 2019</t>
  </si>
  <si>
    <t>6. SADC Cluster meeting of Ministers responsible for ICT, Information, Transport and Meteorology September 2019</t>
  </si>
  <si>
    <t>7. Broadband Commission for Sustainable Development September 2019</t>
  </si>
  <si>
    <t>8. 3rd UPU Extraordinary Congress September 2019</t>
  </si>
  <si>
    <t>9. 3rd Ordinary Session of the AU Specialized Technical Committee on Communication and ICT (STC-CICT) September 2019</t>
  </si>
  <si>
    <t>11. 1st Russia-Africa Summit October 2019</t>
  </si>
  <si>
    <t>12. 14th Annual Internet Governance Forum (IGF) November 2019</t>
  </si>
  <si>
    <t>13. Official visit to Ethiopia to attend the African Union Summit 09 to 10 February  2020</t>
  </si>
  <si>
    <t>15. Official visit to Namibia to attend  PAWO congress from the 25th to 29h February 2020</t>
  </si>
  <si>
    <t>Total cost to Deparments</t>
  </si>
  <si>
    <t>14. Official visit to Namibia to attend Pan African Women's organisation regional conference from the 13th to 14th December 2019</t>
  </si>
  <si>
    <t>Total Amount spent by:</t>
  </si>
  <si>
    <t>1(a) Minister</t>
  </si>
  <si>
    <t>1(a) (ii) Minister's Spouse</t>
  </si>
  <si>
    <t>(1) (b) Deputy Minister</t>
  </si>
  <si>
    <t>(1) (b) Deputy Minister's Spouse</t>
  </si>
  <si>
    <t>Delegates (bb)</t>
  </si>
  <si>
    <t>Destination</t>
  </si>
  <si>
    <t>Purpose 2(a)(i)</t>
  </si>
  <si>
    <t>Domestic shuttles (f)</t>
  </si>
  <si>
    <t>Travel allowance (e)</t>
  </si>
  <si>
    <t>International Shuttles (f)</t>
  </si>
  <si>
    <t>Accommodation (c)</t>
  </si>
  <si>
    <t>Total per Delegate</t>
  </si>
  <si>
    <t>Transform Africa Summit: South Africa is a member of the Smart Africa Alliance and has been elected the Deputy Chair of the Council of Ministers of Smart Africa</t>
  </si>
  <si>
    <t xml:space="preserve">G20 Meeting for Ministers responsible for Digital Economy and Trade Ministers and 4th Meeting of the G20 Digital Economy Task Force: South Africa is a member of G20 </t>
  </si>
  <si>
    <t xml:space="preserve">5th BRICS Communications Ministers Meeting: South Africa is a member of BRICS </t>
  </si>
  <si>
    <t>G7 SUMMIT: Minister invited by the President to form part of his delegation to G7 Summit</t>
  </si>
  <si>
    <t>ITU Telecom World: South Africa is a member of ITU. This is the only platform to expose SMMEs and to showcase SA's innovation and technologicial capabilities. The Deputy Minster led the SA delegation</t>
  </si>
  <si>
    <t xml:space="preserve">SADC Cluster meeting of Ministers responsible for ICT, Information, Transport and Meteorology. South Africa is member of SADC Ministers responsible for ICT, Postal and Broadcasting </t>
  </si>
  <si>
    <t>Broadband Commission for Sustainable Development: the Minister is Commissioner</t>
  </si>
  <si>
    <t>3rd UPU Extraordinary Congress: South Africa is member of the UPU and the Minister had to vote and sign the Final Acts of the Congress</t>
  </si>
  <si>
    <t xml:space="preserve">3rd Ordinary Session of the AU Specialized Technical Committee on Communication and ICT (STC-CICT): South Africa was member of the outgoing Bureau and chair of the Africa Fourth Industrial Revolution Committee </t>
  </si>
  <si>
    <t>ITU Radio Assembly: The Minister voted and signed the Final Acts of WRC-19
World Radiocommunication Conference (WRC)
Conference Preparatory meeting (CPM)</t>
  </si>
  <si>
    <t xml:space="preserve">1st Russia-Africa Summit: The Minister was invited by the President to form part of the delegation </t>
  </si>
  <si>
    <t xml:space="preserve">14th Annual Internet Governance Forum (IGF): The Deputy Minister led the SA delegation to discuss, debate and influence internet governance public policy issues </t>
  </si>
  <si>
    <t>Official visit to Ethiopia to attend the African Union Summit: the Minister was invited by the President to form part of the delegation as the Department is championing digital transformation and implementing AU legacy project. The Deputy Minister participated as the Secretary-General of PAWO</t>
  </si>
  <si>
    <t>Official visit to Namibia to attend Pan African Women's organisation regional conference: the Deputy Minister participated as the Secretary-General of PAWO</t>
  </si>
  <si>
    <t xml:space="preserve"> Official visit to Namibia to attend  PAWO congress: The Deputy Minister participated as the Secretary-General of PAWO </t>
  </si>
  <si>
    <t>Courtesy vehicle used</t>
  </si>
  <si>
    <t>Hyatt Regency hotel</t>
  </si>
  <si>
    <t xml:space="preserve">Radisson Blue Addis Ababa </t>
  </si>
  <si>
    <t>Safari Hotel</t>
  </si>
  <si>
    <t>Included in travel allowance is incidental cost</t>
  </si>
  <si>
    <t>10. World Radio Conference (WRC-19)</t>
  </si>
  <si>
    <t>Sultan Gardens</t>
  </si>
  <si>
    <t xml:space="preserve">Jollie Peninsula Hotel </t>
  </si>
  <si>
    <t xml:space="preserve">Rixon Premium Seagate </t>
  </si>
  <si>
    <t>Minister</t>
  </si>
  <si>
    <t>Delegate 1</t>
  </si>
  <si>
    <t>Delegate 2</t>
  </si>
  <si>
    <t>Delegate 3</t>
  </si>
  <si>
    <t>Delegate 4</t>
  </si>
  <si>
    <t>Accommodation voucher not received from DIRCO</t>
  </si>
  <si>
    <t>Delegate 5</t>
  </si>
  <si>
    <t>Delegate 6</t>
  </si>
  <si>
    <t>Deputy Minister</t>
  </si>
  <si>
    <t>Delegate 7</t>
  </si>
  <si>
    <t>Minister's Spouse</t>
  </si>
  <si>
    <t>Delegates 1</t>
  </si>
  <si>
    <t>Delegates 2</t>
  </si>
  <si>
    <t>Delegates 3</t>
  </si>
  <si>
    <t>Delegates 4</t>
  </si>
  <si>
    <t>Delegates 5</t>
  </si>
  <si>
    <t>Delegates 6</t>
  </si>
  <si>
    <t>Delegates 7</t>
  </si>
  <si>
    <t>Delegates 8</t>
  </si>
  <si>
    <t>Accommodation Voucher not received from DIRCO.</t>
  </si>
  <si>
    <t>Accommodation voucher for Minister not received from DIRCO</t>
  </si>
  <si>
    <t>No Vehicle was used for this trip</t>
  </si>
  <si>
    <t>No Transport used for this trip</t>
  </si>
  <si>
    <t>The Flight costs include trips to Tanzania, New York and Geneva. Accommodation voucher not received from DIRCO</t>
  </si>
  <si>
    <t>-</t>
  </si>
  <si>
    <t>Flight costs is included in the trip from SA to Tanzania, to New York and then to Geneva.</t>
  </si>
  <si>
    <t>The flight arrangement for the spouse include flight from South Africa to New York and then to Geneva.</t>
  </si>
  <si>
    <t>Flight costs included in the flight from SA to Tanzania, Tanzania to New York, New York to Geneva and then back to South Africa.</t>
  </si>
  <si>
    <t>Flight cost include trip from South Africa to  Egypt, Egypt to Russia and then back to South Africa.</t>
  </si>
  <si>
    <t>Flight cost include trip from South Africa to  Egypt, Egypt to Russia and then back to South Africa. The accommodation costs where calculated based on the two days stayed.</t>
  </si>
  <si>
    <t>Accommodation and shuttle invoices awaited from DIRCO.</t>
  </si>
  <si>
    <t>Accommodation and shuttle invoices awaited from DIRCO. Cost for flight not yet paid.</t>
  </si>
  <si>
    <t>Cost for this trip has not yet been paid.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</si>
</sst>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00_-;\-* #,##0.00_-;_-* &quot;-&quot;??_-;_-@_-"/>
    <numFmt numFmtId="165" formatCode="&quot;R&quot;\ #,##0.00"/>
  </numFmts>
  <fonts count="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sz val="11"/>
      <color theme="4" tint="-0.249977111117893"/>
      <name val="Calibri"/>
      <family val="2"/>
      <scheme val="minor"/>
    </font>
    <font>
      <sz val="11"/>
      <color theme="4"/>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135">
    <xf numFmtId="0" fontId="0" fillId="0" borderId="0" xfId="0"/>
    <xf numFmtId="0" fontId="3" fillId="0" borderId="1" xfId="0" applyFont="1" applyBorder="1"/>
    <xf numFmtId="0" fontId="3" fillId="0" borderId="1" xfId="0" applyFont="1" applyBorder="1" applyAlignment="1">
      <alignment horizontal="center"/>
    </xf>
    <xf numFmtId="0" fontId="3" fillId="0" borderId="0" xfId="0" applyFont="1" applyBorder="1"/>
    <xf numFmtId="0" fontId="0" fillId="0" borderId="1" xfId="0" applyFont="1" applyBorder="1"/>
    <xf numFmtId="43" fontId="0" fillId="0" borderId="1" xfId="1" applyFont="1" applyBorder="1"/>
    <xf numFmtId="43" fontId="0" fillId="0" borderId="0" xfId="1" applyFont="1" applyBorder="1"/>
    <xf numFmtId="0" fontId="0" fillId="0" borderId="0" xfId="0" applyBorder="1"/>
    <xf numFmtId="0" fontId="0" fillId="0" borderId="1" xfId="0" applyFont="1" applyBorder="1" applyAlignment="1">
      <alignment horizontal="left" vertical="center"/>
    </xf>
    <xf numFmtId="43" fontId="3" fillId="0" borderId="1" xfId="1" applyFont="1" applyBorder="1"/>
    <xf numFmtId="43" fontId="3" fillId="0" borderId="0" xfId="1" applyFont="1" applyBorder="1"/>
    <xf numFmtId="43" fontId="0" fillId="0" borderId="1" xfId="1" applyFont="1" applyBorder="1" applyAlignment="1">
      <alignment wrapText="1"/>
    </xf>
    <xf numFmtId="0" fontId="4" fillId="0" borderId="1" xfId="0" applyFont="1" applyBorder="1" applyAlignment="1">
      <alignment horizontal="left" vertical="center"/>
    </xf>
    <xf numFmtId="0" fontId="4" fillId="0" borderId="1" xfId="0" applyFont="1" applyBorder="1"/>
    <xf numFmtId="43" fontId="4" fillId="0" borderId="1" xfId="1" applyFont="1" applyBorder="1"/>
    <xf numFmtId="43" fontId="4" fillId="0" borderId="0" xfId="1" applyFont="1" applyBorder="1"/>
    <xf numFmtId="0" fontId="4" fillId="0" borderId="0" xfId="0" applyFont="1" applyBorder="1"/>
    <xf numFmtId="43" fontId="4" fillId="0" borderId="1" xfId="1" applyFont="1" applyBorder="1" applyAlignment="1">
      <alignment horizontal="right"/>
    </xf>
    <xf numFmtId="43" fontId="2" fillId="0" borderId="1" xfId="1" applyFont="1" applyBorder="1"/>
    <xf numFmtId="0" fontId="0" fillId="0" borderId="1" xfId="0" applyFont="1" applyBorder="1" applyAlignment="1">
      <alignment wrapText="1"/>
    </xf>
    <xf numFmtId="165" fontId="0" fillId="0" borderId="1" xfId="0" applyNumberFormat="1" applyBorder="1" applyAlignment="1">
      <alignment horizontal="right" vertical="center"/>
    </xf>
    <xf numFmtId="43" fontId="4" fillId="0" borderId="1" xfId="1" applyFont="1" applyBorder="1" applyAlignment="1">
      <alignment wrapText="1"/>
    </xf>
    <xf numFmtId="0" fontId="5" fillId="0" borderId="0" xfId="0" applyFont="1" applyBorder="1"/>
    <xf numFmtId="43" fontId="5" fillId="0" borderId="0" xfId="1" applyFont="1" applyBorder="1"/>
    <xf numFmtId="43" fontId="2" fillId="0" borderId="0" xfId="1" applyFont="1" applyBorder="1"/>
    <xf numFmtId="0" fontId="2" fillId="0" borderId="0" xfId="0" applyFont="1" applyBorder="1"/>
    <xf numFmtId="43" fontId="0" fillId="2" borderId="1" xfId="1" applyFont="1" applyFill="1" applyBorder="1"/>
    <xf numFmtId="43" fontId="4" fillId="2" borderId="1" xfId="1" applyFont="1" applyFill="1" applyBorder="1"/>
    <xf numFmtId="0" fontId="0" fillId="0" borderId="2" xfId="0" applyBorder="1"/>
    <xf numFmtId="164" fontId="3" fillId="0" borderId="1" xfId="0" applyNumberFormat="1" applyFont="1" applyBorder="1"/>
    <xf numFmtId="0" fontId="3" fillId="0" borderId="4" xfId="0" applyFont="1" applyBorder="1"/>
    <xf numFmtId="43" fontId="3" fillId="0" borderId="4" xfId="1" applyFont="1" applyBorder="1"/>
    <xf numFmtId="43" fontId="3" fillId="0" borderId="3" xfId="1" applyFont="1" applyBorder="1"/>
    <xf numFmtId="0" fontId="0" fillId="0" borderId="2" xfId="0" applyFont="1" applyBorder="1"/>
    <xf numFmtId="43" fontId="0" fillId="0" borderId="4" xfId="1" applyFont="1" applyBorder="1"/>
    <xf numFmtId="43" fontId="0" fillId="0" borderId="3" xfId="1" applyFont="1" applyBorder="1"/>
    <xf numFmtId="0" fontId="0" fillId="0" borderId="2" xfId="0" applyFont="1" applyBorder="1" applyAlignment="1">
      <alignment horizontal="left" vertical="center"/>
    </xf>
    <xf numFmtId="0" fontId="4" fillId="0" borderId="2" xfId="0" applyFont="1" applyBorder="1" applyAlignment="1">
      <alignment horizontal="left" vertical="center"/>
    </xf>
    <xf numFmtId="43" fontId="4" fillId="0" borderId="4" xfId="1" applyFont="1" applyBorder="1"/>
    <xf numFmtId="43" fontId="4" fillId="0" borderId="3" xfId="1" applyFont="1" applyBorder="1"/>
    <xf numFmtId="0" fontId="3" fillId="0" borderId="9" xfId="0" applyFont="1" applyBorder="1"/>
    <xf numFmtId="0" fontId="3" fillId="0" borderId="5" xfId="0" applyFont="1" applyBorder="1"/>
    <xf numFmtId="43" fontId="4" fillId="0" borderId="1" xfId="1" applyFont="1" applyFill="1" applyBorder="1"/>
    <xf numFmtId="43" fontId="3" fillId="3" borderId="1" xfId="1" applyFont="1" applyFill="1" applyBorder="1"/>
    <xf numFmtId="43" fontId="5" fillId="3" borderId="1" xfId="1" applyFont="1" applyFill="1" applyBorder="1"/>
    <xf numFmtId="43" fontId="5" fillId="3" borderId="1" xfId="1" applyFont="1" applyFill="1" applyBorder="1" applyAlignment="1">
      <alignment horizontal="right"/>
    </xf>
    <xf numFmtId="0" fontId="0" fillId="0" borderId="10" xfId="0" applyBorder="1"/>
    <xf numFmtId="43" fontId="0" fillId="0" borderId="11" xfId="1" applyFont="1" applyBorder="1"/>
    <xf numFmtId="0" fontId="0" fillId="0" borderId="11" xfId="0" applyBorder="1"/>
    <xf numFmtId="0" fontId="3" fillId="0" borderId="10" xfId="0" applyFont="1" applyFill="1" applyBorder="1" applyAlignment="1">
      <alignment wrapText="1"/>
    </xf>
    <xf numFmtId="0" fontId="3" fillId="0" borderId="10" xfId="0" applyFont="1" applyBorder="1" applyAlignment="1">
      <alignment wrapText="1"/>
    </xf>
    <xf numFmtId="0" fontId="3" fillId="0" borderId="9" xfId="0" applyFont="1" applyBorder="1" applyAlignment="1">
      <alignment wrapText="1"/>
    </xf>
    <xf numFmtId="43" fontId="3" fillId="0" borderId="8" xfId="1" applyFont="1" applyBorder="1"/>
    <xf numFmtId="0" fontId="0" fillId="0" borderId="8" xfId="0" applyBorder="1"/>
    <xf numFmtId="0" fontId="0" fillId="0" borderId="12" xfId="0" applyBorder="1"/>
    <xf numFmtId="43" fontId="6" fillId="0" borderId="1" xfId="1" applyFont="1" applyBorder="1"/>
    <xf numFmtId="0" fontId="0" fillId="0" borderId="1" xfId="0" applyBorder="1" applyAlignment="1">
      <alignment wrapText="1"/>
    </xf>
    <xf numFmtId="43" fontId="4" fillId="0" borderId="5" xfId="1" applyFont="1" applyBorder="1" applyAlignment="1">
      <alignment vertical="center" wrapText="1"/>
    </xf>
    <xf numFmtId="43" fontId="4" fillId="0" borderId="7" xfId="1" applyFont="1" applyBorder="1" applyAlignment="1">
      <alignment vertical="center" wrapText="1"/>
    </xf>
    <xf numFmtId="43" fontId="0" fillId="0" borderId="5" xfId="1" applyFont="1" applyBorder="1" applyAlignment="1">
      <alignment vertical="center" wrapText="1"/>
    </xf>
    <xf numFmtId="43" fontId="0" fillId="0" borderId="6" xfId="1" applyFont="1" applyBorder="1" applyAlignment="1">
      <alignment vertical="center" wrapText="1"/>
    </xf>
    <xf numFmtId="43" fontId="0" fillId="0" borderId="7" xfId="1" applyFont="1" applyBorder="1" applyAlignment="1">
      <alignment vertical="center" wrapText="1"/>
    </xf>
    <xf numFmtId="164" fontId="0" fillId="0" borderId="0" xfId="0" applyNumberFormat="1" applyBorder="1"/>
    <xf numFmtId="0" fontId="0" fillId="0" borderId="1" xfId="0" applyBorder="1" applyAlignment="1">
      <alignment vertical="center"/>
    </xf>
    <xf numFmtId="43" fontId="0" fillId="0" borderId="1" xfId="1" applyFont="1" applyBorder="1" applyAlignment="1">
      <alignment vertical="center"/>
    </xf>
    <xf numFmtId="43" fontId="6" fillId="0" borderId="1" xfId="1" applyFont="1" applyBorder="1" applyAlignment="1">
      <alignment vertical="center"/>
    </xf>
    <xf numFmtId="43" fontId="1" fillId="0" borderId="1" xfId="1" applyFont="1" applyFill="1" applyBorder="1" applyAlignment="1">
      <alignment vertical="center"/>
    </xf>
    <xf numFmtId="0" fontId="0" fillId="0" borderId="1" xfId="0" applyFont="1" applyBorder="1" applyAlignment="1">
      <alignment vertical="center"/>
    </xf>
    <xf numFmtId="43" fontId="3" fillId="3" borderId="1" xfId="1" applyFont="1" applyFill="1" applyBorder="1" applyAlignment="1">
      <alignment vertical="center"/>
    </xf>
    <xf numFmtId="43" fontId="6" fillId="0" borderId="1" xfId="1" applyFont="1" applyBorder="1" applyAlignment="1">
      <alignment horizontal="right" vertical="center"/>
    </xf>
    <xf numFmtId="43" fontId="6" fillId="0" borderId="1" xfId="1" applyFont="1" applyFill="1" applyBorder="1" applyAlignment="1">
      <alignment vertical="center"/>
    </xf>
    <xf numFmtId="43" fontId="0" fillId="0" borderId="1" xfId="1" applyFont="1" applyBorder="1" applyAlignment="1">
      <alignment vertical="center" wrapText="1"/>
    </xf>
    <xf numFmtId="0" fontId="3" fillId="3" borderId="1" xfId="0" applyFont="1" applyFill="1" applyBorder="1" applyAlignment="1">
      <alignment vertical="center" wrapText="1"/>
    </xf>
    <xf numFmtId="0" fontId="4" fillId="0" borderId="1" xfId="0" applyFont="1" applyBorder="1" applyAlignment="1">
      <alignment vertical="center"/>
    </xf>
    <xf numFmtId="43" fontId="4" fillId="0" borderId="1" xfId="1" applyFont="1" applyFill="1" applyBorder="1" applyAlignment="1">
      <alignment vertical="center"/>
    </xf>
    <xf numFmtId="43" fontId="4" fillId="0" borderId="1" xfId="1" applyFont="1" applyBorder="1" applyAlignment="1">
      <alignment vertical="center"/>
    </xf>
    <xf numFmtId="43" fontId="5" fillId="3" borderId="1" xfId="1" applyFont="1" applyFill="1" applyBorder="1" applyAlignment="1">
      <alignment vertical="center"/>
    </xf>
    <xf numFmtId="43" fontId="4" fillId="0" borderId="1" xfId="1" applyFont="1" applyBorder="1" applyAlignment="1">
      <alignment vertical="center" wrapText="1"/>
    </xf>
    <xf numFmtId="43" fontId="7" fillId="0" borderId="1" xfId="1" applyFont="1" applyFill="1" applyBorder="1" applyAlignment="1">
      <alignment vertical="center"/>
    </xf>
    <xf numFmtId="43" fontId="0" fillId="0" borderId="1" xfId="1" applyFont="1" applyBorder="1" applyAlignment="1">
      <alignment horizontal="right" vertical="center"/>
    </xf>
    <xf numFmtId="43" fontId="2" fillId="0" borderId="1" xfId="1" applyFont="1" applyBorder="1" applyAlignment="1">
      <alignment vertical="center"/>
    </xf>
    <xf numFmtId="43" fontId="0" fillId="2" borderId="1" xfId="1" applyFont="1" applyFill="1" applyBorder="1" applyAlignment="1">
      <alignment vertical="center"/>
    </xf>
    <xf numFmtId="0" fontId="0" fillId="2" borderId="1" xfId="0" applyFont="1" applyFill="1" applyBorder="1" applyAlignment="1">
      <alignment vertical="center"/>
    </xf>
    <xf numFmtId="43" fontId="0" fillId="0" borderId="1" xfId="1" applyFont="1" applyFill="1" applyBorder="1" applyAlignment="1">
      <alignment vertical="center"/>
    </xf>
    <xf numFmtId="0" fontId="0" fillId="0" borderId="5" xfId="0" applyBorder="1" applyAlignment="1">
      <alignment vertical="center"/>
    </xf>
    <xf numFmtId="0" fontId="0" fillId="0" borderId="0" xfId="0" applyAlignment="1">
      <alignment vertical="center"/>
    </xf>
    <xf numFmtId="43" fontId="4" fillId="2" borderId="1" xfId="1" applyFont="1" applyFill="1" applyBorder="1" applyAlignment="1">
      <alignment vertical="center"/>
    </xf>
    <xf numFmtId="43" fontId="3" fillId="0" borderId="1" xfId="1" applyFont="1" applyBorder="1" applyAlignment="1">
      <alignment vertical="center"/>
    </xf>
    <xf numFmtId="43" fontId="1" fillId="0" borderId="1" xfId="1" applyFont="1" applyBorder="1" applyAlignment="1">
      <alignment vertical="center"/>
    </xf>
    <xf numFmtId="0" fontId="3" fillId="0" borderId="1" xfId="0" applyFont="1" applyBorder="1" applyAlignment="1">
      <alignment horizont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3" fillId="3" borderId="9"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0" fillId="0" borderId="6" xfId="0" applyBorder="1" applyAlignment="1">
      <alignment horizontal="center" vertical="center"/>
    </xf>
    <xf numFmtId="43" fontId="0" fillId="0" borderId="5" xfId="1" applyFont="1" applyBorder="1" applyAlignment="1">
      <alignment horizontal="center" vertical="center" wrapText="1"/>
    </xf>
    <xf numFmtId="43" fontId="0" fillId="0" borderId="6" xfId="1" applyFont="1" applyBorder="1" applyAlignment="1">
      <alignment horizontal="center" vertical="center" wrapText="1"/>
    </xf>
    <xf numFmtId="43" fontId="0" fillId="0" borderId="7" xfId="1" applyFont="1" applyBorder="1" applyAlignment="1">
      <alignment horizontal="center" vertical="center" wrapText="1"/>
    </xf>
    <xf numFmtId="43" fontId="0" fillId="0" borderId="5" xfId="1" applyFont="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3" fillId="4" borderId="2" xfId="0" applyFont="1" applyFill="1" applyBorder="1" applyAlignment="1">
      <alignment horizontal="center"/>
    </xf>
    <xf numFmtId="0" fontId="3" fillId="4" borderId="4" xfId="0" applyFont="1" applyFill="1" applyBorder="1" applyAlignment="1">
      <alignment horizontal="center"/>
    </xf>
    <xf numFmtId="0" fontId="3" fillId="4" borderId="3" xfId="0" applyFont="1" applyFill="1" applyBorder="1" applyAlignment="1">
      <alignment horizontal="center"/>
    </xf>
    <xf numFmtId="0" fontId="3" fillId="3" borderId="2" xfId="0" applyFont="1" applyFill="1" applyBorder="1" applyAlignment="1">
      <alignment horizontal="center" wrapText="1"/>
    </xf>
    <xf numFmtId="0" fontId="3" fillId="3" borderId="4" xfId="0" applyFont="1" applyFill="1" applyBorder="1" applyAlignment="1">
      <alignment horizontal="center" wrapText="1"/>
    </xf>
    <xf numFmtId="0" fontId="3" fillId="3" borderId="3" xfId="0" applyFont="1" applyFill="1" applyBorder="1" applyAlignment="1">
      <alignment horizontal="center" wrapText="1"/>
    </xf>
    <xf numFmtId="0" fontId="3" fillId="3" borderId="2" xfId="0" applyFont="1" applyFill="1" applyBorder="1" applyAlignment="1">
      <alignment horizontal="center"/>
    </xf>
    <xf numFmtId="0" fontId="3" fillId="3" borderId="4" xfId="0" applyFont="1" applyFill="1" applyBorder="1" applyAlignment="1">
      <alignment horizontal="center"/>
    </xf>
    <xf numFmtId="0" fontId="3" fillId="3" borderId="3" xfId="0" applyFont="1" applyFill="1" applyBorder="1" applyAlignment="1">
      <alignment horizont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X145"/>
  <sheetViews>
    <sheetView tabSelected="1" topLeftCell="A88" zoomScaleNormal="100" workbookViewId="0">
      <selection activeCell="D150" sqref="D150"/>
    </sheetView>
  </sheetViews>
  <sheetFormatPr defaultColWidth="9.140625" defaultRowHeight="15" x14ac:dyDescent="0.25"/>
  <cols>
    <col min="1" max="1" width="1.140625" style="7" customWidth="1"/>
    <col min="2" max="2" width="26.42578125" style="7" bestFit="1" customWidth="1"/>
    <col min="3" max="3" width="19.28515625" style="7" customWidth="1"/>
    <col min="4" max="4" width="34.140625" style="7" customWidth="1"/>
    <col min="5" max="5" width="17.5703125" style="7" customWidth="1"/>
    <col min="6" max="6" width="15.42578125" style="7" customWidth="1"/>
    <col min="7" max="7" width="27.5703125" style="7" bestFit="1" customWidth="1"/>
    <col min="8" max="8" width="11.7109375" style="7" customWidth="1"/>
    <col min="9" max="9" width="10.140625" style="7" bestFit="1" customWidth="1"/>
    <col min="10" max="10" width="12.42578125" style="7" customWidth="1"/>
    <col min="11" max="11" width="12.85546875" style="7" bestFit="1" customWidth="1"/>
    <col min="12" max="12" width="23.140625" style="7" customWidth="1"/>
    <col min="13" max="13" width="1.5703125" style="7" customWidth="1"/>
    <col min="14" max="16384" width="9.140625" style="7"/>
  </cols>
  <sheetData>
    <row r="1" spans="2:24" x14ac:dyDescent="0.25">
      <c r="B1" s="114" t="s">
        <v>27</v>
      </c>
      <c r="C1" s="115"/>
      <c r="D1" s="115"/>
      <c r="E1" s="115"/>
      <c r="F1" s="115"/>
      <c r="G1" s="115"/>
      <c r="H1" s="115"/>
      <c r="I1" s="115"/>
      <c r="J1" s="115"/>
      <c r="K1" s="115"/>
      <c r="L1" s="116"/>
    </row>
    <row r="2" spans="2:24" x14ac:dyDescent="0.25">
      <c r="B2" s="114" t="s">
        <v>28</v>
      </c>
      <c r="C2" s="115"/>
      <c r="D2" s="115"/>
      <c r="E2" s="115"/>
      <c r="F2" s="115"/>
      <c r="G2" s="115"/>
      <c r="H2" s="115"/>
      <c r="I2" s="115"/>
      <c r="J2" s="115"/>
      <c r="K2" s="115"/>
      <c r="L2" s="116"/>
    </row>
    <row r="3" spans="2:24" s="3" customFormat="1" x14ac:dyDescent="0.25">
      <c r="B3" s="120" t="s">
        <v>29</v>
      </c>
      <c r="C3" s="121"/>
      <c r="D3" s="121"/>
      <c r="E3" s="121"/>
      <c r="F3" s="121"/>
      <c r="G3" s="121"/>
      <c r="H3" s="121"/>
      <c r="I3" s="121"/>
      <c r="J3" s="121"/>
      <c r="K3" s="121"/>
      <c r="L3" s="122"/>
    </row>
    <row r="4" spans="2:24" s="3" customFormat="1" ht="45" x14ac:dyDescent="0.25">
      <c r="B4" s="72" t="s">
        <v>49</v>
      </c>
      <c r="C4" s="72" t="s">
        <v>50</v>
      </c>
      <c r="D4" s="72" t="s">
        <v>51</v>
      </c>
      <c r="E4" s="72" t="s">
        <v>0</v>
      </c>
      <c r="F4" s="72" t="s">
        <v>55</v>
      </c>
      <c r="G4" s="72" t="s">
        <v>1</v>
      </c>
      <c r="H4" s="72" t="s">
        <v>53</v>
      </c>
      <c r="I4" s="72" t="s">
        <v>52</v>
      </c>
      <c r="J4" s="72" t="s">
        <v>54</v>
      </c>
      <c r="K4" s="72" t="s">
        <v>56</v>
      </c>
      <c r="L4" s="72" t="s">
        <v>2</v>
      </c>
    </row>
    <row r="5" spans="2:24" ht="14.45" customHeight="1" x14ac:dyDescent="0.25">
      <c r="B5" s="4" t="s">
        <v>81</v>
      </c>
      <c r="C5" s="90" t="s">
        <v>3</v>
      </c>
      <c r="D5" s="93" t="s">
        <v>57</v>
      </c>
      <c r="E5" s="5">
        <v>17517.93</v>
      </c>
      <c r="F5" s="5">
        <v>16820</v>
      </c>
      <c r="G5" s="5" t="s">
        <v>4</v>
      </c>
      <c r="H5" s="5">
        <v>1165</v>
      </c>
      <c r="I5" s="5">
        <v>0</v>
      </c>
      <c r="J5" s="5">
        <v>5800</v>
      </c>
      <c r="K5" s="43">
        <f>SUM(E5+F5+H5+I5+J5)</f>
        <v>41302.93</v>
      </c>
      <c r="L5" s="5"/>
      <c r="M5" s="6"/>
      <c r="N5" s="6"/>
      <c r="O5" s="6"/>
      <c r="P5" s="6"/>
      <c r="Q5" s="6"/>
      <c r="R5" s="6"/>
      <c r="S5" s="6"/>
      <c r="T5" s="6"/>
      <c r="U5" s="6"/>
      <c r="V5" s="6"/>
      <c r="W5" s="6"/>
      <c r="X5" s="6"/>
    </row>
    <row r="6" spans="2:24" x14ac:dyDescent="0.25">
      <c r="B6" s="8" t="s">
        <v>82</v>
      </c>
      <c r="C6" s="91"/>
      <c r="D6" s="94"/>
      <c r="E6" s="5">
        <v>7167.93</v>
      </c>
      <c r="F6" s="5">
        <v>6170</v>
      </c>
      <c r="G6" s="5" t="s">
        <v>4</v>
      </c>
      <c r="H6" s="5">
        <v>1007</v>
      </c>
      <c r="I6" s="5">
        <v>1400</v>
      </c>
      <c r="J6" s="5">
        <v>0</v>
      </c>
      <c r="K6" s="43">
        <f t="shared" ref="K6:K7" si="0">SUM(E6+F6+H6+I6+J6)</f>
        <v>15744.93</v>
      </c>
      <c r="L6" s="5" t="s">
        <v>72</v>
      </c>
      <c r="M6" s="6"/>
      <c r="N6" s="6"/>
      <c r="O6" s="6"/>
      <c r="P6" s="6"/>
      <c r="Q6" s="6"/>
      <c r="R6" s="6"/>
      <c r="S6" s="6"/>
      <c r="T6" s="6"/>
      <c r="U6" s="6"/>
      <c r="V6" s="6"/>
      <c r="W6" s="6"/>
      <c r="X6" s="6"/>
    </row>
    <row r="7" spans="2:24" x14ac:dyDescent="0.25">
      <c r="B7" s="4" t="s">
        <v>83</v>
      </c>
      <c r="C7" s="92"/>
      <c r="D7" s="95"/>
      <c r="E7" s="5">
        <v>9157.93</v>
      </c>
      <c r="F7" s="5">
        <v>16620</v>
      </c>
      <c r="G7" s="5" t="s">
        <v>4</v>
      </c>
      <c r="H7" s="5">
        <v>1995</v>
      </c>
      <c r="I7" s="5">
        <v>0</v>
      </c>
      <c r="J7" s="5">
        <v>0</v>
      </c>
      <c r="K7" s="43">
        <f t="shared" si="0"/>
        <v>27772.93</v>
      </c>
      <c r="L7" s="5" t="s">
        <v>72</v>
      </c>
      <c r="M7" s="6"/>
      <c r="N7" s="6"/>
      <c r="O7" s="6"/>
      <c r="P7" s="6"/>
      <c r="Q7" s="6"/>
      <c r="R7" s="6"/>
      <c r="S7" s="6"/>
      <c r="T7" s="6"/>
      <c r="U7" s="6"/>
      <c r="V7" s="6"/>
      <c r="W7" s="6"/>
      <c r="X7" s="6"/>
    </row>
    <row r="8" spans="2:24" s="3" customFormat="1" x14ac:dyDescent="0.25">
      <c r="B8" s="41"/>
      <c r="C8" s="1" t="s">
        <v>5</v>
      </c>
      <c r="D8" s="1"/>
      <c r="E8" s="9">
        <f>SUM(E5:E7)</f>
        <v>33843.79</v>
      </c>
      <c r="F8" s="9">
        <f>SUM(F5:F7)</f>
        <v>39610</v>
      </c>
      <c r="G8" s="9"/>
      <c r="H8" s="9">
        <f>SUM(H5:H7)</f>
        <v>4167</v>
      </c>
      <c r="I8" s="9">
        <f>SUM(I5:I7)</f>
        <v>1400</v>
      </c>
      <c r="J8" s="9">
        <f>SUM(J5:J7)</f>
        <v>5800</v>
      </c>
      <c r="K8" s="43">
        <f>SUM(E8+F8+H8+I8+J8)</f>
        <v>84820.790000000008</v>
      </c>
      <c r="L8" s="9"/>
      <c r="M8" s="10"/>
      <c r="N8" s="10"/>
      <c r="O8" s="10"/>
      <c r="P8" s="10"/>
      <c r="Q8" s="10"/>
      <c r="R8" s="10"/>
      <c r="S8" s="10"/>
      <c r="T8" s="10"/>
      <c r="U8" s="10"/>
      <c r="V8" s="10"/>
      <c r="W8" s="10"/>
      <c r="X8" s="10"/>
    </row>
    <row r="9" spans="2:24" s="3" customFormat="1" x14ac:dyDescent="0.25">
      <c r="B9" s="40"/>
      <c r="C9" s="30"/>
      <c r="D9" s="30"/>
      <c r="E9" s="31"/>
      <c r="F9" s="31"/>
      <c r="G9" s="31"/>
      <c r="H9" s="31"/>
      <c r="I9" s="31"/>
      <c r="J9" s="31"/>
      <c r="K9" s="31"/>
      <c r="L9" s="32"/>
      <c r="M9" s="10"/>
      <c r="N9" s="10"/>
      <c r="O9" s="10"/>
      <c r="P9" s="10"/>
      <c r="Q9" s="10"/>
      <c r="R9" s="10"/>
      <c r="S9" s="10"/>
      <c r="T9" s="10"/>
      <c r="U9" s="10"/>
      <c r="V9" s="10"/>
      <c r="W9" s="10"/>
      <c r="X9" s="10"/>
    </row>
    <row r="10" spans="2:24" s="3" customFormat="1" x14ac:dyDescent="0.25">
      <c r="B10" s="117" t="s">
        <v>30</v>
      </c>
      <c r="C10" s="118"/>
      <c r="D10" s="118"/>
      <c r="E10" s="118"/>
      <c r="F10" s="118"/>
      <c r="G10" s="118"/>
      <c r="H10" s="118"/>
      <c r="I10" s="118"/>
      <c r="J10" s="118"/>
      <c r="K10" s="118"/>
      <c r="L10" s="119"/>
      <c r="M10" s="10"/>
      <c r="N10" s="10"/>
      <c r="O10" s="10"/>
      <c r="P10" s="10"/>
      <c r="Q10" s="10"/>
      <c r="R10" s="10"/>
      <c r="S10" s="10"/>
      <c r="T10" s="10"/>
      <c r="U10" s="10"/>
      <c r="V10" s="10"/>
      <c r="W10" s="10"/>
      <c r="X10" s="10"/>
    </row>
    <row r="11" spans="2:24" s="3" customFormat="1" ht="45" x14ac:dyDescent="0.25">
      <c r="B11" s="72" t="s">
        <v>49</v>
      </c>
      <c r="C11" s="72" t="s">
        <v>50</v>
      </c>
      <c r="D11" s="72" t="s">
        <v>51</v>
      </c>
      <c r="E11" s="72" t="s">
        <v>0</v>
      </c>
      <c r="F11" s="72" t="s">
        <v>55</v>
      </c>
      <c r="G11" s="72" t="s">
        <v>1</v>
      </c>
      <c r="H11" s="72" t="s">
        <v>53</v>
      </c>
      <c r="I11" s="72" t="s">
        <v>52</v>
      </c>
      <c r="J11" s="72" t="s">
        <v>54</v>
      </c>
      <c r="K11" s="72" t="s">
        <v>56</v>
      </c>
      <c r="L11" s="72" t="s">
        <v>2</v>
      </c>
    </row>
    <row r="12" spans="2:24" ht="58.5" customHeight="1" x14ac:dyDescent="0.25">
      <c r="B12" s="67" t="s">
        <v>81</v>
      </c>
      <c r="C12" s="90" t="s">
        <v>6</v>
      </c>
      <c r="D12" s="93" t="s">
        <v>58</v>
      </c>
      <c r="E12" s="75">
        <v>50973.93</v>
      </c>
      <c r="F12" s="65"/>
      <c r="G12" s="64"/>
      <c r="H12" s="64">
        <v>3000</v>
      </c>
      <c r="I12" s="64">
        <v>0</v>
      </c>
      <c r="J12" s="64">
        <v>0</v>
      </c>
      <c r="K12" s="68">
        <f t="shared" ref="K12:K17" si="1">SUM(E12+F12+H12+I12+J12)</f>
        <v>53973.93</v>
      </c>
      <c r="L12" s="71" t="s">
        <v>101</v>
      </c>
      <c r="M12" s="6"/>
      <c r="N12" s="6"/>
      <c r="O12" s="6"/>
      <c r="P12" s="6"/>
      <c r="Q12" s="6"/>
      <c r="R12" s="6"/>
      <c r="S12" s="6"/>
      <c r="T12" s="6"/>
      <c r="U12" s="6"/>
      <c r="V12" s="6"/>
      <c r="W12" s="6"/>
      <c r="X12" s="6"/>
    </row>
    <row r="13" spans="2:24" x14ac:dyDescent="0.25">
      <c r="B13" s="8" t="s">
        <v>82</v>
      </c>
      <c r="C13" s="91"/>
      <c r="D13" s="94"/>
      <c r="E13" s="5">
        <v>50973.93</v>
      </c>
      <c r="F13" s="5">
        <v>14807.81</v>
      </c>
      <c r="G13" s="5" t="s">
        <v>7</v>
      </c>
      <c r="H13" s="5">
        <v>4000</v>
      </c>
      <c r="I13" s="5">
        <v>0</v>
      </c>
      <c r="J13" s="5">
        <v>6480</v>
      </c>
      <c r="K13" s="43">
        <f t="shared" si="1"/>
        <v>76261.740000000005</v>
      </c>
      <c r="L13" s="5"/>
      <c r="M13" s="6"/>
      <c r="N13" s="6"/>
      <c r="O13" s="6"/>
      <c r="P13" s="6"/>
      <c r="Q13" s="6"/>
      <c r="R13" s="6"/>
      <c r="S13" s="6"/>
      <c r="T13" s="6"/>
      <c r="U13" s="6"/>
      <c r="V13" s="6"/>
      <c r="W13" s="6"/>
      <c r="X13" s="6"/>
    </row>
    <row r="14" spans="2:24" x14ac:dyDescent="0.25">
      <c r="B14" s="4" t="s">
        <v>83</v>
      </c>
      <c r="C14" s="91"/>
      <c r="D14" s="94"/>
      <c r="E14" s="5">
        <v>37696.93</v>
      </c>
      <c r="F14" s="5">
        <v>10338.780000000001</v>
      </c>
      <c r="G14" s="5" t="s">
        <v>7</v>
      </c>
      <c r="H14" s="5">
        <v>4000</v>
      </c>
      <c r="I14" s="5">
        <v>700</v>
      </c>
      <c r="J14" s="5">
        <v>6480</v>
      </c>
      <c r="K14" s="43">
        <f t="shared" si="1"/>
        <v>59215.71</v>
      </c>
      <c r="L14" s="5"/>
      <c r="M14" s="6"/>
      <c r="N14" s="6"/>
      <c r="O14" s="6"/>
      <c r="P14" s="6"/>
      <c r="Q14" s="6"/>
      <c r="R14" s="6"/>
      <c r="S14" s="6"/>
      <c r="T14" s="6"/>
      <c r="U14" s="6"/>
      <c r="V14" s="6"/>
      <c r="W14" s="6"/>
      <c r="X14" s="6"/>
    </row>
    <row r="15" spans="2:24" x14ac:dyDescent="0.25">
      <c r="B15" s="8" t="s">
        <v>84</v>
      </c>
      <c r="C15" s="91"/>
      <c r="D15" s="94"/>
      <c r="E15" s="5">
        <v>37696.93</v>
      </c>
      <c r="F15" s="5">
        <v>8004.22</v>
      </c>
      <c r="G15" s="5" t="s">
        <v>7</v>
      </c>
      <c r="H15" s="5">
        <v>5500</v>
      </c>
      <c r="I15" s="5">
        <v>0</v>
      </c>
      <c r="J15" s="5">
        <v>6480</v>
      </c>
      <c r="K15" s="43">
        <f t="shared" si="1"/>
        <v>57681.15</v>
      </c>
      <c r="L15" s="5"/>
      <c r="M15" s="6"/>
      <c r="N15" s="6"/>
      <c r="O15" s="6"/>
      <c r="P15" s="6"/>
      <c r="Q15" s="6"/>
      <c r="R15" s="6"/>
      <c r="S15" s="6"/>
      <c r="T15" s="6"/>
      <c r="U15" s="6"/>
      <c r="V15" s="6"/>
      <c r="W15" s="6"/>
      <c r="X15" s="6"/>
    </row>
    <row r="16" spans="2:24" x14ac:dyDescent="0.25">
      <c r="B16" s="4" t="s">
        <v>85</v>
      </c>
      <c r="C16" s="92"/>
      <c r="D16" s="95"/>
      <c r="E16" s="5">
        <v>46598.93</v>
      </c>
      <c r="F16" s="5">
        <v>7754.09</v>
      </c>
      <c r="G16" s="5" t="s">
        <v>7</v>
      </c>
      <c r="H16" s="5">
        <v>3000</v>
      </c>
      <c r="I16" s="5">
        <v>0</v>
      </c>
      <c r="J16" s="5">
        <v>6480</v>
      </c>
      <c r="K16" s="43">
        <f t="shared" si="1"/>
        <v>63833.020000000004</v>
      </c>
      <c r="L16" s="5"/>
      <c r="M16" s="6"/>
      <c r="N16" s="6"/>
      <c r="O16" s="6"/>
      <c r="P16" s="6"/>
      <c r="Q16" s="6"/>
      <c r="R16" s="6"/>
      <c r="S16" s="6"/>
      <c r="T16" s="6"/>
      <c r="U16" s="6"/>
      <c r="V16" s="6"/>
      <c r="W16" s="6"/>
      <c r="X16" s="6"/>
    </row>
    <row r="17" spans="2:24" x14ac:dyDescent="0.25">
      <c r="B17" s="41"/>
      <c r="C17" s="1" t="s">
        <v>5</v>
      </c>
      <c r="D17" s="1"/>
      <c r="E17" s="9">
        <f>SUM(E12:E16)</f>
        <v>223940.65</v>
      </c>
      <c r="F17" s="9">
        <f>SUM(F12:F16)</f>
        <v>40904.899999999994</v>
      </c>
      <c r="G17" s="5"/>
      <c r="H17" s="9">
        <f>SUM(H12:H16)</f>
        <v>19500</v>
      </c>
      <c r="I17" s="9">
        <f>SUM(I12:I16)</f>
        <v>700</v>
      </c>
      <c r="J17" s="9">
        <f>SUM(J12:J16)</f>
        <v>25920</v>
      </c>
      <c r="K17" s="43">
        <f t="shared" si="1"/>
        <v>310965.55</v>
      </c>
      <c r="L17" s="5"/>
      <c r="M17" s="6"/>
      <c r="N17" s="6"/>
      <c r="O17" s="6"/>
      <c r="P17" s="6"/>
      <c r="Q17" s="6"/>
      <c r="R17" s="6"/>
      <c r="S17" s="6"/>
      <c r="T17" s="6"/>
      <c r="U17" s="6"/>
      <c r="V17" s="6"/>
      <c r="W17" s="6"/>
      <c r="X17" s="6"/>
    </row>
    <row r="18" spans="2:24" x14ac:dyDescent="0.25">
      <c r="B18" s="33"/>
      <c r="C18" s="30"/>
      <c r="D18" s="30"/>
      <c r="E18" s="31"/>
      <c r="F18" s="31"/>
      <c r="G18" s="34"/>
      <c r="H18" s="31"/>
      <c r="I18" s="31"/>
      <c r="J18" s="31"/>
      <c r="K18" s="31"/>
      <c r="L18" s="35"/>
      <c r="M18" s="6"/>
      <c r="N18" s="6"/>
      <c r="O18" s="6"/>
      <c r="P18" s="6"/>
      <c r="Q18" s="6"/>
      <c r="R18" s="6"/>
      <c r="S18" s="6"/>
      <c r="T18" s="6"/>
      <c r="U18" s="6"/>
      <c r="V18" s="6"/>
      <c r="W18" s="6"/>
      <c r="X18" s="6"/>
    </row>
    <row r="19" spans="2:24" s="3" customFormat="1" x14ac:dyDescent="0.25">
      <c r="B19" s="120" t="s">
        <v>31</v>
      </c>
      <c r="C19" s="121"/>
      <c r="D19" s="121"/>
      <c r="E19" s="121"/>
      <c r="F19" s="121"/>
      <c r="G19" s="121"/>
      <c r="H19" s="121"/>
      <c r="I19" s="121"/>
      <c r="J19" s="121"/>
      <c r="K19" s="121"/>
      <c r="L19" s="122"/>
      <c r="M19" s="10"/>
      <c r="N19" s="10"/>
      <c r="O19" s="10"/>
      <c r="P19" s="10"/>
      <c r="Q19" s="10"/>
      <c r="R19" s="10"/>
      <c r="S19" s="10"/>
      <c r="T19" s="10"/>
      <c r="U19" s="10"/>
      <c r="V19" s="10"/>
      <c r="W19" s="10"/>
      <c r="X19" s="10"/>
    </row>
    <row r="20" spans="2:24" s="3" customFormat="1" ht="45" x14ac:dyDescent="0.25">
      <c r="B20" s="72" t="s">
        <v>49</v>
      </c>
      <c r="C20" s="72" t="s">
        <v>50</v>
      </c>
      <c r="D20" s="72" t="s">
        <v>51</v>
      </c>
      <c r="E20" s="72" t="s">
        <v>0</v>
      </c>
      <c r="F20" s="72" t="s">
        <v>55</v>
      </c>
      <c r="G20" s="72" t="s">
        <v>1</v>
      </c>
      <c r="H20" s="72" t="s">
        <v>53</v>
      </c>
      <c r="I20" s="72" t="s">
        <v>52</v>
      </c>
      <c r="J20" s="72" t="s">
        <v>54</v>
      </c>
      <c r="K20" s="72" t="s">
        <v>56</v>
      </c>
      <c r="L20" s="72" t="s">
        <v>2</v>
      </c>
    </row>
    <row r="21" spans="2:24" ht="14.45" customHeight="1" x14ac:dyDescent="0.25">
      <c r="B21" s="4" t="s">
        <v>81</v>
      </c>
      <c r="C21" s="96" t="s">
        <v>8</v>
      </c>
      <c r="D21" s="93" t="s">
        <v>59</v>
      </c>
      <c r="E21" s="5">
        <v>54337.93</v>
      </c>
      <c r="F21" s="5">
        <v>13486.07</v>
      </c>
      <c r="G21" s="5" t="s">
        <v>9</v>
      </c>
      <c r="H21" s="5">
        <v>3040</v>
      </c>
      <c r="I21" s="5">
        <v>0</v>
      </c>
      <c r="J21" s="5">
        <v>0</v>
      </c>
      <c r="K21" s="43">
        <f t="shared" ref="K21:K28" si="2">SUM(E21+F21+H21+I21+J21)</f>
        <v>70864</v>
      </c>
      <c r="L21" s="108" t="s">
        <v>102</v>
      </c>
      <c r="M21" s="6"/>
      <c r="N21" s="6"/>
      <c r="O21" s="6"/>
      <c r="P21" s="6"/>
      <c r="Q21" s="6"/>
      <c r="R21" s="6"/>
      <c r="S21" s="6"/>
      <c r="T21" s="6"/>
      <c r="U21" s="6"/>
      <c r="V21" s="6"/>
      <c r="W21" s="6"/>
      <c r="X21" s="6"/>
    </row>
    <row r="22" spans="2:24" x14ac:dyDescent="0.25">
      <c r="B22" s="8" t="s">
        <v>82</v>
      </c>
      <c r="C22" s="104"/>
      <c r="D22" s="94"/>
      <c r="E22" s="5">
        <v>54355.93</v>
      </c>
      <c r="F22" s="5">
        <v>3820</v>
      </c>
      <c r="G22" s="5" t="s">
        <v>9</v>
      </c>
      <c r="H22" s="5">
        <v>3519</v>
      </c>
      <c r="I22" s="5">
        <v>1300</v>
      </c>
      <c r="J22" s="5">
        <v>0</v>
      </c>
      <c r="K22" s="43">
        <f t="shared" si="2"/>
        <v>62994.93</v>
      </c>
      <c r="L22" s="109"/>
      <c r="M22" s="6"/>
      <c r="N22" s="6"/>
      <c r="O22" s="6"/>
      <c r="P22" s="6"/>
      <c r="Q22" s="6"/>
      <c r="R22" s="6"/>
      <c r="S22" s="6"/>
      <c r="T22" s="6"/>
      <c r="U22" s="6"/>
      <c r="V22" s="6"/>
      <c r="W22" s="6"/>
      <c r="X22" s="6"/>
    </row>
    <row r="23" spans="2:24" s="16" customFormat="1" x14ac:dyDescent="0.25">
      <c r="B23" s="4" t="s">
        <v>83</v>
      </c>
      <c r="C23" s="104"/>
      <c r="D23" s="94"/>
      <c r="E23" s="14">
        <v>69446.929999999993</v>
      </c>
      <c r="F23" s="14">
        <v>7600</v>
      </c>
      <c r="G23" s="14" t="s">
        <v>9</v>
      </c>
      <c r="H23" s="14">
        <v>3519</v>
      </c>
      <c r="I23" s="14">
        <v>1500</v>
      </c>
      <c r="J23" s="14">
        <v>0</v>
      </c>
      <c r="K23" s="44">
        <f t="shared" si="2"/>
        <v>82065.929999999993</v>
      </c>
      <c r="L23" s="109"/>
      <c r="M23" s="15"/>
      <c r="N23" s="15"/>
      <c r="O23" s="15"/>
      <c r="P23" s="15"/>
      <c r="Q23" s="15"/>
      <c r="R23" s="15"/>
      <c r="S23" s="15"/>
      <c r="T23" s="15"/>
      <c r="U23" s="15"/>
      <c r="V23" s="15"/>
      <c r="W23" s="15"/>
      <c r="X23" s="15"/>
    </row>
    <row r="24" spans="2:24" x14ac:dyDescent="0.25">
      <c r="B24" s="8" t="s">
        <v>84</v>
      </c>
      <c r="C24" s="104"/>
      <c r="D24" s="94"/>
      <c r="E24" s="5">
        <v>34956.93</v>
      </c>
      <c r="F24" s="5">
        <v>7840</v>
      </c>
      <c r="G24" s="5" t="s">
        <v>9</v>
      </c>
      <c r="H24" s="5">
        <v>3519</v>
      </c>
      <c r="I24" s="5">
        <v>1600</v>
      </c>
      <c r="J24" s="5">
        <v>0</v>
      </c>
      <c r="K24" s="43">
        <f t="shared" si="2"/>
        <v>47915.93</v>
      </c>
      <c r="L24" s="109"/>
      <c r="M24" s="6"/>
      <c r="N24" s="6"/>
      <c r="O24" s="6"/>
      <c r="P24" s="6"/>
      <c r="Q24" s="6"/>
      <c r="R24" s="6"/>
      <c r="S24" s="6"/>
      <c r="T24" s="6"/>
      <c r="U24" s="6"/>
      <c r="V24" s="6"/>
      <c r="W24" s="6"/>
      <c r="X24" s="6"/>
    </row>
    <row r="25" spans="2:24" x14ac:dyDescent="0.25">
      <c r="B25" s="4" t="s">
        <v>85</v>
      </c>
      <c r="C25" s="104"/>
      <c r="D25" s="94"/>
      <c r="E25" s="5">
        <v>54350.93</v>
      </c>
      <c r="F25" s="5">
        <v>7840</v>
      </c>
      <c r="G25" s="5" t="s">
        <v>9</v>
      </c>
      <c r="H25" s="5">
        <v>3519</v>
      </c>
      <c r="I25" s="5">
        <v>0</v>
      </c>
      <c r="J25" s="5">
        <v>0</v>
      </c>
      <c r="K25" s="43">
        <f t="shared" si="2"/>
        <v>65709.929999999993</v>
      </c>
      <c r="L25" s="109"/>
      <c r="M25" s="6"/>
      <c r="N25" s="6"/>
      <c r="O25" s="6"/>
      <c r="P25" s="6"/>
      <c r="Q25" s="6"/>
      <c r="R25" s="6"/>
      <c r="S25" s="6"/>
      <c r="T25" s="6"/>
      <c r="U25" s="6"/>
      <c r="V25" s="6"/>
      <c r="W25" s="6"/>
      <c r="X25" s="6"/>
    </row>
    <row r="26" spans="2:24" x14ac:dyDescent="0.25">
      <c r="B26" s="4" t="s">
        <v>87</v>
      </c>
      <c r="C26" s="104"/>
      <c r="D26" s="94"/>
      <c r="E26" s="5">
        <v>34956.93</v>
      </c>
      <c r="F26" s="5">
        <v>7840</v>
      </c>
      <c r="G26" s="5" t="s">
        <v>9</v>
      </c>
      <c r="H26" s="5">
        <v>3519</v>
      </c>
      <c r="I26" s="5">
        <v>1600</v>
      </c>
      <c r="J26" s="5">
        <v>0</v>
      </c>
      <c r="K26" s="43">
        <f t="shared" si="2"/>
        <v>47915.93</v>
      </c>
      <c r="L26" s="109"/>
      <c r="M26" s="6"/>
      <c r="N26" s="6"/>
      <c r="O26" s="6"/>
      <c r="P26" s="6"/>
      <c r="Q26" s="6"/>
      <c r="R26" s="6"/>
      <c r="S26" s="6"/>
      <c r="T26" s="6"/>
      <c r="U26" s="6"/>
      <c r="V26" s="6"/>
      <c r="W26" s="6"/>
      <c r="X26" s="6"/>
    </row>
    <row r="27" spans="2:24" x14ac:dyDescent="0.25">
      <c r="B27" s="4" t="s">
        <v>88</v>
      </c>
      <c r="C27" s="97"/>
      <c r="D27" s="95"/>
      <c r="E27" s="5">
        <v>54333.93</v>
      </c>
      <c r="F27" s="5">
        <v>9065</v>
      </c>
      <c r="G27" s="5" t="s">
        <v>9</v>
      </c>
      <c r="H27" s="5">
        <v>3000</v>
      </c>
      <c r="I27" s="5">
        <v>1210</v>
      </c>
      <c r="J27" s="5">
        <v>0</v>
      </c>
      <c r="K27" s="43">
        <f t="shared" si="2"/>
        <v>67608.929999999993</v>
      </c>
      <c r="L27" s="110"/>
      <c r="M27" s="6"/>
      <c r="N27" s="6"/>
      <c r="O27" s="6"/>
      <c r="P27" s="6"/>
      <c r="Q27" s="6"/>
      <c r="R27" s="6"/>
      <c r="S27" s="6"/>
      <c r="T27" s="6"/>
      <c r="U27" s="6"/>
      <c r="V27" s="6"/>
      <c r="W27" s="6"/>
      <c r="X27" s="6"/>
    </row>
    <row r="28" spans="2:24" x14ac:dyDescent="0.25">
      <c r="B28" s="41"/>
      <c r="C28" s="1" t="s">
        <v>5</v>
      </c>
      <c r="D28" s="1"/>
      <c r="E28" s="9">
        <f>SUM(E21:E27)</f>
        <v>356739.50999999995</v>
      </c>
      <c r="F28" s="9">
        <f>SUM(F21:F27)</f>
        <v>57491.07</v>
      </c>
      <c r="G28" s="5"/>
      <c r="H28" s="9">
        <f>SUM(H21:H27)</f>
        <v>23635</v>
      </c>
      <c r="I28" s="9">
        <f>SUM(I21:I27)</f>
        <v>7210</v>
      </c>
      <c r="J28" s="9">
        <f>SUM(J21:J27)</f>
        <v>0</v>
      </c>
      <c r="K28" s="43">
        <f t="shared" si="2"/>
        <v>445075.57999999996</v>
      </c>
      <c r="L28" s="5"/>
      <c r="M28" s="6"/>
      <c r="N28" s="6"/>
      <c r="O28" s="6"/>
      <c r="P28" s="6"/>
      <c r="Q28" s="6"/>
      <c r="R28" s="6"/>
      <c r="S28" s="6"/>
      <c r="T28" s="6"/>
      <c r="U28" s="6"/>
      <c r="V28" s="6"/>
      <c r="W28" s="6"/>
      <c r="X28" s="6"/>
    </row>
    <row r="29" spans="2:24" x14ac:dyDescent="0.25">
      <c r="B29" s="36"/>
      <c r="C29" s="30"/>
      <c r="D29" s="30"/>
      <c r="E29" s="31"/>
      <c r="F29" s="31"/>
      <c r="G29" s="34"/>
      <c r="H29" s="31"/>
      <c r="I29" s="31"/>
      <c r="J29" s="31"/>
      <c r="K29" s="31"/>
      <c r="L29" s="35"/>
      <c r="M29" s="6"/>
      <c r="N29" s="6"/>
      <c r="O29" s="6"/>
      <c r="P29" s="6"/>
      <c r="Q29" s="6"/>
      <c r="R29" s="6"/>
      <c r="S29" s="6"/>
      <c r="T29" s="6"/>
      <c r="U29" s="6"/>
      <c r="V29" s="6"/>
      <c r="W29" s="6"/>
      <c r="X29" s="6"/>
    </row>
    <row r="30" spans="2:24" ht="12" customHeight="1" x14ac:dyDescent="0.25">
      <c r="B30" s="101" t="s">
        <v>32</v>
      </c>
      <c r="C30" s="102"/>
      <c r="D30" s="102"/>
      <c r="E30" s="102"/>
      <c r="F30" s="102"/>
      <c r="G30" s="102"/>
      <c r="H30" s="102"/>
      <c r="I30" s="102"/>
      <c r="J30" s="102"/>
      <c r="K30" s="102"/>
      <c r="L30" s="103"/>
      <c r="M30" s="6"/>
      <c r="N30" s="6"/>
      <c r="O30" s="6"/>
      <c r="P30" s="6"/>
      <c r="Q30" s="6"/>
      <c r="R30" s="6"/>
      <c r="S30" s="6"/>
      <c r="T30" s="6"/>
      <c r="U30" s="6"/>
      <c r="V30" s="6"/>
      <c r="W30" s="6"/>
      <c r="X30" s="6"/>
    </row>
    <row r="31" spans="2:24" s="3" customFormat="1" ht="45" x14ac:dyDescent="0.25">
      <c r="B31" s="72" t="s">
        <v>49</v>
      </c>
      <c r="C31" s="72" t="s">
        <v>50</v>
      </c>
      <c r="D31" s="72" t="s">
        <v>51</v>
      </c>
      <c r="E31" s="72" t="s">
        <v>0</v>
      </c>
      <c r="F31" s="72" t="s">
        <v>55</v>
      </c>
      <c r="G31" s="72" t="s">
        <v>1</v>
      </c>
      <c r="H31" s="72" t="s">
        <v>53</v>
      </c>
      <c r="I31" s="72" t="s">
        <v>52</v>
      </c>
      <c r="J31" s="72" t="s">
        <v>54</v>
      </c>
      <c r="K31" s="72" t="s">
        <v>56</v>
      </c>
      <c r="L31" s="72" t="s">
        <v>2</v>
      </c>
    </row>
    <row r="32" spans="2:24" s="16" customFormat="1" x14ac:dyDescent="0.25">
      <c r="B32" s="4" t="s">
        <v>81</v>
      </c>
      <c r="C32" s="123" t="s">
        <v>10</v>
      </c>
      <c r="D32" s="126" t="s">
        <v>60</v>
      </c>
      <c r="E32" s="14">
        <v>106755</v>
      </c>
      <c r="F32" s="55"/>
      <c r="G32" s="21"/>
      <c r="H32" s="14">
        <v>5000</v>
      </c>
      <c r="I32" s="14">
        <v>0</v>
      </c>
      <c r="J32" s="14">
        <v>51299.54</v>
      </c>
      <c r="K32" s="44">
        <f t="shared" ref="K32:K36" si="3">SUM(E32+F32+H32+I32+J32)</f>
        <v>163054.54</v>
      </c>
      <c r="L32" s="105" t="s">
        <v>86</v>
      </c>
    </row>
    <row r="33" spans="2:24" s="16" customFormat="1" x14ac:dyDescent="0.25">
      <c r="B33" s="8" t="s">
        <v>82</v>
      </c>
      <c r="C33" s="124"/>
      <c r="D33" s="127"/>
      <c r="E33" s="14">
        <v>49330.93</v>
      </c>
      <c r="F33" s="55"/>
      <c r="G33" s="56"/>
      <c r="H33" s="14">
        <v>7000</v>
      </c>
      <c r="I33" s="14">
        <v>0</v>
      </c>
      <c r="J33" s="17">
        <v>4780.0200000000004</v>
      </c>
      <c r="K33" s="45">
        <f t="shared" si="3"/>
        <v>61110.95</v>
      </c>
      <c r="L33" s="106"/>
      <c r="M33" s="15"/>
      <c r="N33" s="15"/>
      <c r="O33" s="15"/>
      <c r="P33" s="15"/>
      <c r="Q33" s="15"/>
      <c r="R33" s="15"/>
      <c r="S33" s="15"/>
      <c r="T33" s="15"/>
      <c r="U33" s="15"/>
      <c r="V33" s="15"/>
      <c r="W33" s="15"/>
      <c r="X33" s="15"/>
    </row>
    <row r="34" spans="2:24" s="16" customFormat="1" x14ac:dyDescent="0.25">
      <c r="B34" s="4" t="s">
        <v>83</v>
      </c>
      <c r="C34" s="124"/>
      <c r="D34" s="127"/>
      <c r="E34" s="14">
        <v>80986</v>
      </c>
      <c r="F34" s="55"/>
      <c r="G34" s="56"/>
      <c r="H34" s="14">
        <v>5000</v>
      </c>
      <c r="I34" s="14">
        <v>1400</v>
      </c>
      <c r="J34" s="17">
        <v>34091.47</v>
      </c>
      <c r="K34" s="45">
        <f t="shared" si="3"/>
        <v>121477.47</v>
      </c>
      <c r="L34" s="106"/>
      <c r="M34" s="15"/>
      <c r="N34" s="15"/>
      <c r="O34" s="15"/>
      <c r="P34" s="15"/>
      <c r="Q34" s="15"/>
      <c r="R34" s="15"/>
      <c r="S34" s="15"/>
      <c r="T34" s="15"/>
      <c r="U34" s="15"/>
      <c r="V34" s="15"/>
      <c r="W34" s="15"/>
      <c r="X34" s="15"/>
    </row>
    <row r="35" spans="2:24" s="16" customFormat="1" x14ac:dyDescent="0.25">
      <c r="B35" s="8" t="s">
        <v>84</v>
      </c>
      <c r="C35" s="125"/>
      <c r="D35" s="128"/>
      <c r="E35" s="14">
        <v>49256.93</v>
      </c>
      <c r="F35" s="55"/>
      <c r="G35" s="56"/>
      <c r="H35" s="14">
        <v>5699</v>
      </c>
      <c r="I35" s="14">
        <v>1300</v>
      </c>
      <c r="J35" s="17">
        <v>34091.47</v>
      </c>
      <c r="K35" s="45">
        <f t="shared" si="3"/>
        <v>90347.4</v>
      </c>
      <c r="L35" s="107"/>
      <c r="M35" s="15"/>
      <c r="N35" s="15"/>
      <c r="O35" s="15"/>
      <c r="P35" s="15"/>
      <c r="Q35" s="15"/>
      <c r="R35" s="15"/>
      <c r="S35" s="15"/>
      <c r="T35" s="15"/>
      <c r="U35" s="15"/>
      <c r="V35" s="15"/>
      <c r="W35" s="15"/>
      <c r="X35" s="15"/>
    </row>
    <row r="36" spans="2:24" x14ac:dyDescent="0.25">
      <c r="B36" s="41"/>
      <c r="C36" s="1" t="s">
        <v>5</v>
      </c>
      <c r="D36" s="1"/>
      <c r="E36" s="9">
        <f>SUM(E32:E35)</f>
        <v>286328.86</v>
      </c>
      <c r="F36" s="9">
        <f>SUM(F32:F35)</f>
        <v>0</v>
      </c>
      <c r="G36" s="5"/>
      <c r="H36" s="9">
        <f>SUM(H32:H35)</f>
        <v>22699</v>
      </c>
      <c r="I36" s="9">
        <f>SUM(I32:I35)</f>
        <v>2700</v>
      </c>
      <c r="J36" s="9">
        <f>SUM(J32:J35)</f>
        <v>124262.5</v>
      </c>
      <c r="K36" s="43">
        <f t="shared" si="3"/>
        <v>435990.36</v>
      </c>
      <c r="L36" s="5"/>
      <c r="M36" s="6"/>
      <c r="N36" s="6"/>
      <c r="O36" s="6"/>
      <c r="P36" s="6"/>
      <c r="Q36" s="6"/>
      <c r="R36" s="6"/>
      <c r="S36" s="6"/>
      <c r="T36" s="6"/>
      <c r="U36" s="6"/>
      <c r="V36" s="6"/>
      <c r="W36" s="6"/>
      <c r="X36" s="6"/>
    </row>
    <row r="37" spans="2:24" x14ac:dyDescent="0.25">
      <c r="B37" s="36"/>
      <c r="C37" s="30"/>
      <c r="D37" s="30"/>
      <c r="E37" s="31"/>
      <c r="F37" s="31"/>
      <c r="G37" s="34"/>
      <c r="H37" s="31"/>
      <c r="I37" s="31"/>
      <c r="J37" s="31"/>
      <c r="K37" s="31"/>
      <c r="L37" s="35"/>
      <c r="M37" s="6"/>
      <c r="N37" s="6"/>
      <c r="O37" s="6"/>
      <c r="P37" s="6"/>
      <c r="Q37" s="6"/>
      <c r="R37" s="6"/>
      <c r="S37" s="6"/>
      <c r="T37" s="6"/>
      <c r="U37" s="6"/>
      <c r="V37" s="6"/>
      <c r="W37" s="6"/>
      <c r="X37" s="6"/>
    </row>
    <row r="38" spans="2:24" s="3" customFormat="1" x14ac:dyDescent="0.25">
      <c r="B38" s="101" t="s">
        <v>33</v>
      </c>
      <c r="C38" s="102"/>
      <c r="D38" s="102"/>
      <c r="E38" s="102"/>
      <c r="F38" s="102"/>
      <c r="G38" s="102"/>
      <c r="H38" s="102"/>
      <c r="I38" s="102"/>
      <c r="J38" s="102"/>
      <c r="K38" s="102"/>
      <c r="L38" s="103"/>
      <c r="M38" s="10"/>
      <c r="N38" s="10"/>
      <c r="O38" s="10"/>
      <c r="P38" s="10"/>
      <c r="Q38" s="10"/>
      <c r="R38" s="10"/>
      <c r="S38" s="10"/>
      <c r="T38" s="10"/>
      <c r="U38" s="10"/>
      <c r="V38" s="10"/>
      <c r="W38" s="10"/>
      <c r="X38" s="10"/>
    </row>
    <row r="39" spans="2:24" s="3" customFormat="1" ht="45" x14ac:dyDescent="0.25">
      <c r="B39" s="72" t="s">
        <v>49</v>
      </c>
      <c r="C39" s="72" t="s">
        <v>50</v>
      </c>
      <c r="D39" s="72" t="s">
        <v>51</v>
      </c>
      <c r="E39" s="72" t="s">
        <v>0</v>
      </c>
      <c r="F39" s="72" t="s">
        <v>55</v>
      </c>
      <c r="G39" s="72" t="s">
        <v>1</v>
      </c>
      <c r="H39" s="72" t="s">
        <v>53</v>
      </c>
      <c r="I39" s="72" t="s">
        <v>52</v>
      </c>
      <c r="J39" s="72" t="s">
        <v>54</v>
      </c>
      <c r="K39" s="72" t="s">
        <v>56</v>
      </c>
      <c r="L39" s="72" t="s">
        <v>2</v>
      </c>
    </row>
    <row r="40" spans="2:24" s="3" customFormat="1" ht="20.45" customHeight="1" x14ac:dyDescent="0.25">
      <c r="B40" s="67" t="s">
        <v>89</v>
      </c>
      <c r="C40" s="63" t="s">
        <v>11</v>
      </c>
      <c r="D40" s="93" t="s">
        <v>61</v>
      </c>
      <c r="E40" s="81">
        <v>65121.93</v>
      </c>
      <c r="F40" s="81">
        <f>3094.08+39159.82</f>
        <v>42253.9</v>
      </c>
      <c r="G40" s="64" t="s">
        <v>12</v>
      </c>
      <c r="H40" s="81">
        <v>7320.39</v>
      </c>
      <c r="I40" s="88">
        <v>0</v>
      </c>
      <c r="J40" s="88">
        <v>0</v>
      </c>
      <c r="K40" s="68">
        <f t="shared" ref="K40:K44" si="4">SUM(E40+F40+H40+I40+J40)</f>
        <v>114696.22</v>
      </c>
      <c r="L40" s="111" t="s">
        <v>103</v>
      </c>
    </row>
    <row r="41" spans="2:24" ht="20.100000000000001" customHeight="1" x14ac:dyDescent="0.25">
      <c r="B41" s="8" t="s">
        <v>82</v>
      </c>
      <c r="C41" s="67" t="s">
        <v>11</v>
      </c>
      <c r="D41" s="94"/>
      <c r="E41" s="81">
        <v>65121.93</v>
      </c>
      <c r="F41" s="81">
        <v>15836.13</v>
      </c>
      <c r="G41" s="64" t="s">
        <v>12</v>
      </c>
      <c r="H41" s="81">
        <v>6654.9</v>
      </c>
      <c r="I41" s="64">
        <v>0</v>
      </c>
      <c r="J41" s="64">
        <v>0</v>
      </c>
      <c r="K41" s="68">
        <f t="shared" si="4"/>
        <v>87612.959999999992</v>
      </c>
      <c r="L41" s="112"/>
      <c r="M41" s="6"/>
      <c r="N41" s="6"/>
      <c r="O41" s="6"/>
      <c r="P41" s="6"/>
      <c r="Q41" s="6"/>
      <c r="R41" s="6"/>
      <c r="S41" s="6"/>
      <c r="T41" s="6"/>
      <c r="U41" s="6"/>
      <c r="V41" s="6"/>
      <c r="W41" s="6"/>
      <c r="X41" s="6"/>
    </row>
    <row r="42" spans="2:24" ht="32.25" customHeight="1" x14ac:dyDescent="0.25">
      <c r="B42" s="67" t="s">
        <v>83</v>
      </c>
      <c r="C42" s="67" t="s">
        <v>11</v>
      </c>
      <c r="D42" s="94"/>
      <c r="E42" s="64">
        <v>67894.929999999993</v>
      </c>
      <c r="F42" s="64">
        <v>19172.27</v>
      </c>
      <c r="G42" s="64" t="s">
        <v>12</v>
      </c>
      <c r="H42" s="64">
        <v>4829</v>
      </c>
      <c r="I42" s="64">
        <v>1300</v>
      </c>
      <c r="J42" s="64">
        <v>0</v>
      </c>
      <c r="K42" s="68">
        <f t="shared" si="4"/>
        <v>93196.2</v>
      </c>
      <c r="L42" s="112"/>
      <c r="M42" s="6"/>
      <c r="N42" s="6"/>
      <c r="O42" s="6"/>
      <c r="P42" s="6"/>
      <c r="Q42" s="6"/>
      <c r="R42" s="6"/>
      <c r="S42" s="6"/>
      <c r="T42" s="6"/>
      <c r="U42" s="6"/>
      <c r="V42" s="6"/>
      <c r="W42" s="6"/>
      <c r="X42" s="6"/>
    </row>
    <row r="43" spans="2:24" ht="39" customHeight="1" x14ac:dyDescent="0.25">
      <c r="B43" s="8" t="s">
        <v>84</v>
      </c>
      <c r="C43" s="67" t="s">
        <v>11</v>
      </c>
      <c r="D43" s="95"/>
      <c r="E43" s="64">
        <v>67894.929999999993</v>
      </c>
      <c r="F43" s="64">
        <v>19172.27</v>
      </c>
      <c r="G43" s="64" t="s">
        <v>12</v>
      </c>
      <c r="H43" s="64">
        <v>4829</v>
      </c>
      <c r="I43" s="64">
        <v>0</v>
      </c>
      <c r="J43" s="64">
        <v>0</v>
      </c>
      <c r="K43" s="68">
        <f t="shared" si="4"/>
        <v>91896.2</v>
      </c>
      <c r="L43" s="113"/>
      <c r="M43" s="6"/>
      <c r="N43" s="6"/>
      <c r="O43" s="6"/>
      <c r="P43" s="6"/>
      <c r="Q43" s="6"/>
      <c r="R43" s="6"/>
      <c r="S43" s="6"/>
      <c r="T43" s="6"/>
      <c r="U43" s="6"/>
      <c r="V43" s="6"/>
      <c r="W43" s="6"/>
      <c r="X43" s="6"/>
    </row>
    <row r="44" spans="2:24" x14ac:dyDescent="0.25">
      <c r="B44" s="41"/>
      <c r="C44" s="1" t="s">
        <v>5</v>
      </c>
      <c r="D44" s="1"/>
      <c r="E44" s="9">
        <f>SUM(E40:E43)</f>
        <v>266033.71999999997</v>
      </c>
      <c r="F44" s="9">
        <f>SUM(F40:F43)</f>
        <v>96434.57</v>
      </c>
      <c r="G44" s="5"/>
      <c r="H44" s="9">
        <f>SUM(H40:H43)</f>
        <v>23633.29</v>
      </c>
      <c r="I44" s="9">
        <f>SUM(I40:I43)</f>
        <v>1300</v>
      </c>
      <c r="J44" s="9">
        <f>SUM(J40:J43)</f>
        <v>0</v>
      </c>
      <c r="K44" s="43">
        <f t="shared" si="4"/>
        <v>387401.57999999996</v>
      </c>
      <c r="L44" s="5"/>
      <c r="M44" s="6"/>
      <c r="N44" s="6"/>
      <c r="O44" s="6"/>
      <c r="P44" s="6"/>
      <c r="Q44" s="6"/>
      <c r="R44" s="6"/>
      <c r="S44" s="6"/>
      <c r="T44" s="6"/>
      <c r="U44" s="6"/>
      <c r="V44" s="6"/>
      <c r="W44" s="6"/>
      <c r="X44" s="6"/>
    </row>
    <row r="45" spans="2:24" x14ac:dyDescent="0.25">
      <c r="B45" s="33"/>
      <c r="C45" s="30"/>
      <c r="D45" s="30"/>
      <c r="E45" s="31"/>
      <c r="F45" s="31"/>
      <c r="G45" s="34"/>
      <c r="H45" s="31"/>
      <c r="I45" s="31"/>
      <c r="J45" s="31"/>
      <c r="K45" s="31"/>
      <c r="L45" s="35"/>
      <c r="M45" s="6"/>
      <c r="N45" s="6"/>
      <c r="O45" s="6"/>
      <c r="P45" s="6"/>
      <c r="Q45" s="6"/>
      <c r="R45" s="6"/>
      <c r="S45" s="6"/>
      <c r="T45" s="6"/>
      <c r="U45" s="6"/>
      <c r="V45" s="6"/>
      <c r="W45" s="6"/>
      <c r="X45" s="6"/>
    </row>
    <row r="46" spans="2:24" s="3" customFormat="1" x14ac:dyDescent="0.25">
      <c r="B46" s="129" t="s">
        <v>34</v>
      </c>
      <c r="C46" s="130"/>
      <c r="D46" s="130"/>
      <c r="E46" s="130"/>
      <c r="F46" s="130"/>
      <c r="G46" s="130"/>
      <c r="H46" s="130"/>
      <c r="I46" s="130"/>
      <c r="J46" s="130"/>
      <c r="K46" s="130"/>
      <c r="L46" s="131"/>
      <c r="M46" s="10"/>
      <c r="N46" s="10"/>
      <c r="O46" s="10"/>
      <c r="P46" s="10"/>
      <c r="Q46" s="10"/>
      <c r="R46" s="10"/>
      <c r="S46" s="10"/>
      <c r="T46" s="10"/>
      <c r="U46" s="10"/>
      <c r="V46" s="10"/>
      <c r="W46" s="10"/>
      <c r="X46" s="10"/>
    </row>
    <row r="47" spans="2:24" s="3" customFormat="1" ht="45" x14ac:dyDescent="0.25">
      <c r="B47" s="72" t="s">
        <v>49</v>
      </c>
      <c r="C47" s="72" t="s">
        <v>50</v>
      </c>
      <c r="D47" s="72" t="s">
        <v>51</v>
      </c>
      <c r="E47" s="72" t="s">
        <v>0</v>
      </c>
      <c r="F47" s="72" t="s">
        <v>55</v>
      </c>
      <c r="G47" s="72" t="s">
        <v>1</v>
      </c>
      <c r="H47" s="72" t="s">
        <v>53</v>
      </c>
      <c r="I47" s="72" t="s">
        <v>52</v>
      </c>
      <c r="J47" s="72" t="s">
        <v>54</v>
      </c>
      <c r="K47" s="72" t="s">
        <v>56</v>
      </c>
      <c r="L47" s="72" t="s">
        <v>2</v>
      </c>
    </row>
    <row r="48" spans="2:24" s="3" customFormat="1" ht="87.75" customHeight="1" x14ac:dyDescent="0.25">
      <c r="B48" s="63" t="s">
        <v>81</v>
      </c>
      <c r="C48" s="96" t="s">
        <v>13</v>
      </c>
      <c r="D48" s="93" t="s">
        <v>62</v>
      </c>
      <c r="E48" s="64">
        <v>241821.86</v>
      </c>
      <c r="F48" s="65"/>
      <c r="G48" s="64"/>
      <c r="H48" s="66">
        <v>2500</v>
      </c>
      <c r="I48" s="66">
        <v>0</v>
      </c>
      <c r="J48" s="66">
        <v>0</v>
      </c>
      <c r="K48" s="43">
        <f t="shared" ref="K48:K56" si="5">SUM(E48+F48+H48+I48+J48)</f>
        <v>244321.86</v>
      </c>
      <c r="L48" s="19" t="s">
        <v>104</v>
      </c>
    </row>
    <row r="49" spans="2:24" x14ac:dyDescent="0.25">
      <c r="B49" s="8" t="s">
        <v>82</v>
      </c>
      <c r="C49" s="104"/>
      <c r="D49" s="94"/>
      <c r="E49" s="5">
        <v>19914.93</v>
      </c>
      <c r="F49" s="5">
        <v>20800</v>
      </c>
      <c r="G49" s="5" t="s">
        <v>14</v>
      </c>
      <c r="H49" s="5">
        <v>2500</v>
      </c>
      <c r="I49" s="5">
        <v>1300</v>
      </c>
      <c r="J49" s="5">
        <v>0</v>
      </c>
      <c r="K49" s="43">
        <f t="shared" si="5"/>
        <v>44514.93</v>
      </c>
      <c r="L49" s="5"/>
      <c r="M49" s="6"/>
      <c r="N49" s="6"/>
      <c r="O49" s="6"/>
      <c r="P49" s="6"/>
      <c r="Q49" s="6"/>
      <c r="R49" s="6"/>
      <c r="S49" s="6"/>
      <c r="T49" s="6"/>
      <c r="U49" s="6"/>
      <c r="V49" s="6"/>
      <c r="W49" s="6"/>
      <c r="X49" s="6"/>
    </row>
    <row r="50" spans="2:24" x14ac:dyDescent="0.25">
      <c r="B50" s="8" t="s">
        <v>83</v>
      </c>
      <c r="C50" s="104"/>
      <c r="D50" s="94"/>
      <c r="E50" s="5">
        <v>15000.93</v>
      </c>
      <c r="F50" s="5">
        <v>24540</v>
      </c>
      <c r="G50" s="5" t="s">
        <v>14</v>
      </c>
      <c r="H50" s="5">
        <v>8000</v>
      </c>
      <c r="I50" s="5">
        <v>0</v>
      </c>
      <c r="J50" s="5">
        <v>0</v>
      </c>
      <c r="K50" s="43">
        <f t="shared" si="5"/>
        <v>47540.93</v>
      </c>
      <c r="L50" s="5"/>
      <c r="M50" s="6"/>
      <c r="N50" s="6"/>
      <c r="O50" s="6"/>
      <c r="P50" s="6"/>
      <c r="Q50" s="6"/>
      <c r="R50" s="6"/>
      <c r="S50" s="6"/>
      <c r="T50" s="6"/>
      <c r="U50" s="6"/>
      <c r="V50" s="6"/>
      <c r="W50" s="6"/>
      <c r="X50" s="6"/>
    </row>
    <row r="51" spans="2:24" x14ac:dyDescent="0.25">
      <c r="B51" s="8" t="s">
        <v>84</v>
      </c>
      <c r="C51" s="104"/>
      <c r="D51" s="94"/>
      <c r="E51" s="5">
        <v>15000.93</v>
      </c>
      <c r="F51" s="5">
        <v>24400</v>
      </c>
      <c r="G51" s="5" t="s">
        <v>14</v>
      </c>
      <c r="H51" s="5">
        <v>8000</v>
      </c>
      <c r="I51" s="5">
        <v>0</v>
      </c>
      <c r="J51" s="5">
        <v>0</v>
      </c>
      <c r="K51" s="43">
        <f t="shared" si="5"/>
        <v>47400.93</v>
      </c>
      <c r="L51" s="5"/>
      <c r="M51" s="6"/>
      <c r="N51" s="6"/>
      <c r="O51" s="6"/>
      <c r="P51" s="6"/>
      <c r="Q51" s="6"/>
      <c r="R51" s="6"/>
      <c r="S51" s="6"/>
      <c r="T51" s="6"/>
      <c r="U51" s="6"/>
      <c r="V51" s="6"/>
      <c r="W51" s="6"/>
      <c r="X51" s="6"/>
    </row>
    <row r="52" spans="2:24" x14ac:dyDescent="0.25">
      <c r="B52" s="8" t="s">
        <v>85</v>
      </c>
      <c r="C52" s="104"/>
      <c r="D52" s="94"/>
      <c r="E52" s="5">
        <v>16560.93</v>
      </c>
      <c r="F52" s="5">
        <v>24720</v>
      </c>
      <c r="G52" s="5" t="s">
        <v>14</v>
      </c>
      <c r="H52" s="5">
        <v>6000</v>
      </c>
      <c r="I52" s="5">
        <v>1500</v>
      </c>
      <c r="J52" s="5">
        <v>0</v>
      </c>
      <c r="K52" s="43">
        <f t="shared" si="5"/>
        <v>48780.93</v>
      </c>
      <c r="L52" s="5"/>
      <c r="M52" s="6"/>
      <c r="N52" s="6"/>
      <c r="O52" s="6"/>
      <c r="P52" s="6"/>
      <c r="Q52" s="6"/>
      <c r="R52" s="6"/>
      <c r="S52" s="6"/>
      <c r="T52" s="6"/>
      <c r="U52" s="6"/>
      <c r="V52" s="6"/>
      <c r="W52" s="6"/>
      <c r="X52" s="6"/>
    </row>
    <row r="53" spans="2:24" x14ac:dyDescent="0.25">
      <c r="B53" s="8" t="s">
        <v>87</v>
      </c>
      <c r="C53" s="104"/>
      <c r="D53" s="94"/>
      <c r="E53" s="5">
        <v>15000.93</v>
      </c>
      <c r="F53" s="5">
        <v>24400</v>
      </c>
      <c r="G53" s="5" t="s">
        <v>14</v>
      </c>
      <c r="H53" s="5">
        <v>8000</v>
      </c>
      <c r="I53" s="5">
        <v>1500</v>
      </c>
      <c r="J53" s="5">
        <v>0</v>
      </c>
      <c r="K53" s="43">
        <f t="shared" si="5"/>
        <v>48900.93</v>
      </c>
      <c r="L53" s="5"/>
      <c r="M53" s="6"/>
      <c r="N53" s="6"/>
      <c r="O53" s="6"/>
      <c r="P53" s="6"/>
      <c r="Q53" s="6"/>
      <c r="R53" s="6"/>
      <c r="S53" s="6"/>
      <c r="T53" s="6"/>
      <c r="U53" s="6"/>
      <c r="V53" s="6"/>
      <c r="W53" s="6"/>
      <c r="X53" s="6"/>
    </row>
    <row r="54" spans="2:24" x14ac:dyDescent="0.25">
      <c r="B54" s="8" t="s">
        <v>88</v>
      </c>
      <c r="C54" s="104"/>
      <c r="D54" s="94"/>
      <c r="E54" s="5">
        <v>15720.93</v>
      </c>
      <c r="F54" s="5">
        <v>12360</v>
      </c>
      <c r="G54" s="5" t="s">
        <v>14</v>
      </c>
      <c r="H54" s="5">
        <v>8033</v>
      </c>
      <c r="I54" s="5">
        <v>750</v>
      </c>
      <c r="J54" s="5">
        <v>0</v>
      </c>
      <c r="K54" s="43">
        <f t="shared" si="5"/>
        <v>36863.93</v>
      </c>
      <c r="L54" s="5"/>
      <c r="M54" s="6"/>
      <c r="N54" s="6"/>
      <c r="O54" s="6"/>
      <c r="P54" s="6"/>
      <c r="Q54" s="6"/>
      <c r="R54" s="6"/>
      <c r="S54" s="6"/>
      <c r="T54" s="6"/>
      <c r="U54" s="6"/>
      <c r="V54" s="6"/>
      <c r="W54" s="6"/>
      <c r="X54" s="6"/>
    </row>
    <row r="55" spans="2:24" ht="80.25" customHeight="1" x14ac:dyDescent="0.25">
      <c r="B55" s="8" t="s">
        <v>90</v>
      </c>
      <c r="C55" s="97"/>
      <c r="D55" s="95"/>
      <c r="E55" s="64">
        <v>241821</v>
      </c>
      <c r="F55" s="70"/>
      <c r="G55" s="64"/>
      <c r="H55" s="64">
        <v>3000</v>
      </c>
      <c r="I55" s="64">
        <v>0</v>
      </c>
      <c r="J55" s="64">
        <v>0</v>
      </c>
      <c r="K55" s="68">
        <f t="shared" si="5"/>
        <v>244821</v>
      </c>
      <c r="L55" s="19" t="s">
        <v>104</v>
      </c>
      <c r="M55" s="6"/>
      <c r="N55" s="6"/>
      <c r="O55" s="6"/>
      <c r="P55" s="6"/>
      <c r="Q55" s="6"/>
      <c r="R55" s="6"/>
      <c r="S55" s="6"/>
      <c r="T55" s="6"/>
      <c r="U55" s="6"/>
      <c r="V55" s="6"/>
      <c r="W55" s="6"/>
      <c r="X55" s="6"/>
    </row>
    <row r="56" spans="2:24" x14ac:dyDescent="0.25">
      <c r="B56" s="41"/>
      <c r="C56" s="1" t="s">
        <v>5</v>
      </c>
      <c r="D56" s="1"/>
      <c r="E56" s="9">
        <f>SUM(E48:E55)</f>
        <v>580842.43999999994</v>
      </c>
      <c r="F56" s="9">
        <f>SUM(F48:F55)</f>
        <v>131220</v>
      </c>
      <c r="G56" s="5"/>
      <c r="H56" s="9">
        <f>SUM(H48:H55)</f>
        <v>46033</v>
      </c>
      <c r="I56" s="9">
        <f>SUM(I48:I55)</f>
        <v>5050</v>
      </c>
      <c r="J56" s="9">
        <f>SUM(J48:J55)</f>
        <v>0</v>
      </c>
      <c r="K56" s="43">
        <f t="shared" si="5"/>
        <v>763145.44</v>
      </c>
      <c r="L56" s="5"/>
      <c r="M56" s="6"/>
      <c r="N56" s="6"/>
      <c r="O56" s="6"/>
      <c r="P56" s="6"/>
      <c r="Q56" s="6"/>
      <c r="R56" s="6"/>
      <c r="S56" s="6"/>
      <c r="T56" s="6"/>
      <c r="U56" s="6"/>
      <c r="V56" s="6"/>
      <c r="W56" s="6"/>
      <c r="X56" s="6"/>
    </row>
    <row r="57" spans="2:24" x14ac:dyDescent="0.25">
      <c r="B57" s="33"/>
      <c r="C57" s="30"/>
      <c r="D57" s="30"/>
      <c r="E57" s="31"/>
      <c r="F57" s="31"/>
      <c r="G57" s="34"/>
      <c r="H57" s="31"/>
      <c r="I57" s="31"/>
      <c r="J57" s="31"/>
      <c r="K57" s="31"/>
      <c r="L57" s="35"/>
      <c r="M57" s="6"/>
      <c r="N57" s="6"/>
      <c r="O57" s="6"/>
      <c r="P57" s="6"/>
      <c r="Q57" s="6"/>
      <c r="R57" s="6"/>
      <c r="S57" s="6"/>
      <c r="T57" s="6"/>
      <c r="U57" s="6"/>
      <c r="V57" s="6"/>
      <c r="W57" s="6"/>
      <c r="X57" s="6"/>
    </row>
    <row r="58" spans="2:24" s="3" customFormat="1" x14ac:dyDescent="0.25">
      <c r="B58" s="101" t="s">
        <v>35</v>
      </c>
      <c r="C58" s="102"/>
      <c r="D58" s="102"/>
      <c r="E58" s="102"/>
      <c r="F58" s="102"/>
      <c r="G58" s="102"/>
      <c r="H58" s="102"/>
      <c r="I58" s="102"/>
      <c r="J58" s="102"/>
      <c r="K58" s="102"/>
      <c r="L58" s="103"/>
      <c r="M58" s="10"/>
      <c r="N58" s="10"/>
      <c r="O58" s="10"/>
      <c r="P58" s="10"/>
      <c r="Q58" s="10"/>
      <c r="R58" s="10"/>
      <c r="S58" s="10"/>
      <c r="T58" s="10"/>
      <c r="U58" s="10"/>
      <c r="V58" s="10"/>
      <c r="W58" s="10"/>
      <c r="X58" s="10"/>
    </row>
    <row r="59" spans="2:24" s="3" customFormat="1" ht="45" x14ac:dyDescent="0.25">
      <c r="B59" s="72" t="s">
        <v>49</v>
      </c>
      <c r="C59" s="72" t="s">
        <v>50</v>
      </c>
      <c r="D59" s="72" t="s">
        <v>51</v>
      </c>
      <c r="E59" s="72" t="s">
        <v>0</v>
      </c>
      <c r="F59" s="72" t="s">
        <v>55</v>
      </c>
      <c r="G59" s="72" t="s">
        <v>1</v>
      </c>
      <c r="H59" s="72" t="s">
        <v>53</v>
      </c>
      <c r="I59" s="72" t="s">
        <v>52</v>
      </c>
      <c r="J59" s="72" t="s">
        <v>54</v>
      </c>
      <c r="K59" s="72" t="s">
        <v>56</v>
      </c>
      <c r="L59" s="72" t="s">
        <v>2</v>
      </c>
    </row>
    <row r="60" spans="2:24" ht="66.75" customHeight="1" x14ac:dyDescent="0.25">
      <c r="B60" s="67" t="s">
        <v>81</v>
      </c>
      <c r="C60" s="67" t="s">
        <v>15</v>
      </c>
      <c r="D60" s="93" t="s">
        <v>63</v>
      </c>
      <c r="E60" s="64">
        <v>0</v>
      </c>
      <c r="F60" s="64">
        <f>45411.12+3189.82</f>
        <v>48600.94</v>
      </c>
      <c r="G60" s="64" t="s">
        <v>16</v>
      </c>
      <c r="H60" s="64">
        <v>2500</v>
      </c>
      <c r="I60" s="64">
        <v>0</v>
      </c>
      <c r="J60" s="69" t="s">
        <v>105</v>
      </c>
      <c r="K60" s="68">
        <f>+F60+H60</f>
        <v>51100.94</v>
      </c>
      <c r="L60" s="71" t="s">
        <v>106</v>
      </c>
      <c r="M60" s="6"/>
      <c r="N60" s="6"/>
      <c r="O60" s="6"/>
      <c r="P60" s="6"/>
      <c r="Q60" s="6"/>
      <c r="R60" s="6"/>
      <c r="S60" s="6"/>
      <c r="T60" s="6"/>
      <c r="U60" s="6"/>
      <c r="V60" s="6"/>
      <c r="W60" s="6"/>
      <c r="X60" s="6"/>
    </row>
    <row r="61" spans="2:24" ht="75" x14ac:dyDescent="0.25">
      <c r="B61" s="67" t="s">
        <v>91</v>
      </c>
      <c r="C61" s="67" t="s">
        <v>15</v>
      </c>
      <c r="D61" s="94"/>
      <c r="E61" s="64">
        <v>207236.93</v>
      </c>
      <c r="F61" s="64">
        <v>0</v>
      </c>
      <c r="G61" s="64" t="s">
        <v>16</v>
      </c>
      <c r="H61" s="64">
        <v>0</v>
      </c>
      <c r="I61" s="64">
        <v>0</v>
      </c>
      <c r="J61" s="64">
        <v>0</v>
      </c>
      <c r="K61" s="68">
        <f>SUM(E61+F61+H61+I61+J61)</f>
        <v>207236.93</v>
      </c>
      <c r="L61" s="11" t="s">
        <v>107</v>
      </c>
      <c r="M61" s="6"/>
      <c r="N61" s="6"/>
      <c r="O61" s="6"/>
      <c r="P61" s="6"/>
      <c r="Q61" s="6"/>
      <c r="R61" s="6"/>
      <c r="S61" s="6"/>
      <c r="T61" s="6"/>
      <c r="U61" s="6"/>
      <c r="V61" s="6"/>
      <c r="W61" s="6"/>
      <c r="X61" s="6"/>
    </row>
    <row r="62" spans="2:24" x14ac:dyDescent="0.25">
      <c r="B62" s="8" t="s">
        <v>92</v>
      </c>
      <c r="C62" s="4" t="s">
        <v>15</v>
      </c>
      <c r="D62" s="94"/>
      <c r="E62" s="5">
        <v>63082.93</v>
      </c>
      <c r="F62" s="5">
        <v>44449.72</v>
      </c>
      <c r="G62" s="5" t="s">
        <v>16</v>
      </c>
      <c r="H62" s="5">
        <v>6076</v>
      </c>
      <c r="I62" s="5">
        <v>750</v>
      </c>
      <c r="J62" s="5">
        <v>20948.68</v>
      </c>
      <c r="K62" s="43">
        <f t="shared" ref="K62:K64" si="6">SUM(E62+F62+H62+I62+J62)</f>
        <v>135307.32999999999</v>
      </c>
      <c r="L62" s="5"/>
      <c r="M62" s="6"/>
      <c r="N62" s="6"/>
      <c r="O62" s="6"/>
      <c r="P62" s="6"/>
      <c r="Q62" s="6"/>
      <c r="R62" s="6"/>
      <c r="S62" s="6"/>
      <c r="T62" s="6"/>
      <c r="U62" s="6"/>
      <c r="V62" s="6"/>
      <c r="W62" s="6"/>
      <c r="X62" s="6"/>
    </row>
    <row r="63" spans="2:24" x14ac:dyDescent="0.25">
      <c r="B63" s="8" t="s">
        <v>93</v>
      </c>
      <c r="C63" s="4" t="s">
        <v>15</v>
      </c>
      <c r="D63" s="94"/>
      <c r="E63" s="5">
        <v>57932.93</v>
      </c>
      <c r="F63" s="5">
        <v>44449.72</v>
      </c>
      <c r="G63" s="5" t="s">
        <v>16</v>
      </c>
      <c r="H63" s="5">
        <v>6076</v>
      </c>
      <c r="I63" s="5">
        <v>0</v>
      </c>
      <c r="J63" s="5">
        <v>20948.68</v>
      </c>
      <c r="K63" s="43">
        <f t="shared" si="6"/>
        <v>129407.32999999999</v>
      </c>
      <c r="L63" s="5"/>
      <c r="M63" s="6"/>
      <c r="N63" s="6"/>
      <c r="O63" s="6"/>
      <c r="P63" s="6"/>
      <c r="Q63" s="6"/>
      <c r="R63" s="6"/>
      <c r="S63" s="6"/>
      <c r="T63" s="6"/>
      <c r="U63" s="6"/>
      <c r="V63" s="6"/>
      <c r="W63" s="6"/>
      <c r="X63" s="6"/>
    </row>
    <row r="64" spans="2:24" ht="60" x14ac:dyDescent="0.25">
      <c r="B64" s="67" t="s">
        <v>94</v>
      </c>
      <c r="C64" s="67" t="s">
        <v>15</v>
      </c>
      <c r="D64" s="95"/>
      <c r="E64" s="64">
        <v>0</v>
      </c>
      <c r="F64" s="64">
        <v>22224.86</v>
      </c>
      <c r="G64" s="64" t="s">
        <v>16</v>
      </c>
      <c r="H64" s="64">
        <v>2500</v>
      </c>
      <c r="I64" s="64">
        <v>1300</v>
      </c>
      <c r="J64" s="64">
        <v>26790.5</v>
      </c>
      <c r="K64" s="68">
        <f t="shared" si="6"/>
        <v>52815.360000000001</v>
      </c>
      <c r="L64" s="11" t="s">
        <v>106</v>
      </c>
      <c r="M64" s="6"/>
      <c r="N64" s="6"/>
      <c r="O64" s="6"/>
      <c r="P64" s="6"/>
      <c r="Q64" s="6"/>
      <c r="R64" s="6"/>
      <c r="S64" s="6"/>
      <c r="T64" s="6"/>
      <c r="U64" s="6"/>
      <c r="V64" s="6"/>
      <c r="W64" s="6"/>
      <c r="X64" s="6"/>
    </row>
    <row r="65" spans="2:24" x14ac:dyDescent="0.25">
      <c r="B65" s="41"/>
      <c r="C65" s="1" t="s">
        <v>5</v>
      </c>
      <c r="D65" s="1"/>
      <c r="E65" s="9">
        <f>SUM(E60:E64)</f>
        <v>328252.78999999998</v>
      </c>
      <c r="F65" s="9">
        <f>SUM(F60:F64)</f>
        <v>159725.24</v>
      </c>
      <c r="G65" s="5"/>
      <c r="H65" s="9">
        <f>SUM(H60:H64)</f>
        <v>17152</v>
      </c>
      <c r="I65" s="9">
        <f>SUM(I60:I64)</f>
        <v>2050</v>
      </c>
      <c r="J65" s="9">
        <f>SUM(J60:J64)</f>
        <v>68687.86</v>
      </c>
      <c r="K65" s="43">
        <f>SUM(E65+F65+H65+I65+J65)</f>
        <v>575867.89</v>
      </c>
      <c r="L65" s="5"/>
      <c r="M65" s="6"/>
      <c r="N65" s="6"/>
      <c r="O65" s="6"/>
      <c r="P65" s="6"/>
      <c r="Q65" s="6"/>
      <c r="R65" s="6"/>
      <c r="S65" s="6"/>
      <c r="T65" s="6"/>
      <c r="U65" s="6"/>
      <c r="V65" s="6"/>
      <c r="W65" s="6"/>
      <c r="X65" s="6"/>
    </row>
    <row r="66" spans="2:24" x14ac:dyDescent="0.25">
      <c r="B66" s="33"/>
      <c r="C66" s="30"/>
      <c r="D66" s="30"/>
      <c r="E66" s="31"/>
      <c r="F66" s="31"/>
      <c r="G66" s="34"/>
      <c r="H66" s="31"/>
      <c r="I66" s="31"/>
      <c r="J66" s="31"/>
      <c r="K66" s="31"/>
      <c r="L66" s="35"/>
      <c r="M66" s="6"/>
      <c r="N66" s="6"/>
      <c r="O66" s="6"/>
      <c r="P66" s="6"/>
      <c r="Q66" s="6"/>
      <c r="R66" s="6"/>
      <c r="S66" s="6"/>
      <c r="T66" s="6"/>
      <c r="U66" s="6"/>
      <c r="V66" s="6"/>
      <c r="W66" s="6"/>
      <c r="X66" s="6"/>
    </row>
    <row r="67" spans="2:24" s="3" customFormat="1" x14ac:dyDescent="0.25">
      <c r="B67" s="129" t="s">
        <v>36</v>
      </c>
      <c r="C67" s="130"/>
      <c r="D67" s="130"/>
      <c r="E67" s="130"/>
      <c r="F67" s="130"/>
      <c r="G67" s="130"/>
      <c r="H67" s="130"/>
      <c r="I67" s="130"/>
      <c r="J67" s="130"/>
      <c r="K67" s="130"/>
      <c r="L67" s="131"/>
      <c r="M67" s="10"/>
      <c r="N67" s="10"/>
      <c r="O67" s="10"/>
      <c r="P67" s="10"/>
      <c r="Q67" s="10"/>
      <c r="R67" s="10"/>
      <c r="S67" s="10"/>
      <c r="T67" s="10"/>
      <c r="U67" s="10"/>
      <c r="V67" s="10"/>
      <c r="W67" s="10"/>
      <c r="X67" s="10"/>
    </row>
    <row r="68" spans="2:24" s="3" customFormat="1" ht="45" x14ac:dyDescent="0.25">
      <c r="B68" s="72" t="s">
        <v>49</v>
      </c>
      <c r="C68" s="72" t="s">
        <v>50</v>
      </c>
      <c r="D68" s="72" t="s">
        <v>51</v>
      </c>
      <c r="E68" s="72" t="s">
        <v>0</v>
      </c>
      <c r="F68" s="72" t="s">
        <v>55</v>
      </c>
      <c r="G68" s="72" t="s">
        <v>1</v>
      </c>
      <c r="H68" s="72" t="s">
        <v>53</v>
      </c>
      <c r="I68" s="72" t="s">
        <v>52</v>
      </c>
      <c r="J68" s="72" t="s">
        <v>54</v>
      </c>
      <c r="K68" s="72" t="s">
        <v>56</v>
      </c>
      <c r="L68" s="72" t="s">
        <v>2</v>
      </c>
    </row>
    <row r="69" spans="2:24" ht="60" x14ac:dyDescent="0.25">
      <c r="B69" s="67" t="s">
        <v>81</v>
      </c>
      <c r="C69" s="96" t="s">
        <v>17</v>
      </c>
      <c r="D69" s="93" t="s">
        <v>64</v>
      </c>
      <c r="E69" s="64">
        <v>0</v>
      </c>
      <c r="F69" s="64">
        <v>34567.089999999997</v>
      </c>
      <c r="G69" s="64" t="s">
        <v>18</v>
      </c>
      <c r="H69" s="64">
        <v>2500</v>
      </c>
      <c r="I69" s="64">
        <v>0</v>
      </c>
      <c r="J69" s="65"/>
      <c r="K69" s="68">
        <f t="shared" ref="K69:K74" si="7">SUM(E69+F69+H69+I69+J69)</f>
        <v>37067.089999999997</v>
      </c>
      <c r="L69" s="71" t="s">
        <v>106</v>
      </c>
      <c r="M69" s="6"/>
      <c r="N69" s="6"/>
      <c r="O69" s="6"/>
      <c r="P69" s="6"/>
      <c r="Q69" s="6"/>
      <c r="R69" s="6"/>
      <c r="S69" s="6"/>
      <c r="T69" s="6"/>
      <c r="U69" s="6"/>
      <c r="V69" s="6"/>
      <c r="W69" s="6"/>
      <c r="X69" s="6"/>
    </row>
    <row r="70" spans="2:24" ht="75" x14ac:dyDescent="0.25">
      <c r="B70" s="67" t="s">
        <v>91</v>
      </c>
      <c r="C70" s="104"/>
      <c r="D70" s="94"/>
      <c r="E70" s="64">
        <v>0</v>
      </c>
      <c r="F70" s="64">
        <v>0</v>
      </c>
      <c r="G70" s="64" t="s">
        <v>18</v>
      </c>
      <c r="H70" s="64">
        <v>5000</v>
      </c>
      <c r="I70" s="64">
        <v>0</v>
      </c>
      <c r="J70" s="64">
        <v>0</v>
      </c>
      <c r="K70" s="68">
        <f t="shared" si="7"/>
        <v>5000</v>
      </c>
      <c r="L70" s="11" t="s">
        <v>107</v>
      </c>
      <c r="M70" s="6"/>
      <c r="N70" s="6"/>
      <c r="O70" s="6"/>
      <c r="P70" s="6"/>
      <c r="Q70" s="6"/>
      <c r="R70" s="6"/>
      <c r="S70" s="6"/>
      <c r="T70" s="6"/>
      <c r="U70" s="6"/>
      <c r="V70" s="6"/>
      <c r="W70" s="6"/>
      <c r="X70" s="6"/>
    </row>
    <row r="71" spans="2:24" ht="90" x14ac:dyDescent="0.25">
      <c r="B71" s="8" t="s">
        <v>92</v>
      </c>
      <c r="C71" s="104"/>
      <c r="D71" s="94"/>
      <c r="E71" s="64">
        <v>0</v>
      </c>
      <c r="F71" s="64">
        <v>12099.04</v>
      </c>
      <c r="G71" s="64" t="s">
        <v>18</v>
      </c>
      <c r="H71" s="64">
        <v>0</v>
      </c>
      <c r="I71" s="64">
        <v>1300</v>
      </c>
      <c r="J71" s="65"/>
      <c r="K71" s="68">
        <f>SUM(E71+F71+H71+I71+J71)</f>
        <v>13399.04</v>
      </c>
      <c r="L71" s="71" t="s">
        <v>108</v>
      </c>
      <c r="M71" s="6"/>
      <c r="N71" s="6"/>
      <c r="O71" s="6"/>
      <c r="P71" s="6"/>
      <c r="Q71" s="6"/>
      <c r="R71" s="6"/>
      <c r="S71" s="6"/>
      <c r="T71" s="6"/>
      <c r="U71" s="6"/>
      <c r="V71" s="6"/>
      <c r="W71" s="6"/>
      <c r="X71" s="6"/>
    </row>
    <row r="72" spans="2:24" ht="14.45" customHeight="1" x14ac:dyDescent="0.25">
      <c r="B72" s="8" t="s">
        <v>93</v>
      </c>
      <c r="C72" s="104"/>
      <c r="D72" s="94"/>
      <c r="E72" s="5">
        <v>71279.929999999993</v>
      </c>
      <c r="F72" s="5">
        <v>26388.44</v>
      </c>
      <c r="G72" s="5" t="s">
        <v>18</v>
      </c>
      <c r="H72" s="20">
        <v>6470</v>
      </c>
      <c r="I72" s="5">
        <v>1400</v>
      </c>
      <c r="J72" s="5">
        <v>0</v>
      </c>
      <c r="K72" s="43">
        <f t="shared" si="7"/>
        <v>105538.37</v>
      </c>
      <c r="L72" s="59"/>
      <c r="M72" s="6"/>
      <c r="N72" s="6"/>
      <c r="O72" s="6"/>
      <c r="P72" s="6"/>
      <c r="Q72" s="6"/>
      <c r="R72" s="6"/>
      <c r="S72" s="6"/>
      <c r="T72" s="6"/>
      <c r="U72" s="6"/>
      <c r="V72" s="6"/>
      <c r="W72" s="6"/>
      <c r="X72" s="6"/>
    </row>
    <row r="73" spans="2:24" x14ac:dyDescent="0.25">
      <c r="B73" s="4" t="s">
        <v>94</v>
      </c>
      <c r="C73" s="104"/>
      <c r="D73" s="94"/>
      <c r="E73" s="5">
        <v>78029.929999999993</v>
      </c>
      <c r="F73" s="5">
        <v>15398.97</v>
      </c>
      <c r="G73" s="5" t="s">
        <v>18</v>
      </c>
      <c r="H73" s="20">
        <v>6470</v>
      </c>
      <c r="I73" s="5">
        <v>800</v>
      </c>
      <c r="J73" s="5">
        <v>0</v>
      </c>
      <c r="K73" s="43">
        <f t="shared" si="7"/>
        <v>100698.9</v>
      </c>
      <c r="L73" s="60"/>
      <c r="M73" s="6"/>
      <c r="N73" s="6"/>
      <c r="O73" s="6"/>
      <c r="P73" s="6"/>
      <c r="Q73" s="6"/>
      <c r="R73" s="6"/>
      <c r="S73" s="6"/>
      <c r="T73" s="6"/>
      <c r="U73" s="6"/>
      <c r="V73" s="6"/>
      <c r="W73" s="6"/>
      <c r="X73" s="6"/>
    </row>
    <row r="74" spans="2:24" x14ac:dyDescent="0.25">
      <c r="B74" s="4" t="s">
        <v>95</v>
      </c>
      <c r="C74" s="104"/>
      <c r="D74" s="94"/>
      <c r="E74" s="5">
        <v>35001.93</v>
      </c>
      <c r="F74" s="5">
        <v>15398.97</v>
      </c>
      <c r="G74" s="5" t="s">
        <v>18</v>
      </c>
      <c r="H74" s="20">
        <v>6470</v>
      </c>
      <c r="I74" s="5">
        <v>0</v>
      </c>
      <c r="J74" s="5">
        <v>0</v>
      </c>
      <c r="K74" s="43">
        <f t="shared" si="7"/>
        <v>56870.9</v>
      </c>
      <c r="L74" s="60"/>
      <c r="M74" s="6"/>
      <c r="N74" s="6"/>
      <c r="O74" s="6"/>
      <c r="P74" s="6"/>
      <c r="Q74" s="6"/>
      <c r="R74" s="6"/>
      <c r="S74" s="6"/>
      <c r="T74" s="6"/>
      <c r="U74" s="6"/>
      <c r="V74" s="6"/>
      <c r="W74" s="6"/>
      <c r="X74" s="6"/>
    </row>
    <row r="75" spans="2:24" x14ac:dyDescent="0.25">
      <c r="B75" s="4" t="s">
        <v>96</v>
      </c>
      <c r="C75" s="97"/>
      <c r="D75" s="95"/>
      <c r="E75" s="5">
        <v>35001.93</v>
      </c>
      <c r="F75" s="5">
        <v>24218.73</v>
      </c>
      <c r="G75" s="5" t="s">
        <v>18</v>
      </c>
      <c r="H75" s="5">
        <v>10783</v>
      </c>
      <c r="I75" s="5">
        <v>1500</v>
      </c>
      <c r="J75" s="5">
        <v>0</v>
      </c>
      <c r="K75" s="43">
        <f>SUM(E75+F75+H75+I75+J75)</f>
        <v>71503.66</v>
      </c>
      <c r="L75" s="61"/>
      <c r="M75" s="6"/>
      <c r="N75" s="6"/>
      <c r="O75" s="6"/>
      <c r="P75" s="6"/>
      <c r="Q75" s="6"/>
      <c r="R75" s="6"/>
      <c r="S75" s="6"/>
      <c r="T75" s="6"/>
      <c r="U75" s="6"/>
      <c r="V75" s="6"/>
      <c r="W75" s="6"/>
      <c r="X75" s="6"/>
    </row>
    <row r="76" spans="2:24" x14ac:dyDescent="0.25">
      <c r="B76" s="41"/>
      <c r="C76" s="1" t="s">
        <v>5</v>
      </c>
      <c r="D76" s="1"/>
      <c r="E76" s="9">
        <f>SUM(E69:E75)</f>
        <v>219313.71999999997</v>
      </c>
      <c r="F76" s="9">
        <f>SUM(F69:F75)</f>
        <v>128071.23999999999</v>
      </c>
      <c r="G76" s="5"/>
      <c r="H76" s="9">
        <f>SUM(H69:H75)</f>
        <v>37693</v>
      </c>
      <c r="I76" s="9">
        <f>SUM(I69:I75)</f>
        <v>5000</v>
      </c>
      <c r="J76" s="9">
        <f>SUM(J69:J75)</f>
        <v>0</v>
      </c>
      <c r="K76" s="43">
        <f>SUM(E76+F76+H76+I76+J76)</f>
        <v>390077.95999999996</v>
      </c>
      <c r="L76" s="5"/>
      <c r="M76" s="6"/>
      <c r="N76" s="6"/>
      <c r="O76" s="6"/>
      <c r="P76" s="6"/>
      <c r="Q76" s="6"/>
      <c r="R76" s="6"/>
      <c r="S76" s="6"/>
      <c r="T76" s="6"/>
      <c r="U76" s="6"/>
      <c r="V76" s="6"/>
      <c r="W76" s="6"/>
      <c r="X76" s="6"/>
    </row>
    <row r="77" spans="2:24" x14ac:dyDescent="0.25">
      <c r="B77" s="33"/>
      <c r="C77" s="30"/>
      <c r="D77" s="30"/>
      <c r="E77" s="31"/>
      <c r="F77" s="31"/>
      <c r="G77" s="34"/>
      <c r="H77" s="31"/>
      <c r="I77" s="31"/>
      <c r="J77" s="31"/>
      <c r="K77" s="31"/>
      <c r="L77" s="35"/>
      <c r="M77" s="6"/>
      <c r="N77" s="6"/>
      <c r="O77" s="6"/>
      <c r="P77" s="6"/>
      <c r="Q77" s="6"/>
      <c r="R77" s="6"/>
      <c r="S77" s="6"/>
      <c r="T77" s="6"/>
      <c r="U77" s="6"/>
      <c r="V77" s="6"/>
      <c r="W77" s="6"/>
      <c r="X77" s="6"/>
    </row>
    <row r="78" spans="2:24" x14ac:dyDescent="0.25">
      <c r="B78" s="129" t="s">
        <v>37</v>
      </c>
      <c r="C78" s="130"/>
      <c r="D78" s="130"/>
      <c r="E78" s="130"/>
      <c r="F78" s="130"/>
      <c r="G78" s="130"/>
      <c r="H78" s="130"/>
      <c r="I78" s="130"/>
      <c r="J78" s="130"/>
      <c r="K78" s="130"/>
      <c r="L78" s="131"/>
      <c r="M78" s="6"/>
      <c r="N78" s="6"/>
      <c r="O78" s="6"/>
      <c r="P78" s="6"/>
      <c r="Q78" s="6"/>
      <c r="R78" s="6"/>
      <c r="S78" s="6"/>
      <c r="T78" s="6"/>
      <c r="U78" s="6"/>
      <c r="V78" s="6"/>
      <c r="W78" s="6"/>
      <c r="X78" s="6"/>
    </row>
    <row r="79" spans="2:24" s="3" customFormat="1" ht="45" x14ac:dyDescent="0.25">
      <c r="B79" s="72" t="s">
        <v>49</v>
      </c>
      <c r="C79" s="72" t="s">
        <v>50</v>
      </c>
      <c r="D79" s="72" t="s">
        <v>51</v>
      </c>
      <c r="E79" s="72" t="s">
        <v>0</v>
      </c>
      <c r="F79" s="72" t="s">
        <v>55</v>
      </c>
      <c r="G79" s="72" t="s">
        <v>1</v>
      </c>
      <c r="H79" s="72" t="s">
        <v>53</v>
      </c>
      <c r="I79" s="72" t="s">
        <v>52</v>
      </c>
      <c r="J79" s="72" t="s">
        <v>54</v>
      </c>
      <c r="K79" s="72" t="s">
        <v>56</v>
      </c>
      <c r="L79" s="72" t="s">
        <v>2</v>
      </c>
    </row>
    <row r="80" spans="2:24" s="22" customFormat="1" ht="75" x14ac:dyDescent="0.25">
      <c r="B80" s="73" t="s">
        <v>81</v>
      </c>
      <c r="C80" s="123" t="s">
        <v>19</v>
      </c>
      <c r="D80" s="126" t="s">
        <v>65</v>
      </c>
      <c r="E80" s="74">
        <v>116974.93</v>
      </c>
      <c r="F80" s="75">
        <v>14957.14</v>
      </c>
      <c r="G80" s="75" t="s">
        <v>20</v>
      </c>
      <c r="H80" s="75">
        <v>5000</v>
      </c>
      <c r="I80" s="75">
        <v>0</v>
      </c>
      <c r="J80" s="75">
        <v>15852</v>
      </c>
      <c r="K80" s="76">
        <f t="shared" ref="K80:K85" si="8">SUM(E80+F80+H80+I80+J80)</f>
        <v>152784.07</v>
      </c>
      <c r="L80" s="77" t="s">
        <v>109</v>
      </c>
    </row>
    <row r="81" spans="2:24" s="16" customFormat="1" x14ac:dyDescent="0.25">
      <c r="B81" s="13" t="s">
        <v>92</v>
      </c>
      <c r="C81" s="124"/>
      <c r="D81" s="127"/>
      <c r="E81" s="14">
        <v>55838.93</v>
      </c>
      <c r="F81" s="14">
        <v>8571.14</v>
      </c>
      <c r="G81" s="14" t="s">
        <v>20</v>
      </c>
      <c r="H81" s="14">
        <v>0</v>
      </c>
      <c r="I81" s="14">
        <v>0</v>
      </c>
      <c r="J81" s="14">
        <v>9058</v>
      </c>
      <c r="K81" s="44">
        <f t="shared" si="8"/>
        <v>73468.070000000007</v>
      </c>
      <c r="L81" s="14"/>
      <c r="M81" s="15"/>
      <c r="N81" s="15"/>
      <c r="O81" s="15"/>
      <c r="P81" s="15"/>
      <c r="Q81" s="15"/>
      <c r="R81" s="15"/>
      <c r="S81" s="15"/>
      <c r="T81" s="15"/>
      <c r="U81" s="15"/>
      <c r="V81" s="15"/>
      <c r="W81" s="15"/>
      <c r="X81" s="15"/>
    </row>
    <row r="82" spans="2:24" s="16" customFormat="1" x14ac:dyDescent="0.25">
      <c r="B82" s="12" t="s">
        <v>93</v>
      </c>
      <c r="C82" s="124"/>
      <c r="D82" s="127"/>
      <c r="E82" s="14">
        <v>26208.93</v>
      </c>
      <c r="F82" s="14">
        <v>17724.21</v>
      </c>
      <c r="G82" s="14" t="s">
        <v>20</v>
      </c>
      <c r="H82" s="14">
        <v>7300</v>
      </c>
      <c r="I82" s="14">
        <v>1400</v>
      </c>
      <c r="J82" s="55">
        <v>0</v>
      </c>
      <c r="K82" s="44">
        <f>SUM(E82+F82+H82+I82+J82)</f>
        <v>52633.14</v>
      </c>
      <c r="L82" s="21"/>
      <c r="M82" s="15"/>
      <c r="N82" s="15"/>
      <c r="O82" s="15"/>
      <c r="P82" s="15"/>
      <c r="Q82" s="15"/>
      <c r="R82" s="15"/>
      <c r="S82" s="15"/>
      <c r="T82" s="15"/>
      <c r="U82" s="15"/>
      <c r="V82" s="15"/>
      <c r="W82" s="15"/>
      <c r="X82" s="15"/>
    </row>
    <row r="83" spans="2:24" s="16" customFormat="1" ht="75" x14ac:dyDescent="0.25">
      <c r="B83" s="12" t="s">
        <v>94</v>
      </c>
      <c r="C83" s="124"/>
      <c r="D83" s="127"/>
      <c r="E83" s="75">
        <v>119300.93</v>
      </c>
      <c r="F83" s="75">
        <v>8862.11</v>
      </c>
      <c r="G83" s="75" t="s">
        <v>20</v>
      </c>
      <c r="H83" s="75">
        <v>13000</v>
      </c>
      <c r="I83" s="75">
        <v>1300</v>
      </c>
      <c r="J83" s="75">
        <v>0</v>
      </c>
      <c r="K83" s="76">
        <f t="shared" si="8"/>
        <v>142463.03999999998</v>
      </c>
      <c r="L83" s="77" t="s">
        <v>109</v>
      </c>
      <c r="M83" s="15"/>
      <c r="N83" s="15"/>
      <c r="O83" s="15"/>
      <c r="P83" s="15"/>
      <c r="Q83" s="15"/>
      <c r="R83" s="15"/>
      <c r="S83" s="15"/>
      <c r="T83" s="15"/>
      <c r="U83" s="15"/>
      <c r="V83" s="15"/>
      <c r="W83" s="15"/>
      <c r="X83" s="15"/>
    </row>
    <row r="84" spans="2:24" s="16" customFormat="1" x14ac:dyDescent="0.25">
      <c r="B84" s="13" t="s">
        <v>95</v>
      </c>
      <c r="C84" s="124"/>
      <c r="D84" s="127"/>
      <c r="E84" s="14">
        <v>28288.93</v>
      </c>
      <c r="F84" s="14">
        <v>14770.18</v>
      </c>
      <c r="G84" s="14" t="s">
        <v>20</v>
      </c>
      <c r="H84" s="14">
        <v>0</v>
      </c>
      <c r="I84" s="14"/>
      <c r="J84" s="14">
        <v>0</v>
      </c>
      <c r="K84" s="44">
        <f t="shared" si="8"/>
        <v>43059.11</v>
      </c>
      <c r="L84" s="57"/>
      <c r="M84" s="15"/>
      <c r="N84" s="15"/>
      <c r="O84" s="15"/>
      <c r="P84" s="15"/>
      <c r="Q84" s="15"/>
      <c r="R84" s="15"/>
      <c r="S84" s="15"/>
      <c r="T84" s="15"/>
      <c r="U84" s="15"/>
      <c r="V84" s="15"/>
      <c r="W84" s="15"/>
      <c r="X84" s="15"/>
    </row>
    <row r="85" spans="2:24" s="16" customFormat="1" x14ac:dyDescent="0.25">
      <c r="B85" s="12" t="s">
        <v>96</v>
      </c>
      <c r="C85" s="125"/>
      <c r="D85" s="128"/>
      <c r="E85" s="42">
        <v>18708.93</v>
      </c>
      <c r="F85" s="27">
        <v>18871.05</v>
      </c>
      <c r="G85" s="42" t="s">
        <v>20</v>
      </c>
      <c r="H85" s="42">
        <v>9130.19</v>
      </c>
      <c r="I85" s="14"/>
      <c r="J85" s="14">
        <v>0</v>
      </c>
      <c r="K85" s="44">
        <f t="shared" si="8"/>
        <v>46710.17</v>
      </c>
      <c r="L85" s="58"/>
      <c r="M85" s="15"/>
      <c r="N85" s="15"/>
      <c r="O85" s="15"/>
      <c r="P85" s="15"/>
      <c r="Q85" s="15"/>
      <c r="R85" s="15"/>
      <c r="S85" s="15"/>
      <c r="T85" s="15"/>
      <c r="U85" s="15"/>
      <c r="V85" s="15"/>
      <c r="W85" s="15"/>
      <c r="X85" s="15"/>
    </row>
    <row r="86" spans="2:24" s="16" customFormat="1" x14ac:dyDescent="0.25">
      <c r="B86" s="41"/>
      <c r="C86" s="1" t="s">
        <v>5</v>
      </c>
      <c r="D86" s="1"/>
      <c r="E86" s="9">
        <f>SUM(E80:E85)</f>
        <v>365321.57999999996</v>
      </c>
      <c r="F86" s="9">
        <f>SUM(F80:F85)</f>
        <v>83755.83</v>
      </c>
      <c r="G86" s="14"/>
      <c r="H86" s="9">
        <f>SUM(H80:H85)</f>
        <v>34430.19</v>
      </c>
      <c r="I86" s="9">
        <f>SUM(I80:I85)</f>
        <v>2700</v>
      </c>
      <c r="J86" s="9">
        <f>SUM(J80:J85)</f>
        <v>24910</v>
      </c>
      <c r="K86" s="43">
        <f>SUM(E86+F86+H86+I86+J86)</f>
        <v>511117.6</v>
      </c>
      <c r="L86" s="14"/>
      <c r="M86" s="15"/>
      <c r="N86" s="15"/>
      <c r="O86" s="15"/>
      <c r="P86" s="15"/>
      <c r="Q86" s="15"/>
      <c r="R86" s="15"/>
      <c r="S86" s="15"/>
      <c r="T86" s="15"/>
      <c r="U86" s="15"/>
      <c r="V86" s="15"/>
      <c r="W86" s="15"/>
      <c r="X86" s="15"/>
    </row>
    <row r="87" spans="2:24" s="16" customFormat="1" x14ac:dyDescent="0.25">
      <c r="B87" s="37"/>
      <c r="C87" s="30"/>
      <c r="D87" s="30"/>
      <c r="E87" s="31"/>
      <c r="F87" s="31"/>
      <c r="G87" s="38"/>
      <c r="H87" s="31"/>
      <c r="I87" s="31"/>
      <c r="J87" s="31"/>
      <c r="K87" s="31"/>
      <c r="L87" s="39"/>
      <c r="M87" s="15"/>
      <c r="N87" s="15"/>
      <c r="O87" s="15"/>
      <c r="P87" s="15"/>
      <c r="Q87" s="15"/>
      <c r="R87" s="15"/>
      <c r="S87" s="15"/>
      <c r="T87" s="15"/>
      <c r="U87" s="15"/>
      <c r="V87" s="15"/>
      <c r="W87" s="15"/>
      <c r="X87" s="15"/>
    </row>
    <row r="88" spans="2:24" s="22" customFormat="1" x14ac:dyDescent="0.25">
      <c r="B88" s="132" t="s">
        <v>77</v>
      </c>
      <c r="C88" s="133"/>
      <c r="D88" s="133"/>
      <c r="E88" s="133"/>
      <c r="F88" s="133"/>
      <c r="G88" s="133"/>
      <c r="H88" s="133"/>
      <c r="I88" s="133"/>
      <c r="J88" s="133"/>
      <c r="K88" s="133"/>
      <c r="L88" s="134"/>
      <c r="M88" s="23"/>
      <c r="N88" s="23"/>
      <c r="O88" s="23"/>
      <c r="P88" s="23"/>
      <c r="Q88" s="23"/>
      <c r="R88" s="23"/>
      <c r="S88" s="23"/>
      <c r="T88" s="23"/>
      <c r="U88" s="23"/>
      <c r="V88" s="23"/>
      <c r="W88" s="23"/>
      <c r="X88" s="23"/>
    </row>
    <row r="89" spans="2:24" s="22" customFormat="1" ht="45" x14ac:dyDescent="0.25">
      <c r="B89" s="72" t="s">
        <v>49</v>
      </c>
      <c r="C89" s="72" t="s">
        <v>50</v>
      </c>
      <c r="D89" s="72" t="s">
        <v>51</v>
      </c>
      <c r="E89" s="72" t="s">
        <v>0</v>
      </c>
      <c r="F89" s="72" t="s">
        <v>55</v>
      </c>
      <c r="G89" s="72" t="s">
        <v>1</v>
      </c>
      <c r="H89" s="72" t="s">
        <v>53</v>
      </c>
      <c r="I89" s="72" t="s">
        <v>52</v>
      </c>
      <c r="J89" s="72" t="s">
        <v>54</v>
      </c>
      <c r="K89" s="72" t="s">
        <v>56</v>
      </c>
      <c r="L89" s="72" t="s">
        <v>2</v>
      </c>
    </row>
    <row r="90" spans="2:24" s="22" customFormat="1" ht="75" x14ac:dyDescent="0.25">
      <c r="B90" s="73" t="s">
        <v>81</v>
      </c>
      <c r="C90" s="123" t="s">
        <v>19</v>
      </c>
      <c r="D90" s="126" t="s">
        <v>66</v>
      </c>
      <c r="E90" s="75">
        <v>0</v>
      </c>
      <c r="F90" s="75">
        <v>13778.95</v>
      </c>
      <c r="G90" s="75" t="s">
        <v>20</v>
      </c>
      <c r="H90" s="75">
        <v>0</v>
      </c>
      <c r="I90" s="75">
        <v>0</v>
      </c>
      <c r="J90" s="75">
        <v>16811</v>
      </c>
      <c r="K90" s="76">
        <f>SUM(E90+F90+H90+I90+J90)</f>
        <v>30589.95</v>
      </c>
      <c r="L90" s="77" t="s">
        <v>109</v>
      </c>
    </row>
    <row r="91" spans="2:24" s="16" customFormat="1" x14ac:dyDescent="0.25">
      <c r="B91" s="13" t="s">
        <v>92</v>
      </c>
      <c r="C91" s="124"/>
      <c r="D91" s="127"/>
      <c r="E91" s="14">
        <v>66731.929999999993</v>
      </c>
      <c r="F91" s="14">
        <v>61272.35</v>
      </c>
      <c r="G91" s="14" t="s">
        <v>78</v>
      </c>
      <c r="H91" s="14">
        <v>10000</v>
      </c>
      <c r="I91" s="14">
        <v>0</v>
      </c>
      <c r="J91" s="14">
        <v>6725</v>
      </c>
      <c r="K91" s="44">
        <f>SUM(E91+F91+H91+I91+J91)</f>
        <v>144729.28</v>
      </c>
      <c r="L91" s="14"/>
      <c r="M91" s="15"/>
      <c r="N91" s="15"/>
      <c r="O91" s="15"/>
      <c r="P91" s="15"/>
      <c r="Q91" s="15"/>
      <c r="R91" s="15"/>
      <c r="S91" s="15"/>
      <c r="T91" s="15"/>
      <c r="U91" s="15"/>
      <c r="V91" s="15"/>
      <c r="W91" s="15"/>
      <c r="X91" s="15"/>
    </row>
    <row r="92" spans="2:24" s="16" customFormat="1" ht="135.75" customHeight="1" x14ac:dyDescent="0.25">
      <c r="B92" s="12" t="s">
        <v>93</v>
      </c>
      <c r="C92" s="124"/>
      <c r="D92" s="127"/>
      <c r="E92" s="75">
        <v>0</v>
      </c>
      <c r="F92" s="75">
        <v>3142.42</v>
      </c>
      <c r="G92" s="75" t="s">
        <v>79</v>
      </c>
      <c r="H92" s="75">
        <v>0</v>
      </c>
      <c r="I92" s="75">
        <v>0</v>
      </c>
      <c r="J92" s="75">
        <v>0</v>
      </c>
      <c r="K92" s="76">
        <f>SUM(E92+F92+H92+I92+J92)</f>
        <v>3142.42</v>
      </c>
      <c r="L92" s="77" t="s">
        <v>110</v>
      </c>
      <c r="M92" s="15"/>
      <c r="N92" s="15"/>
      <c r="O92" s="15"/>
      <c r="P92" s="15"/>
      <c r="Q92" s="15"/>
      <c r="R92" s="15"/>
      <c r="S92" s="15"/>
      <c r="T92" s="15"/>
      <c r="U92" s="15"/>
      <c r="V92" s="15"/>
      <c r="W92" s="15"/>
      <c r="X92" s="15"/>
    </row>
    <row r="93" spans="2:24" s="16" customFormat="1" ht="75" x14ac:dyDescent="0.25">
      <c r="B93" s="12" t="s">
        <v>94</v>
      </c>
      <c r="C93" s="124"/>
      <c r="D93" s="127"/>
      <c r="E93" s="75">
        <v>0</v>
      </c>
      <c r="F93" s="75">
        <v>8062.16</v>
      </c>
      <c r="G93" s="75" t="s">
        <v>79</v>
      </c>
      <c r="H93" s="77">
        <v>0</v>
      </c>
      <c r="I93" s="75">
        <v>0</v>
      </c>
      <c r="J93" s="75">
        <v>11767</v>
      </c>
      <c r="K93" s="76">
        <f t="shared" ref="K93:K96" si="9">SUM(E93+F93+H93+I93+J93)</f>
        <v>19829.16</v>
      </c>
      <c r="L93" s="77" t="s">
        <v>109</v>
      </c>
      <c r="M93" s="15"/>
      <c r="N93" s="15"/>
      <c r="O93" s="15"/>
      <c r="P93" s="15"/>
      <c r="Q93" s="15"/>
      <c r="R93" s="15"/>
      <c r="S93" s="15"/>
      <c r="T93" s="15"/>
      <c r="U93" s="15"/>
      <c r="V93" s="15"/>
      <c r="W93" s="15"/>
      <c r="X93" s="15"/>
    </row>
    <row r="94" spans="2:24" s="16" customFormat="1" x14ac:dyDescent="0.25">
      <c r="B94" s="12" t="s">
        <v>95</v>
      </c>
      <c r="C94" s="124"/>
      <c r="D94" s="127"/>
      <c r="E94" s="14">
        <v>40775.93</v>
      </c>
      <c r="F94" s="14">
        <v>41923.19</v>
      </c>
      <c r="G94" s="14" t="s">
        <v>79</v>
      </c>
      <c r="H94" s="14">
        <v>23368</v>
      </c>
      <c r="I94" s="14">
        <v>1600</v>
      </c>
      <c r="J94" s="14">
        <v>0</v>
      </c>
      <c r="K94" s="44">
        <f>SUM(E94+F94+H94+I94+J94)</f>
        <v>107667.12</v>
      </c>
      <c r="L94" s="14"/>
      <c r="M94" s="15"/>
      <c r="N94" s="15"/>
      <c r="O94" s="15"/>
      <c r="P94" s="15"/>
      <c r="Q94" s="15"/>
      <c r="R94" s="15"/>
      <c r="S94" s="15"/>
      <c r="T94" s="15"/>
      <c r="U94" s="15"/>
      <c r="V94" s="15"/>
      <c r="W94" s="15"/>
      <c r="X94" s="15"/>
    </row>
    <row r="95" spans="2:24" s="16" customFormat="1" x14ac:dyDescent="0.25">
      <c r="B95" s="12" t="s">
        <v>96</v>
      </c>
      <c r="C95" s="124"/>
      <c r="D95" s="127"/>
      <c r="E95" s="14">
        <v>44850.93</v>
      </c>
      <c r="F95" s="14">
        <v>6449.72</v>
      </c>
      <c r="G95" s="14" t="s">
        <v>80</v>
      </c>
      <c r="H95" s="14">
        <v>5000</v>
      </c>
      <c r="I95" s="14">
        <v>0</v>
      </c>
      <c r="J95" s="14">
        <v>0</v>
      </c>
      <c r="K95" s="44">
        <f t="shared" si="9"/>
        <v>56300.65</v>
      </c>
      <c r="L95" s="14"/>
      <c r="M95" s="15"/>
      <c r="N95" s="15"/>
      <c r="O95" s="15"/>
      <c r="P95" s="15"/>
      <c r="Q95" s="15"/>
      <c r="R95" s="15"/>
      <c r="S95" s="15"/>
      <c r="T95" s="15"/>
      <c r="U95" s="15"/>
      <c r="V95" s="15"/>
      <c r="W95" s="15"/>
      <c r="X95" s="15"/>
    </row>
    <row r="96" spans="2:24" s="16" customFormat="1" x14ac:dyDescent="0.25">
      <c r="B96" s="12" t="s">
        <v>97</v>
      </c>
      <c r="C96" s="124"/>
      <c r="D96" s="127"/>
      <c r="E96" s="14">
        <v>9985.93</v>
      </c>
      <c r="F96" s="14">
        <v>61272.35</v>
      </c>
      <c r="G96" s="14" t="s">
        <v>78</v>
      </c>
      <c r="H96" s="14">
        <v>28803</v>
      </c>
      <c r="I96" s="14">
        <v>1400</v>
      </c>
      <c r="J96" s="14">
        <v>0</v>
      </c>
      <c r="K96" s="44">
        <f t="shared" si="9"/>
        <v>101461.28</v>
      </c>
      <c r="L96" s="14"/>
      <c r="M96" s="15"/>
      <c r="N96" s="15"/>
      <c r="O96" s="15"/>
      <c r="P96" s="15"/>
      <c r="Q96" s="15"/>
      <c r="R96" s="15"/>
      <c r="S96" s="15"/>
      <c r="T96" s="15"/>
      <c r="U96" s="15"/>
      <c r="V96" s="15"/>
      <c r="W96" s="15"/>
      <c r="X96" s="15"/>
    </row>
    <row r="97" spans="2:24" s="16" customFormat="1" x14ac:dyDescent="0.25">
      <c r="B97" s="12" t="s">
        <v>98</v>
      </c>
      <c r="C97" s="124"/>
      <c r="D97" s="127"/>
      <c r="E97" s="14">
        <v>31905</v>
      </c>
      <c r="F97" s="14">
        <v>59659.92</v>
      </c>
      <c r="G97" s="14" t="s">
        <v>78</v>
      </c>
      <c r="H97" s="14">
        <v>27856</v>
      </c>
      <c r="I97" s="14">
        <v>0</v>
      </c>
      <c r="J97" s="14">
        <v>0</v>
      </c>
      <c r="K97" s="44">
        <f>SUM(E97+F97+H97+I97+J97)</f>
        <v>119420.92</v>
      </c>
      <c r="L97" s="14"/>
      <c r="M97" s="15"/>
      <c r="N97" s="15"/>
      <c r="O97" s="15"/>
      <c r="P97" s="15"/>
      <c r="Q97" s="15"/>
      <c r="R97" s="15"/>
      <c r="S97" s="15"/>
      <c r="T97" s="15"/>
      <c r="U97" s="15"/>
      <c r="V97" s="15"/>
      <c r="W97" s="15"/>
      <c r="X97" s="15"/>
    </row>
    <row r="98" spans="2:24" s="16" customFormat="1" ht="45" x14ac:dyDescent="0.25">
      <c r="B98" s="12" t="s">
        <v>99</v>
      </c>
      <c r="C98" s="125"/>
      <c r="D98" s="128"/>
      <c r="E98" s="75">
        <v>33926.93</v>
      </c>
      <c r="F98" s="78">
        <v>0</v>
      </c>
      <c r="G98" s="74" t="s">
        <v>78</v>
      </c>
      <c r="H98" s="75">
        <v>32008.01</v>
      </c>
      <c r="I98" s="75">
        <v>0</v>
      </c>
      <c r="J98" s="75">
        <v>0</v>
      </c>
      <c r="K98" s="76">
        <f>SUM(E98+F98+H98+I98+J98)</f>
        <v>65934.94</v>
      </c>
      <c r="L98" s="71" t="s">
        <v>100</v>
      </c>
      <c r="M98" s="15"/>
      <c r="N98" s="15"/>
      <c r="O98" s="15"/>
      <c r="P98" s="15"/>
      <c r="Q98" s="15"/>
      <c r="R98" s="15"/>
      <c r="S98" s="15"/>
      <c r="T98" s="15"/>
      <c r="U98" s="15"/>
      <c r="V98" s="15"/>
      <c r="W98" s="15"/>
      <c r="X98" s="15"/>
    </row>
    <row r="99" spans="2:24" s="25" customFormat="1" x14ac:dyDescent="0.25">
      <c r="B99" s="41"/>
      <c r="C99" s="1" t="s">
        <v>5</v>
      </c>
      <c r="D99" s="1"/>
      <c r="E99" s="9">
        <f>SUM(E90:E98)</f>
        <v>228176.64999999997</v>
      </c>
      <c r="F99" s="9">
        <f>SUM(F90:F98)</f>
        <v>255561.06</v>
      </c>
      <c r="G99" s="18"/>
      <c r="H99" s="9">
        <f>SUM(H90:H98)</f>
        <v>127035.01</v>
      </c>
      <c r="I99" s="9">
        <f>SUM(I90:I98)</f>
        <v>3000</v>
      </c>
      <c r="J99" s="9">
        <f>SUM(J90:J98)</f>
        <v>35303</v>
      </c>
      <c r="K99" s="43">
        <f>SUM(E99+F99+H99+I99+J99)</f>
        <v>649075.72</v>
      </c>
      <c r="L99" s="18"/>
      <c r="M99" s="24"/>
      <c r="N99" s="24"/>
      <c r="O99" s="24"/>
      <c r="P99" s="24"/>
      <c r="Q99" s="24"/>
      <c r="R99" s="24"/>
      <c r="S99" s="24"/>
      <c r="T99" s="24"/>
      <c r="U99" s="24"/>
      <c r="V99" s="24"/>
      <c r="W99" s="24"/>
      <c r="X99" s="24"/>
    </row>
    <row r="100" spans="2:24" s="25" customFormat="1" x14ac:dyDescent="0.25">
      <c r="B100" s="36"/>
      <c r="C100" s="30"/>
      <c r="D100" s="30"/>
      <c r="E100" s="31"/>
      <c r="F100" s="31"/>
      <c r="G100" s="34"/>
      <c r="H100" s="31"/>
      <c r="I100" s="31"/>
      <c r="J100" s="31"/>
      <c r="K100" s="31"/>
      <c r="L100" s="35"/>
      <c r="M100" s="24"/>
      <c r="N100" s="24"/>
      <c r="O100" s="24"/>
      <c r="P100" s="24"/>
      <c r="Q100" s="24"/>
      <c r="R100" s="24"/>
      <c r="S100" s="24"/>
      <c r="T100" s="24"/>
      <c r="U100" s="24"/>
      <c r="V100" s="24"/>
      <c r="W100" s="24"/>
      <c r="X100" s="24"/>
    </row>
    <row r="101" spans="2:24" x14ac:dyDescent="0.25">
      <c r="B101" s="129" t="s">
        <v>38</v>
      </c>
      <c r="C101" s="130"/>
      <c r="D101" s="130"/>
      <c r="E101" s="130"/>
      <c r="F101" s="130"/>
      <c r="G101" s="130"/>
      <c r="H101" s="130"/>
      <c r="I101" s="130"/>
      <c r="J101" s="130"/>
      <c r="K101" s="130"/>
      <c r="L101" s="131"/>
      <c r="M101" s="6"/>
      <c r="N101" s="6"/>
      <c r="O101" s="6"/>
      <c r="P101" s="6"/>
      <c r="Q101" s="6"/>
      <c r="R101" s="6"/>
      <c r="S101" s="6"/>
      <c r="T101" s="6"/>
      <c r="U101" s="6"/>
      <c r="V101" s="6"/>
      <c r="W101" s="6"/>
      <c r="X101" s="6"/>
    </row>
    <row r="102" spans="2:24" s="3" customFormat="1" ht="45" x14ac:dyDescent="0.25">
      <c r="B102" s="72" t="s">
        <v>49</v>
      </c>
      <c r="C102" s="72" t="s">
        <v>50</v>
      </c>
      <c r="D102" s="72" t="s">
        <v>51</v>
      </c>
      <c r="E102" s="72" t="s">
        <v>0</v>
      </c>
      <c r="F102" s="72" t="s">
        <v>55</v>
      </c>
      <c r="G102" s="72" t="s">
        <v>1</v>
      </c>
      <c r="H102" s="72" t="s">
        <v>53</v>
      </c>
      <c r="I102" s="72" t="s">
        <v>52</v>
      </c>
      <c r="J102" s="72" t="s">
        <v>54</v>
      </c>
      <c r="K102" s="72" t="s">
        <v>56</v>
      </c>
      <c r="L102" s="72" t="s">
        <v>2</v>
      </c>
    </row>
    <row r="103" spans="2:24" ht="75" x14ac:dyDescent="0.25">
      <c r="B103" s="63" t="s">
        <v>81</v>
      </c>
      <c r="C103" s="96" t="s">
        <v>21</v>
      </c>
      <c r="D103" s="93" t="s">
        <v>67</v>
      </c>
      <c r="E103" s="64">
        <v>0</v>
      </c>
      <c r="F103" s="64">
        <v>197848.21</v>
      </c>
      <c r="G103" s="64" t="s">
        <v>14</v>
      </c>
      <c r="H103" s="79">
        <v>13000</v>
      </c>
      <c r="I103" s="64">
        <v>0</v>
      </c>
      <c r="J103" s="64">
        <v>42270.17</v>
      </c>
      <c r="K103" s="68">
        <f>SUM(E103+F103+H103+I103+J103)</f>
        <v>253118.38</v>
      </c>
      <c r="L103" s="77" t="s">
        <v>109</v>
      </c>
      <c r="M103" s="6"/>
      <c r="N103" s="6"/>
      <c r="O103" s="6"/>
      <c r="P103" s="6"/>
      <c r="Q103" s="6"/>
      <c r="R103" s="6"/>
      <c r="S103" s="6"/>
      <c r="T103" s="6"/>
      <c r="U103" s="6"/>
      <c r="V103" s="6"/>
      <c r="W103" s="6"/>
      <c r="X103" s="6"/>
    </row>
    <row r="104" spans="2:24" ht="21.75" customHeight="1" x14ac:dyDescent="0.25">
      <c r="B104" s="8" t="s">
        <v>92</v>
      </c>
      <c r="C104" s="104"/>
      <c r="D104" s="94"/>
      <c r="E104" s="5">
        <v>55838.93</v>
      </c>
      <c r="F104" s="5">
        <v>41689.440000000002</v>
      </c>
      <c r="G104" s="5" t="s">
        <v>14</v>
      </c>
      <c r="H104" s="20">
        <v>13000</v>
      </c>
      <c r="I104" s="5">
        <v>0</v>
      </c>
      <c r="J104" s="5">
        <f>29354.29/2</f>
        <v>14677.145</v>
      </c>
      <c r="K104" s="43">
        <f>SUM(E104+F104+H104+I104+J104)</f>
        <v>125205.515</v>
      </c>
      <c r="L104" s="5"/>
      <c r="M104" s="6"/>
      <c r="N104" s="6"/>
      <c r="O104" s="6"/>
      <c r="P104" s="6"/>
      <c r="Q104" s="6"/>
      <c r="R104" s="6"/>
      <c r="S104" s="6"/>
      <c r="T104" s="6"/>
      <c r="U104" s="6"/>
      <c r="V104" s="6"/>
      <c r="W104" s="6"/>
      <c r="X104" s="6"/>
    </row>
    <row r="105" spans="2:24" ht="75" x14ac:dyDescent="0.25">
      <c r="B105" s="67" t="s">
        <v>93</v>
      </c>
      <c r="C105" s="104"/>
      <c r="D105" s="94"/>
      <c r="E105" s="80">
        <v>0</v>
      </c>
      <c r="F105" s="64">
        <v>41689.440000000002</v>
      </c>
      <c r="G105" s="64" t="s">
        <v>14</v>
      </c>
      <c r="H105" s="20">
        <v>13000</v>
      </c>
      <c r="I105" s="64">
        <v>1300</v>
      </c>
      <c r="J105" s="64">
        <v>18786.740000000002</v>
      </c>
      <c r="K105" s="68">
        <f>SUM(E105+F105+H105+I105+J105)</f>
        <v>74776.180000000008</v>
      </c>
      <c r="L105" s="77" t="s">
        <v>109</v>
      </c>
      <c r="M105" s="6"/>
      <c r="N105" s="6"/>
      <c r="O105" s="6"/>
      <c r="P105" s="6"/>
      <c r="Q105" s="6"/>
      <c r="R105" s="6"/>
      <c r="S105" s="6"/>
      <c r="T105" s="6"/>
      <c r="U105" s="6"/>
      <c r="V105" s="6"/>
      <c r="W105" s="6"/>
      <c r="X105" s="6"/>
    </row>
    <row r="106" spans="2:24" x14ac:dyDescent="0.25">
      <c r="B106" s="8" t="s">
        <v>94</v>
      </c>
      <c r="C106" s="97"/>
      <c r="D106" s="95"/>
      <c r="E106" s="14">
        <v>26914.93</v>
      </c>
      <c r="F106" s="5">
        <v>41689.440000000002</v>
      </c>
      <c r="G106" s="5" t="s">
        <v>14</v>
      </c>
      <c r="H106" s="20">
        <v>14955</v>
      </c>
      <c r="I106" s="5">
        <v>1300</v>
      </c>
      <c r="J106" s="5">
        <v>14677.15</v>
      </c>
      <c r="K106" s="43">
        <f>SUM(E106+F106+H106+I106+J106)</f>
        <v>99536.51999999999</v>
      </c>
      <c r="L106" s="5"/>
      <c r="M106" s="6"/>
      <c r="N106" s="6"/>
      <c r="O106" s="6"/>
      <c r="P106" s="6"/>
      <c r="Q106" s="6"/>
      <c r="R106" s="6"/>
      <c r="S106" s="6"/>
      <c r="T106" s="6"/>
      <c r="U106" s="6"/>
      <c r="V106" s="6"/>
      <c r="W106" s="6"/>
      <c r="X106" s="6"/>
    </row>
    <row r="107" spans="2:24" x14ac:dyDescent="0.25">
      <c r="B107" s="41"/>
      <c r="C107" s="1" t="s">
        <v>5</v>
      </c>
      <c r="D107" s="1"/>
      <c r="E107" s="9">
        <f>SUM(E103:E106)</f>
        <v>82753.86</v>
      </c>
      <c r="F107" s="9">
        <f>SUM(F103:F106)</f>
        <v>322916.52999999997</v>
      </c>
      <c r="G107" s="5"/>
      <c r="H107" s="9">
        <f>SUM(H103:H106)</f>
        <v>53955</v>
      </c>
      <c r="I107" s="9">
        <f>SUM(I103:I106)</f>
        <v>2600</v>
      </c>
      <c r="J107" s="9">
        <f>SUM(J103:J106)</f>
        <v>90411.205000000002</v>
      </c>
      <c r="K107" s="43">
        <f>SUM(E107+F107+H107+I107+J107)</f>
        <v>552636.59499999997</v>
      </c>
      <c r="L107" s="5"/>
      <c r="M107" s="6"/>
      <c r="N107" s="6"/>
      <c r="O107" s="6"/>
      <c r="P107" s="6"/>
      <c r="Q107" s="6"/>
      <c r="R107" s="6"/>
      <c r="S107" s="6"/>
      <c r="T107" s="6"/>
      <c r="U107" s="6"/>
      <c r="V107" s="6"/>
      <c r="W107" s="6"/>
      <c r="X107" s="6"/>
    </row>
    <row r="108" spans="2:24" x14ac:dyDescent="0.25">
      <c r="B108" s="36"/>
      <c r="C108" s="30"/>
      <c r="D108" s="30"/>
      <c r="E108" s="31"/>
      <c r="F108" s="31"/>
      <c r="G108" s="34"/>
      <c r="H108" s="31"/>
      <c r="I108" s="31"/>
      <c r="J108" s="31"/>
      <c r="K108" s="31"/>
      <c r="L108" s="35"/>
      <c r="M108" s="6"/>
      <c r="N108" s="6"/>
      <c r="O108" s="6"/>
      <c r="P108" s="6"/>
      <c r="Q108" s="6"/>
      <c r="R108" s="6"/>
      <c r="S108" s="6"/>
      <c r="T108" s="6"/>
      <c r="U108" s="6"/>
      <c r="V108" s="6"/>
      <c r="W108" s="6"/>
      <c r="X108" s="6"/>
    </row>
    <row r="109" spans="2:24" s="3" customFormat="1" ht="22.5" customHeight="1" x14ac:dyDescent="0.25">
      <c r="B109" s="101" t="s">
        <v>39</v>
      </c>
      <c r="C109" s="102"/>
      <c r="D109" s="102"/>
      <c r="E109" s="102"/>
      <c r="F109" s="102"/>
      <c r="G109" s="102"/>
      <c r="H109" s="102"/>
      <c r="I109" s="102"/>
      <c r="J109" s="102"/>
      <c r="K109" s="102"/>
      <c r="L109" s="103"/>
      <c r="M109" s="10"/>
      <c r="N109" s="10"/>
      <c r="O109" s="10"/>
      <c r="P109" s="10"/>
      <c r="Q109" s="10"/>
      <c r="R109" s="10"/>
      <c r="S109" s="10"/>
      <c r="T109" s="10"/>
      <c r="U109" s="10"/>
      <c r="V109" s="10"/>
      <c r="W109" s="10"/>
      <c r="X109" s="10"/>
    </row>
    <row r="110" spans="2:24" s="3" customFormat="1" ht="45" x14ac:dyDescent="0.25">
      <c r="B110" s="72" t="s">
        <v>49</v>
      </c>
      <c r="C110" s="72" t="s">
        <v>50</v>
      </c>
      <c r="D110" s="72" t="s">
        <v>51</v>
      </c>
      <c r="E110" s="72" t="s">
        <v>0</v>
      </c>
      <c r="F110" s="72" t="s">
        <v>55</v>
      </c>
      <c r="G110" s="72" t="s">
        <v>1</v>
      </c>
      <c r="H110" s="72" t="s">
        <v>53</v>
      </c>
      <c r="I110" s="72" t="s">
        <v>52</v>
      </c>
      <c r="J110" s="72" t="s">
        <v>54</v>
      </c>
      <c r="K110" s="72" t="s">
        <v>56</v>
      </c>
      <c r="L110" s="72" t="s">
        <v>2</v>
      </c>
    </row>
    <row r="111" spans="2:24" s="3" customFormat="1" ht="45" x14ac:dyDescent="0.25">
      <c r="B111" s="67" t="s">
        <v>89</v>
      </c>
      <c r="C111" s="90" t="s">
        <v>22</v>
      </c>
      <c r="D111" s="93" t="s">
        <v>68</v>
      </c>
      <c r="E111" s="81">
        <v>76053.929999999993</v>
      </c>
      <c r="F111" s="64">
        <v>38452.800000000003</v>
      </c>
      <c r="G111" s="64" t="s">
        <v>23</v>
      </c>
      <c r="H111" s="81">
        <f>13045.77+31130.69</f>
        <v>44176.46</v>
      </c>
      <c r="I111" s="82">
        <v>0</v>
      </c>
      <c r="J111" s="81">
        <v>66316.460000000006</v>
      </c>
      <c r="K111" s="68">
        <f>SUM(E111+F111+H111+I111+J111)</f>
        <v>224999.65000000002</v>
      </c>
      <c r="L111" s="77" t="s">
        <v>76</v>
      </c>
    </row>
    <row r="112" spans="2:24" x14ac:dyDescent="0.25">
      <c r="B112" s="8" t="s">
        <v>92</v>
      </c>
      <c r="C112" s="91"/>
      <c r="D112" s="94"/>
      <c r="E112" s="5">
        <v>32067.93</v>
      </c>
      <c r="F112" s="5">
        <v>31590</v>
      </c>
      <c r="G112" s="5" t="s">
        <v>23</v>
      </c>
      <c r="H112" s="5">
        <v>8000</v>
      </c>
      <c r="I112" s="5">
        <v>1300</v>
      </c>
      <c r="J112" s="5">
        <v>0</v>
      </c>
      <c r="K112" s="43">
        <f t="shared" ref="K112:K113" si="10">SUM(E112+F112+H112+I112+J112)</f>
        <v>72957.929999999993</v>
      </c>
      <c r="L112" s="5"/>
      <c r="M112" s="6"/>
      <c r="N112" s="6"/>
      <c r="O112" s="6"/>
      <c r="P112" s="6"/>
      <c r="Q112" s="6"/>
      <c r="R112" s="6"/>
      <c r="S112" s="6"/>
      <c r="T112" s="6"/>
      <c r="U112" s="6"/>
      <c r="V112" s="6"/>
      <c r="W112" s="6"/>
      <c r="X112" s="6"/>
    </row>
    <row r="113" spans="2:24" x14ac:dyDescent="0.25">
      <c r="B113" s="8" t="s">
        <v>93</v>
      </c>
      <c r="C113" s="91"/>
      <c r="D113" s="94"/>
      <c r="E113" s="5">
        <v>32372.93</v>
      </c>
      <c r="F113" s="5">
        <v>23576.49</v>
      </c>
      <c r="G113" s="5" t="s">
        <v>24</v>
      </c>
      <c r="H113" s="5">
        <v>8835</v>
      </c>
      <c r="I113" s="5">
        <v>1600</v>
      </c>
      <c r="J113" s="5">
        <v>0</v>
      </c>
      <c r="K113" s="43">
        <f t="shared" si="10"/>
        <v>66384.42</v>
      </c>
      <c r="L113" s="5"/>
      <c r="M113" s="6"/>
      <c r="N113" s="6"/>
      <c r="O113" s="6"/>
      <c r="P113" s="6"/>
      <c r="Q113" s="6"/>
      <c r="R113" s="6"/>
      <c r="S113" s="6"/>
      <c r="T113" s="6"/>
      <c r="U113" s="6"/>
      <c r="V113" s="6"/>
      <c r="W113" s="6"/>
      <c r="X113" s="6"/>
    </row>
    <row r="114" spans="2:24" x14ac:dyDescent="0.25">
      <c r="B114" s="4" t="s">
        <v>94</v>
      </c>
      <c r="C114" s="92"/>
      <c r="D114" s="95"/>
      <c r="E114" s="26">
        <v>34795.93</v>
      </c>
      <c r="F114" s="5">
        <v>26371.34</v>
      </c>
      <c r="G114" s="5" t="s">
        <v>23</v>
      </c>
      <c r="H114" s="26">
        <v>11859.79</v>
      </c>
      <c r="I114" s="26">
        <v>0</v>
      </c>
      <c r="J114" s="26">
        <v>0</v>
      </c>
      <c r="K114" s="43">
        <f>SUM(E114+F114+H114+I114+J114)</f>
        <v>73027.06</v>
      </c>
      <c r="L114" s="5"/>
      <c r="M114" s="6"/>
      <c r="N114" s="6"/>
      <c r="O114" s="6"/>
      <c r="P114" s="6"/>
      <c r="Q114" s="6"/>
      <c r="R114" s="6"/>
      <c r="S114" s="6"/>
      <c r="T114" s="6"/>
      <c r="U114" s="6"/>
      <c r="V114" s="6"/>
      <c r="W114" s="6"/>
      <c r="X114" s="6"/>
    </row>
    <row r="115" spans="2:24" x14ac:dyDescent="0.25">
      <c r="B115" s="41"/>
      <c r="C115" s="1" t="s">
        <v>5</v>
      </c>
      <c r="D115" s="1"/>
      <c r="E115" s="9">
        <f>SUM(E111:E114)</f>
        <v>175290.71999999997</v>
      </c>
      <c r="F115" s="9">
        <f>SUM(F111:F114)</f>
        <v>119990.63</v>
      </c>
      <c r="G115" s="5"/>
      <c r="H115" s="9">
        <f>SUM(H111:H114)</f>
        <v>72871.25</v>
      </c>
      <c r="I115" s="9">
        <f>SUM(I111:I114)</f>
        <v>2900</v>
      </c>
      <c r="J115" s="9">
        <f>SUM(J111:J114)</f>
        <v>66316.460000000006</v>
      </c>
      <c r="K115" s="43">
        <f>SUM(E115+F115+H115+I115+J115)</f>
        <v>437369.06</v>
      </c>
      <c r="L115" s="5"/>
      <c r="M115" s="6"/>
      <c r="N115" s="6"/>
      <c r="O115" s="6"/>
      <c r="P115" s="6"/>
      <c r="Q115" s="6"/>
      <c r="R115" s="6"/>
      <c r="S115" s="6"/>
      <c r="T115" s="6"/>
      <c r="U115" s="6"/>
      <c r="V115" s="6"/>
      <c r="W115" s="6"/>
      <c r="X115" s="6"/>
    </row>
    <row r="116" spans="2:24" x14ac:dyDescent="0.25">
      <c r="B116" s="33"/>
      <c r="C116" s="30"/>
      <c r="D116" s="30"/>
      <c r="E116" s="31"/>
      <c r="F116" s="31"/>
      <c r="G116" s="34"/>
      <c r="H116" s="31"/>
      <c r="I116" s="31"/>
      <c r="J116" s="31"/>
      <c r="K116" s="31"/>
      <c r="L116" s="35"/>
      <c r="M116" s="6"/>
      <c r="N116" s="6"/>
      <c r="O116" s="6"/>
      <c r="P116" s="6"/>
      <c r="Q116" s="6"/>
      <c r="R116" s="6"/>
      <c r="S116" s="6"/>
      <c r="T116" s="6"/>
      <c r="U116" s="6"/>
      <c r="V116" s="6"/>
      <c r="W116" s="6"/>
      <c r="X116" s="6"/>
    </row>
    <row r="117" spans="2:24" ht="22.5" customHeight="1" x14ac:dyDescent="0.25">
      <c r="B117" s="101" t="s">
        <v>40</v>
      </c>
      <c r="C117" s="102"/>
      <c r="D117" s="102"/>
      <c r="E117" s="102"/>
      <c r="F117" s="102"/>
      <c r="G117" s="102"/>
      <c r="H117" s="102"/>
      <c r="I117" s="102"/>
      <c r="J117" s="102"/>
      <c r="K117" s="102"/>
      <c r="L117" s="103"/>
      <c r="M117" s="6"/>
      <c r="N117" s="6"/>
      <c r="O117" s="6"/>
      <c r="P117" s="6"/>
      <c r="Q117" s="6"/>
      <c r="R117" s="6"/>
      <c r="S117" s="6"/>
      <c r="T117" s="6"/>
      <c r="U117" s="6"/>
      <c r="V117" s="6"/>
      <c r="W117" s="6"/>
      <c r="X117" s="6"/>
    </row>
    <row r="118" spans="2:24" s="3" customFormat="1" ht="45" x14ac:dyDescent="0.25">
      <c r="B118" s="72" t="s">
        <v>49</v>
      </c>
      <c r="C118" s="72" t="s">
        <v>50</v>
      </c>
      <c r="D118" s="72" t="s">
        <v>51</v>
      </c>
      <c r="E118" s="72" t="s">
        <v>0</v>
      </c>
      <c r="F118" s="72" t="s">
        <v>55</v>
      </c>
      <c r="G118" s="72" t="s">
        <v>1</v>
      </c>
      <c r="H118" s="72" t="s">
        <v>53</v>
      </c>
      <c r="I118" s="72" t="s">
        <v>52</v>
      </c>
      <c r="J118" s="72" t="s">
        <v>54</v>
      </c>
      <c r="K118" s="72" t="s">
        <v>56</v>
      </c>
      <c r="L118" s="72" t="s">
        <v>2</v>
      </c>
    </row>
    <row r="119" spans="2:24" ht="45" x14ac:dyDescent="0.25">
      <c r="B119" s="63" t="s">
        <v>81</v>
      </c>
      <c r="C119" s="96" t="s">
        <v>25</v>
      </c>
      <c r="D119" s="93" t="s">
        <v>69</v>
      </c>
      <c r="E119" s="64">
        <v>32710.93</v>
      </c>
      <c r="F119" s="64">
        <v>0</v>
      </c>
      <c r="G119" s="64" t="s">
        <v>73</v>
      </c>
      <c r="H119" s="64">
        <v>6000</v>
      </c>
      <c r="I119" s="64">
        <v>0</v>
      </c>
      <c r="J119" s="64">
        <v>0</v>
      </c>
      <c r="K119" s="68">
        <f>SUM(E119+F119+H119+I119+J119)</f>
        <v>38710.93</v>
      </c>
      <c r="L119" s="71" t="s">
        <v>111</v>
      </c>
      <c r="M119" s="6"/>
      <c r="N119" s="6"/>
      <c r="O119" s="6"/>
      <c r="P119" s="6"/>
      <c r="Q119" s="6"/>
      <c r="R119" s="6"/>
      <c r="S119" s="6"/>
      <c r="T119" s="6"/>
      <c r="U119" s="6"/>
      <c r="V119" s="6"/>
      <c r="W119" s="6"/>
      <c r="X119" s="6"/>
    </row>
    <row r="120" spans="2:24" ht="60" x14ac:dyDescent="0.25">
      <c r="B120" s="67" t="s">
        <v>89</v>
      </c>
      <c r="C120" s="104"/>
      <c r="D120" s="94"/>
      <c r="E120" s="81">
        <v>0</v>
      </c>
      <c r="F120" s="81">
        <v>0</v>
      </c>
      <c r="G120" s="85" t="s">
        <v>74</v>
      </c>
      <c r="H120" s="64">
        <v>6879.99</v>
      </c>
      <c r="I120" s="64">
        <v>0</v>
      </c>
      <c r="J120" s="64">
        <v>0</v>
      </c>
      <c r="K120" s="68">
        <f>SUM(E120+F120+H120+I120+J120)</f>
        <v>6879.99</v>
      </c>
      <c r="L120" s="71" t="s">
        <v>112</v>
      </c>
      <c r="M120" s="6"/>
      <c r="N120" s="6"/>
      <c r="O120" s="6"/>
      <c r="P120" s="6"/>
      <c r="Q120" s="6"/>
      <c r="R120" s="6"/>
      <c r="S120" s="6"/>
      <c r="T120" s="6"/>
      <c r="U120" s="6"/>
      <c r="V120" s="6"/>
      <c r="W120" s="6"/>
      <c r="X120" s="6"/>
    </row>
    <row r="121" spans="2:24" ht="45" x14ac:dyDescent="0.25">
      <c r="B121" s="8" t="s">
        <v>92</v>
      </c>
      <c r="C121" s="104"/>
      <c r="D121" s="94"/>
      <c r="E121" s="64">
        <v>32724</v>
      </c>
      <c r="F121" s="64">
        <v>0</v>
      </c>
      <c r="G121" s="64" t="s">
        <v>73</v>
      </c>
      <c r="H121" s="64">
        <v>5000</v>
      </c>
      <c r="I121" s="64">
        <v>700</v>
      </c>
      <c r="J121" s="64">
        <v>0</v>
      </c>
      <c r="K121" s="68">
        <f t="shared" ref="K121:K122" si="11">SUM(E121+F121+H121+I121+J121)</f>
        <v>38424</v>
      </c>
      <c r="L121" s="71" t="s">
        <v>111</v>
      </c>
      <c r="M121" s="6"/>
      <c r="N121" s="6"/>
      <c r="O121" s="6"/>
      <c r="P121" s="6"/>
      <c r="Q121" s="6"/>
      <c r="R121" s="6"/>
      <c r="S121" s="6"/>
      <c r="T121" s="6"/>
      <c r="U121" s="6"/>
      <c r="V121" s="6"/>
      <c r="W121" s="6"/>
      <c r="X121" s="6"/>
    </row>
    <row r="122" spans="2:24" ht="60" x14ac:dyDescent="0.25">
      <c r="B122" s="67" t="s">
        <v>93</v>
      </c>
      <c r="C122" s="104"/>
      <c r="D122" s="94"/>
      <c r="E122" s="83">
        <v>0</v>
      </c>
      <c r="F122" s="64">
        <v>0</v>
      </c>
      <c r="G122" s="64" t="s">
        <v>73</v>
      </c>
      <c r="H122" s="64">
        <v>0</v>
      </c>
      <c r="I122" s="64">
        <v>0</v>
      </c>
      <c r="J122" s="64">
        <v>0</v>
      </c>
      <c r="K122" s="68">
        <f t="shared" si="11"/>
        <v>0</v>
      </c>
      <c r="L122" s="71" t="s">
        <v>112</v>
      </c>
      <c r="M122" s="6"/>
      <c r="N122" s="6"/>
      <c r="O122" s="6"/>
      <c r="P122" s="6"/>
      <c r="Q122" s="6"/>
      <c r="R122" s="6"/>
      <c r="S122" s="6"/>
      <c r="T122" s="6"/>
      <c r="U122" s="6"/>
      <c r="V122" s="6"/>
      <c r="W122" s="6"/>
      <c r="X122" s="6"/>
    </row>
    <row r="123" spans="2:24" ht="60" x14ac:dyDescent="0.25">
      <c r="B123" s="67" t="s">
        <v>94</v>
      </c>
      <c r="C123" s="104"/>
      <c r="D123" s="94"/>
      <c r="E123" s="64">
        <v>0</v>
      </c>
      <c r="F123" s="81">
        <v>0</v>
      </c>
      <c r="G123" s="63" t="s">
        <v>74</v>
      </c>
      <c r="H123" s="64">
        <v>0</v>
      </c>
      <c r="I123" s="64">
        <v>0</v>
      </c>
      <c r="J123" s="64">
        <v>0</v>
      </c>
      <c r="K123" s="68">
        <f>SUM(E123+F123+H123+I123+J123)</f>
        <v>0</v>
      </c>
      <c r="L123" s="71" t="s">
        <v>112</v>
      </c>
      <c r="M123" s="6"/>
      <c r="N123" s="6"/>
      <c r="O123" s="6"/>
      <c r="P123" s="6"/>
      <c r="Q123" s="6"/>
      <c r="R123" s="6"/>
      <c r="S123" s="6"/>
      <c r="T123" s="6"/>
      <c r="U123" s="6"/>
      <c r="V123" s="6"/>
      <c r="W123" s="6"/>
      <c r="X123" s="6"/>
    </row>
    <row r="124" spans="2:24" ht="60" x14ac:dyDescent="0.25">
      <c r="B124" s="84" t="s">
        <v>95</v>
      </c>
      <c r="C124" s="97"/>
      <c r="D124" s="95"/>
      <c r="E124" s="64">
        <v>0</v>
      </c>
      <c r="F124" s="81">
        <v>0</v>
      </c>
      <c r="G124" s="85" t="s">
        <v>74</v>
      </c>
      <c r="H124" s="64"/>
      <c r="I124" s="64"/>
      <c r="J124" s="64">
        <v>0</v>
      </c>
      <c r="K124" s="68">
        <f>SUM(E124+F124+H124+I124+J124)</f>
        <v>0</v>
      </c>
      <c r="L124" s="71" t="s">
        <v>112</v>
      </c>
      <c r="M124" s="6"/>
      <c r="N124" s="6"/>
      <c r="O124" s="6"/>
      <c r="P124" s="6"/>
      <c r="Q124" s="6"/>
      <c r="R124" s="6"/>
      <c r="S124" s="6"/>
      <c r="T124" s="6"/>
      <c r="U124" s="6"/>
      <c r="V124" s="6"/>
      <c r="W124" s="6"/>
      <c r="X124" s="6"/>
    </row>
    <row r="125" spans="2:24" x14ac:dyDescent="0.25">
      <c r="B125" s="41"/>
      <c r="C125" s="1" t="s">
        <v>5</v>
      </c>
      <c r="D125" s="1"/>
      <c r="E125" s="9">
        <f>SUM(E119:E124)</f>
        <v>65434.93</v>
      </c>
      <c r="F125" s="9">
        <f>SUM(F119:F124)</f>
        <v>0</v>
      </c>
      <c r="G125" s="9"/>
      <c r="H125" s="9">
        <f>SUM(H119:H124)</f>
        <v>17879.989999999998</v>
      </c>
      <c r="I125" s="9">
        <f t="shared" ref="I125" si="12">SUM(I119:I124)</f>
        <v>700</v>
      </c>
      <c r="J125" s="9">
        <f>SUM(J119:J124)</f>
        <v>0</v>
      </c>
      <c r="K125" s="43">
        <f>SUM(E125+F125+H125+I125+J125)</f>
        <v>84014.92</v>
      </c>
      <c r="L125" s="5"/>
      <c r="M125" s="6"/>
      <c r="N125" s="6"/>
      <c r="O125" s="6"/>
      <c r="P125" s="6"/>
      <c r="Q125" s="6"/>
      <c r="R125" s="6"/>
      <c r="S125" s="6"/>
      <c r="T125" s="6"/>
      <c r="U125" s="6"/>
      <c r="V125" s="6"/>
      <c r="W125" s="6"/>
      <c r="X125" s="6"/>
    </row>
    <row r="126" spans="2:24" x14ac:dyDescent="0.25">
      <c r="B126" s="46"/>
      <c r="C126" s="3"/>
      <c r="D126" s="3"/>
      <c r="E126" s="10"/>
      <c r="F126" s="10"/>
      <c r="G126" s="10"/>
      <c r="H126" s="10"/>
      <c r="I126" s="10"/>
      <c r="J126" s="10"/>
      <c r="K126" s="10"/>
      <c r="L126" s="47"/>
      <c r="M126" s="6"/>
      <c r="N126" s="6"/>
      <c r="O126" s="6"/>
      <c r="P126" s="6"/>
      <c r="Q126" s="6"/>
      <c r="R126" s="6"/>
      <c r="S126" s="6"/>
      <c r="T126" s="6"/>
      <c r="U126" s="6"/>
      <c r="V126" s="6"/>
      <c r="W126" s="6"/>
      <c r="X126" s="6"/>
    </row>
    <row r="127" spans="2:24" x14ac:dyDescent="0.25">
      <c r="B127" s="98" t="s">
        <v>43</v>
      </c>
      <c r="C127" s="99"/>
      <c r="D127" s="99"/>
      <c r="E127" s="99"/>
      <c r="F127" s="99"/>
      <c r="G127" s="99"/>
      <c r="H127" s="99"/>
      <c r="I127" s="99"/>
      <c r="J127" s="99"/>
      <c r="K127" s="99"/>
      <c r="L127" s="100"/>
      <c r="M127" s="6"/>
      <c r="N127" s="6"/>
      <c r="O127" s="6"/>
      <c r="P127" s="6"/>
      <c r="Q127" s="6"/>
      <c r="R127" s="6"/>
      <c r="S127" s="6"/>
      <c r="T127" s="6"/>
      <c r="U127" s="6"/>
      <c r="V127" s="6"/>
      <c r="W127" s="6"/>
      <c r="X127" s="6"/>
    </row>
    <row r="128" spans="2:24" ht="45" x14ac:dyDescent="0.25">
      <c r="B128" s="72" t="s">
        <v>49</v>
      </c>
      <c r="C128" s="72" t="s">
        <v>50</v>
      </c>
      <c r="D128" s="72" t="s">
        <v>51</v>
      </c>
      <c r="E128" s="72" t="s">
        <v>0</v>
      </c>
      <c r="F128" s="72" t="s">
        <v>55</v>
      </c>
      <c r="G128" s="72" t="s">
        <v>1</v>
      </c>
      <c r="H128" s="72" t="s">
        <v>53</v>
      </c>
      <c r="I128" s="72" t="s">
        <v>52</v>
      </c>
      <c r="J128" s="72" t="s">
        <v>54</v>
      </c>
      <c r="K128" s="72" t="s">
        <v>56</v>
      </c>
      <c r="L128" s="72" t="s">
        <v>2</v>
      </c>
      <c r="M128" s="6"/>
      <c r="N128" s="6"/>
      <c r="O128" s="6"/>
      <c r="P128" s="6"/>
      <c r="Q128" s="6"/>
      <c r="R128" s="6"/>
      <c r="S128" s="6"/>
      <c r="T128" s="6"/>
      <c r="U128" s="6"/>
      <c r="V128" s="6"/>
      <c r="W128" s="6"/>
      <c r="X128" s="6"/>
    </row>
    <row r="129" spans="2:24" ht="49.5" customHeight="1" x14ac:dyDescent="0.25">
      <c r="B129" s="67" t="s">
        <v>89</v>
      </c>
      <c r="C129" s="96" t="s">
        <v>26</v>
      </c>
      <c r="D129" s="93" t="s">
        <v>70</v>
      </c>
      <c r="E129" s="64">
        <v>0</v>
      </c>
      <c r="F129" s="64">
        <v>0</v>
      </c>
      <c r="G129" s="64"/>
      <c r="H129" s="86">
        <v>1933.25</v>
      </c>
      <c r="I129" s="64">
        <v>0</v>
      </c>
      <c r="J129" s="64">
        <v>0</v>
      </c>
      <c r="K129" s="68">
        <f t="shared" ref="K129:K131" si="13">SUM(E129+F129+H129+I129+J129)</f>
        <v>1933.25</v>
      </c>
      <c r="L129" s="71" t="s">
        <v>113</v>
      </c>
      <c r="M129" s="6"/>
      <c r="N129" s="6"/>
      <c r="O129" s="6"/>
      <c r="P129" s="6"/>
      <c r="Q129" s="6"/>
      <c r="R129" s="6"/>
      <c r="S129" s="6"/>
      <c r="T129" s="6"/>
      <c r="U129" s="6"/>
      <c r="V129" s="6"/>
      <c r="W129" s="6"/>
      <c r="X129" s="6"/>
    </row>
    <row r="130" spans="2:24" ht="30" x14ac:dyDescent="0.25">
      <c r="B130" s="67" t="s">
        <v>92</v>
      </c>
      <c r="C130" s="97"/>
      <c r="D130" s="95"/>
      <c r="E130" s="81">
        <v>0</v>
      </c>
      <c r="F130" s="64">
        <v>0</v>
      </c>
      <c r="G130" s="64"/>
      <c r="H130" s="86">
        <v>1757.5</v>
      </c>
      <c r="I130" s="64">
        <v>0</v>
      </c>
      <c r="J130" s="64">
        <v>1028.6099999999999</v>
      </c>
      <c r="K130" s="68">
        <f t="shared" si="13"/>
        <v>2786.1099999999997</v>
      </c>
      <c r="L130" s="71" t="s">
        <v>113</v>
      </c>
      <c r="M130" s="6"/>
      <c r="N130" s="6"/>
      <c r="O130" s="6"/>
      <c r="P130" s="6"/>
      <c r="Q130" s="6"/>
      <c r="R130" s="6"/>
      <c r="S130" s="6"/>
      <c r="T130" s="6"/>
      <c r="U130" s="6"/>
      <c r="V130" s="6"/>
      <c r="W130" s="6"/>
      <c r="X130" s="6"/>
    </row>
    <row r="131" spans="2:24" x14ac:dyDescent="0.25">
      <c r="B131" s="41"/>
      <c r="C131" s="1" t="s">
        <v>5</v>
      </c>
      <c r="D131" s="1"/>
      <c r="E131" s="87">
        <f>SUM(E129:E130)</f>
        <v>0</v>
      </c>
      <c r="F131" s="87">
        <f>SUM(F129:F130)</f>
        <v>0</v>
      </c>
      <c r="G131" s="87"/>
      <c r="H131" s="87">
        <f>SUM(H129:H130)</f>
        <v>3690.75</v>
      </c>
      <c r="I131" s="87">
        <f>SUM(I129:I130)</f>
        <v>0</v>
      </c>
      <c r="J131" s="87">
        <f>SUM(J129:J130)</f>
        <v>1028.6099999999999</v>
      </c>
      <c r="K131" s="68">
        <f t="shared" si="13"/>
        <v>4719.3599999999997</v>
      </c>
      <c r="L131" s="64"/>
    </row>
    <row r="132" spans="2:24" x14ac:dyDescent="0.25">
      <c r="B132" s="28"/>
      <c r="C132" s="30"/>
      <c r="D132" s="30"/>
      <c r="E132" s="31"/>
      <c r="F132" s="31"/>
      <c r="G132" s="31"/>
      <c r="H132" s="31"/>
      <c r="I132" s="31"/>
      <c r="J132" s="31"/>
      <c r="K132" s="10"/>
      <c r="L132" s="47"/>
    </row>
    <row r="133" spans="2:24" x14ac:dyDescent="0.25">
      <c r="B133" s="101" t="s">
        <v>41</v>
      </c>
      <c r="C133" s="102"/>
      <c r="D133" s="102"/>
      <c r="E133" s="102"/>
      <c r="F133" s="102"/>
      <c r="G133" s="102"/>
      <c r="H133" s="102"/>
      <c r="I133" s="102"/>
      <c r="J133" s="102"/>
      <c r="K133" s="102"/>
      <c r="L133" s="103"/>
    </row>
    <row r="134" spans="2:24" ht="45" x14ac:dyDescent="0.25">
      <c r="B134" s="72" t="s">
        <v>49</v>
      </c>
      <c r="C134" s="72" t="s">
        <v>50</v>
      </c>
      <c r="D134" s="72" t="s">
        <v>51</v>
      </c>
      <c r="E134" s="72" t="s">
        <v>0</v>
      </c>
      <c r="F134" s="72" t="s">
        <v>55</v>
      </c>
      <c r="G134" s="72" t="s">
        <v>1</v>
      </c>
      <c r="H134" s="72" t="s">
        <v>53</v>
      </c>
      <c r="I134" s="72" t="s">
        <v>52</v>
      </c>
      <c r="J134" s="72" t="s">
        <v>54</v>
      </c>
      <c r="K134" s="72" t="s">
        <v>56</v>
      </c>
      <c r="L134" s="72" t="s">
        <v>2</v>
      </c>
    </row>
    <row r="135" spans="2:24" ht="35.25" customHeight="1" x14ac:dyDescent="0.25">
      <c r="B135" s="67" t="s">
        <v>89</v>
      </c>
      <c r="C135" s="96" t="s">
        <v>26</v>
      </c>
      <c r="D135" s="93" t="s">
        <v>71</v>
      </c>
      <c r="E135" s="64">
        <v>0</v>
      </c>
      <c r="F135" s="64">
        <v>0</v>
      </c>
      <c r="G135" s="64"/>
      <c r="H135" s="86">
        <v>2508</v>
      </c>
      <c r="I135" s="64">
        <v>0</v>
      </c>
      <c r="J135" s="64">
        <v>0</v>
      </c>
      <c r="K135" s="68">
        <f t="shared" ref="K135:K137" si="14">SUM(E135+F135+H135+I135+J135)</f>
        <v>2508</v>
      </c>
      <c r="L135" s="71" t="s">
        <v>113</v>
      </c>
    </row>
    <row r="136" spans="2:24" s="3" customFormat="1" ht="39" customHeight="1" x14ac:dyDescent="0.25">
      <c r="B136" s="67" t="s">
        <v>92</v>
      </c>
      <c r="C136" s="97"/>
      <c r="D136" s="95"/>
      <c r="E136" s="81">
        <v>0</v>
      </c>
      <c r="F136" s="64">
        <v>0</v>
      </c>
      <c r="G136" s="64" t="s">
        <v>75</v>
      </c>
      <c r="H136" s="86">
        <v>0</v>
      </c>
      <c r="I136" s="64">
        <v>0</v>
      </c>
      <c r="J136" s="64">
        <v>0</v>
      </c>
      <c r="K136" s="68">
        <f t="shared" si="14"/>
        <v>0</v>
      </c>
      <c r="L136" s="71" t="s">
        <v>113</v>
      </c>
    </row>
    <row r="137" spans="2:24" x14ac:dyDescent="0.25">
      <c r="B137" s="41"/>
      <c r="C137" s="1" t="s">
        <v>5</v>
      </c>
      <c r="D137" s="1"/>
      <c r="E137" s="87">
        <f>E135+E136</f>
        <v>0</v>
      </c>
      <c r="F137" s="87">
        <f t="shared" ref="F137:J137" si="15">F135+F136</f>
        <v>0</v>
      </c>
      <c r="G137" s="87"/>
      <c r="H137" s="87">
        <f t="shared" si="15"/>
        <v>2508</v>
      </c>
      <c r="I137" s="87">
        <f t="shared" si="15"/>
        <v>0</v>
      </c>
      <c r="J137" s="87">
        <f t="shared" si="15"/>
        <v>0</v>
      </c>
      <c r="K137" s="68">
        <f t="shared" si="14"/>
        <v>2508</v>
      </c>
      <c r="L137" s="87"/>
    </row>
    <row r="138" spans="2:24" x14ac:dyDescent="0.25">
      <c r="B138" s="46"/>
      <c r="C138" s="3"/>
      <c r="D138" s="3"/>
      <c r="E138" s="10"/>
      <c r="F138" s="10"/>
      <c r="G138" s="10"/>
      <c r="H138" s="10"/>
      <c r="I138" s="10"/>
      <c r="J138" s="10"/>
      <c r="K138" s="10"/>
      <c r="L138" s="47"/>
    </row>
    <row r="139" spans="2:24" x14ac:dyDescent="0.25">
      <c r="B139" s="89" t="s">
        <v>42</v>
      </c>
      <c r="C139" s="89"/>
      <c r="D139" s="2"/>
      <c r="E139" s="29">
        <f>E137+E131+E125+E115+E107+E99+E86+E76+E65+E56+E44+E36+E28+E17+E8</f>
        <v>3212273.2199999997</v>
      </c>
      <c r="F139" s="29">
        <f>F137+F131+F125+F115+F107+F99+F86+F76+F65+F56+F44+F36+F28+F17+F8</f>
        <v>1435681.0699999998</v>
      </c>
      <c r="G139" s="29"/>
      <c r="H139" s="29">
        <f t="shared" ref="H139:J139" si="16">H137+H131+H125+H115+H107+H99+H86+H76+H65+H56+H44+H36+H28+H17+H8</f>
        <v>506882.48</v>
      </c>
      <c r="I139" s="29">
        <f t="shared" si="16"/>
        <v>37310</v>
      </c>
      <c r="J139" s="29">
        <f t="shared" si="16"/>
        <v>442639.63500000001</v>
      </c>
      <c r="K139" s="9">
        <f>SUM(K137+K131+K125+K115+K107+K99+K86+K76+K65+K56+K44+K36+K28+K17+K8)</f>
        <v>5634786.4050000003</v>
      </c>
      <c r="L139" s="29">
        <f>E139+F139+H139+I139+J139</f>
        <v>5634786.4049999993</v>
      </c>
    </row>
    <row r="140" spans="2:24" x14ac:dyDescent="0.25">
      <c r="B140" s="46"/>
      <c r="J140" s="62"/>
      <c r="K140" s="6"/>
      <c r="L140" s="48"/>
    </row>
    <row r="141" spans="2:24" x14ac:dyDescent="0.25">
      <c r="B141" s="49" t="s">
        <v>44</v>
      </c>
      <c r="L141" s="48"/>
    </row>
    <row r="142" spans="2:24" x14ac:dyDescent="0.25">
      <c r="B142" s="50" t="s">
        <v>45</v>
      </c>
      <c r="C142" s="10">
        <f>K5+K12+K21+K32+K48+K60+K69+K80+K90+K103+K119</f>
        <v>1136888.6199999999</v>
      </c>
      <c r="L142" s="48"/>
    </row>
    <row r="143" spans="2:24" x14ac:dyDescent="0.25">
      <c r="B143" s="50" t="s">
        <v>46</v>
      </c>
      <c r="C143" s="10">
        <f>K61+K70</f>
        <v>212236.93</v>
      </c>
      <c r="L143" s="48"/>
    </row>
    <row r="144" spans="2:24" x14ac:dyDescent="0.25">
      <c r="B144" s="50" t="s">
        <v>47</v>
      </c>
      <c r="C144" s="10">
        <f>+K135+K129+K120+K111+K40</f>
        <v>351017.11</v>
      </c>
      <c r="L144" s="48"/>
    </row>
    <row r="145" spans="2:12" ht="30" x14ac:dyDescent="0.25">
      <c r="B145" s="51" t="s">
        <v>48</v>
      </c>
      <c r="C145" s="52">
        <v>0</v>
      </c>
      <c r="D145" s="53"/>
      <c r="E145" s="53"/>
      <c r="F145" s="53"/>
      <c r="G145" s="53"/>
      <c r="H145" s="53"/>
      <c r="I145" s="53"/>
      <c r="J145" s="53"/>
      <c r="K145" s="53"/>
      <c r="L145" s="54"/>
    </row>
  </sheetData>
  <mergeCells count="49">
    <mergeCell ref="B109:L109"/>
    <mergeCell ref="B67:L67"/>
    <mergeCell ref="C69:C75"/>
    <mergeCell ref="D69:D75"/>
    <mergeCell ref="B78:L78"/>
    <mergeCell ref="B88:L88"/>
    <mergeCell ref="C80:C85"/>
    <mergeCell ref="D60:D64"/>
    <mergeCell ref="B101:L101"/>
    <mergeCell ref="C90:C98"/>
    <mergeCell ref="D90:D98"/>
    <mergeCell ref="C103:C106"/>
    <mergeCell ref="D103:D106"/>
    <mergeCell ref="D80:D85"/>
    <mergeCell ref="B58:L58"/>
    <mergeCell ref="B1:L1"/>
    <mergeCell ref="B10:L10"/>
    <mergeCell ref="B19:L19"/>
    <mergeCell ref="C12:C16"/>
    <mergeCell ref="D12:D16"/>
    <mergeCell ref="B3:L3"/>
    <mergeCell ref="D5:D7"/>
    <mergeCell ref="C5:C7"/>
    <mergeCell ref="B2:L2"/>
    <mergeCell ref="C21:C27"/>
    <mergeCell ref="D21:D27"/>
    <mergeCell ref="C32:C35"/>
    <mergeCell ref="D32:D35"/>
    <mergeCell ref="B46:L46"/>
    <mergeCell ref="D40:D43"/>
    <mergeCell ref="L32:L35"/>
    <mergeCell ref="C48:C55"/>
    <mergeCell ref="D48:D55"/>
    <mergeCell ref="L21:L27"/>
    <mergeCell ref="L40:L43"/>
    <mergeCell ref="B30:L30"/>
    <mergeCell ref="B38:L38"/>
    <mergeCell ref="B139:C139"/>
    <mergeCell ref="C111:C114"/>
    <mergeCell ref="D111:D114"/>
    <mergeCell ref="C129:C130"/>
    <mergeCell ref="D129:D130"/>
    <mergeCell ref="C135:C136"/>
    <mergeCell ref="D135:D136"/>
    <mergeCell ref="B127:L127"/>
    <mergeCell ref="B133:L133"/>
    <mergeCell ref="B117:L117"/>
    <mergeCell ref="C119:C124"/>
    <mergeCell ref="D119:D124"/>
  </mergeCells>
  <pageMargins left="0.70866141732283472" right="0.70866141732283472" top="0.74803149606299213" bottom="0.74803149606299213" header="0.31496062992125984" footer="0.31496062992125984"/>
  <pageSetup paperSize="8" scale="91" fitToHeight="0" orientation="landscape" r:id="rId1"/>
  <rowBreaks count="3" manualBreakCount="3">
    <brk id="29" max="16383" man="1"/>
    <brk id="57" max="16383" man="1"/>
    <brk id="11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International Trips Details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Tshifhiwa Tshivhotshwa</dc:creator>
  <cp:lastModifiedBy>Nikiwe Ncetezo</cp:lastModifiedBy>
  <cp:lastPrinted>2020-03-18T08:22:09Z</cp:lastPrinted>
  <dcterms:created xsi:type="dcterms:W3CDTF">2020-03-06T12:54:20Z</dcterms:created>
  <dcterms:modified xsi:type="dcterms:W3CDTF">2020-06-22T16:49:51Z</dcterms:modified>
</cp:coreProperties>
</file>