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11760"/>
  </bookViews>
  <sheets>
    <sheet name="International Trips Details" sheetId="1" r:id="rId1"/>
  </sheets>
  <calcPr calcId="19102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I118" i="1"/>
  <c r="C141"/>
  <c r="C144"/>
  <c r="C143"/>
  <c r="C142"/>
  <c r="C139"/>
  <c r="C138"/>
  <c r="C137"/>
  <c r="C136" s="1"/>
  <c r="C134"/>
  <c r="C133"/>
  <c r="C132"/>
  <c r="C128"/>
  <c r="G118"/>
  <c r="E118"/>
  <c r="C123" s="1"/>
  <c r="H58"/>
  <c r="C129" s="1"/>
  <c r="F58"/>
  <c r="I62"/>
  <c r="I115"/>
  <c r="I111"/>
  <c r="I106"/>
  <c r="I102"/>
  <c r="I98"/>
  <c r="I94"/>
  <c r="I90"/>
  <c r="I86"/>
  <c r="I82"/>
  <c r="I78"/>
  <c r="I74"/>
  <c r="I70"/>
  <c r="I66"/>
  <c r="I54"/>
  <c r="I50"/>
  <c r="I45"/>
  <c r="I41"/>
  <c r="I37"/>
  <c r="I33"/>
  <c r="I29"/>
  <c r="I21"/>
  <c r="I13"/>
  <c r="I9"/>
  <c r="I5"/>
  <c r="C131" l="1"/>
  <c r="H118"/>
  <c r="C124" s="1"/>
  <c r="I58"/>
  <c r="E180" l="1"/>
  <c r="F25"/>
  <c r="F17"/>
  <c r="F118" l="1"/>
  <c r="C122" s="1"/>
  <c r="C121" s="1"/>
  <c r="I17"/>
  <c r="C127"/>
  <c r="C126" s="1"/>
  <c r="I25"/>
  <c r="G180"/>
  <c r="F180" l="1"/>
  <c r="I180"/>
  <c r="H180"/>
  <c r="J180" l="1"/>
</calcChain>
</file>

<file path=xl/sharedStrings.xml><?xml version="1.0" encoding="utf-8"?>
<sst xmlns="http://schemas.openxmlformats.org/spreadsheetml/2006/main" count="412" uniqueCount="124">
  <si>
    <t>Comments</t>
  </si>
  <si>
    <t>Japan</t>
  </si>
  <si>
    <t>Brazil</t>
  </si>
  <si>
    <t>France</t>
  </si>
  <si>
    <t>Budapest, Hungary</t>
  </si>
  <si>
    <t>Tanzania</t>
  </si>
  <si>
    <t>New York</t>
  </si>
  <si>
    <t>Geneva</t>
  </si>
  <si>
    <t>Egypt</t>
  </si>
  <si>
    <t>Russia</t>
  </si>
  <si>
    <t>Germany</t>
  </si>
  <si>
    <t>Ethiopia</t>
  </si>
  <si>
    <t>Namibia</t>
  </si>
  <si>
    <t>Total cost to Deparments</t>
  </si>
  <si>
    <t>Destination</t>
  </si>
  <si>
    <t xml:space="preserve">G20 Meeting for Ministers responsible for Digital Economy and Trade Ministers and 4th Meeting of the G20 Digital Economy Task Force: South Africa is a member of G20 </t>
  </si>
  <si>
    <t xml:space="preserve">5th BRICS Communications Ministers Meeting: South Africa is a member of BRICS </t>
  </si>
  <si>
    <t>G7 SUMMIT: Minister invited by the President to form part of his delegation to G7 Summit</t>
  </si>
  <si>
    <t>ITU Telecom World: South Africa is a member of ITU. This is the only platform to expose SMMEs and to showcase SA's innovation and technologicial capabilities. The Deputy Minster led the SA delegation</t>
  </si>
  <si>
    <t xml:space="preserve">SADC Cluster meeting of Ministers responsible for ICT, Information, Transport and Meteorology. South Africa is member of SADC Ministers responsible for ICT, Postal and Broadcasting </t>
  </si>
  <si>
    <t>Broadband Commission for Sustainable Development: the Minister is Commissioner</t>
  </si>
  <si>
    <t>ITU Radio Assembly: The Minister voted and signed the Final Acts of WRC-19
World Radiocommunication Conference (WRC)
Conference Preparatory meeting (CPM)</t>
  </si>
  <si>
    <t xml:space="preserve">1st Russia-Africa Summit: The Minister was invited by the President to form part of the delegation </t>
  </si>
  <si>
    <t xml:space="preserve">14th Annual Internet Governance Forum (IGF): The Deputy Minister led the SA delegation to discuss, debate and influence internet governance public policy issues </t>
  </si>
  <si>
    <t>Official visit to Ethiopia to attend the African Union Summit: the Minister was invited by the President to form part of the delegation as the Department is championing digital transformation and implementing AU legacy project. The Deputy Minister participated as the Secretary-General of PAWO</t>
  </si>
  <si>
    <t>The Flight costs include trips to Tanzania, New York and Geneva. Accommodation voucher not received from DIRCO</t>
  </si>
  <si>
    <t>Flight costs is included in the trip from SA to Tanzania, to New York and then to Geneva.</t>
  </si>
  <si>
    <t>Flight cost include trip from South Africa to  Egypt, Egypt to Russia and then back to South Africa.</t>
  </si>
  <si>
    <t>AS FROM 01 JUNE 2019 TO DATE</t>
  </si>
  <si>
    <t>1. G20 Meeting for Ministers responsible for Digital Economy and Trade Ministers and 4th Meeting of the G20 Digital Economy Task Force June 2019</t>
  </si>
  <si>
    <t>2. 5th BRICS Communications Ministers Meeting August 2019</t>
  </si>
  <si>
    <t>3. G7 SUMMIT AUGUST 2019</t>
  </si>
  <si>
    <t>4. ITU Telecom World September 2019</t>
  </si>
  <si>
    <t>5. SADC Cluster meeting of Ministers responsible for ICT, Information, Transport and Meteorology September 2019</t>
  </si>
  <si>
    <t>6. Broadband Commission for Sustainable Development September 2019</t>
  </si>
  <si>
    <t xml:space="preserve">G20 Digital Economy Ministrial meeting </t>
  </si>
  <si>
    <t>Italy</t>
  </si>
  <si>
    <t xml:space="preserve">Africa ICT's Minister's Forum </t>
  </si>
  <si>
    <t>Cote d'Ivoire</t>
  </si>
  <si>
    <t>State visit</t>
  </si>
  <si>
    <t>Spain</t>
  </si>
  <si>
    <t xml:space="preserve">International Telecommunications Union (ITU) Global Standards Symposium (GSS-20) and World Telecommunication Development Conference (WTDC-21) </t>
  </si>
  <si>
    <t>World Summit on Information Society (WSIS) Forum</t>
  </si>
  <si>
    <t>Rwanda</t>
  </si>
  <si>
    <t>World Telecommunication Development Conference (WTDC-21)</t>
  </si>
  <si>
    <t>USA</t>
  </si>
  <si>
    <t xml:space="preserve">Algeria </t>
  </si>
  <si>
    <t>Indonesia</t>
  </si>
  <si>
    <t xml:space="preserve">G20 4th Digital Economy Working Group and Ministrial </t>
  </si>
  <si>
    <t xml:space="preserve">UNESCO-Southern Africa Sub-Regional Forum on Artificial Intellegence (SAFRAI) 7-9 September 2022 </t>
  </si>
  <si>
    <t>Romania</t>
  </si>
  <si>
    <t>Saudi Arabia</t>
  </si>
  <si>
    <t>Forum on Connecting from the skies</t>
  </si>
  <si>
    <t>Zambia</t>
  </si>
  <si>
    <t>Innovation Africa Summit</t>
  </si>
  <si>
    <t>VIP Lounge</t>
  </si>
  <si>
    <t>Transport, vip lounge and accommodation was provided by the host country</t>
  </si>
  <si>
    <t xml:space="preserve">International Road Transport </t>
  </si>
  <si>
    <t xml:space="preserve">Purpose </t>
  </si>
  <si>
    <t xml:space="preserve">Flight Costs </t>
  </si>
  <si>
    <t xml:space="preserve">Accommodation </t>
  </si>
  <si>
    <t>Total Costs</t>
  </si>
  <si>
    <t xml:space="preserve">Traveller </t>
  </si>
  <si>
    <t>7. 3rd UPU Extraordinary Congress September 2019</t>
  </si>
  <si>
    <t>8. 3rd Ordinary Session of the AU Specialized Technical Committee on Communication and ICT (STC-CICT) September 2019</t>
  </si>
  <si>
    <t>10. 1st Russia-Africa Summit October 2019</t>
  </si>
  <si>
    <t>11. 14th Annual Internet Governance Forum (IGF) November 2019</t>
  </si>
  <si>
    <t>Accommodation and transport paid by host</t>
  </si>
  <si>
    <t>Singapore transit/VIP lounge</t>
  </si>
  <si>
    <t>VIP lounge/Paris transit</t>
  </si>
  <si>
    <t>Ghana VIP Lounge</t>
  </si>
  <si>
    <t>1. (a) Destination</t>
  </si>
  <si>
    <t>Annexure A</t>
  </si>
  <si>
    <t>TOTAL COSTS</t>
  </si>
  <si>
    <t>(ii) Travel (flights)</t>
  </si>
  <si>
    <t>Vouchers for accommodation and other services not yet received from DIRCO</t>
  </si>
  <si>
    <t>Accommodation and other services  voucher not provided by DIRCO</t>
  </si>
  <si>
    <t>9. World Radio Conference (WRC-19) November 2019</t>
  </si>
  <si>
    <t>(i) Accommodation</t>
  </si>
  <si>
    <t xml:space="preserve">(b)total cost </t>
  </si>
  <si>
    <t>(iii)other costs (road transport and VIP lounges)</t>
  </si>
  <si>
    <t>12. Official visit to Ethiopia to attend the African Union Summit 09 to 10 February  2020</t>
  </si>
  <si>
    <t>13. Official visit to Namibia to attend  PAWO congress from the 25th to 29h February 2020</t>
  </si>
  <si>
    <t>14. G20 Digital Economy Ministrial meeting 5 August 2021</t>
  </si>
  <si>
    <t>15. Africa ICT's Minister's Forum 4 November 2021</t>
  </si>
  <si>
    <t>16.State visit to Cote d'Ivoire 2 - 4 December 2021</t>
  </si>
  <si>
    <t>17.GSMA Mobile Congress Ministerial Programme 28 February 2022 - 3 March 2022</t>
  </si>
  <si>
    <t>18.International Telecommunications Union (ITU) Global Standards Symposium (GSS-20) and World Telecommunication Development Conference (WTDC-21) 28 February 2022 - 9 March 2022</t>
  </si>
  <si>
    <t xml:space="preserve">19.World Summit on Information Society (WSIS) Forum 30 May 2022 - 3 June 2022 </t>
  </si>
  <si>
    <t>20.World Telecommunication Development Conference (WTDC-21) 6-16 June 2022</t>
  </si>
  <si>
    <t>21. ITSO 40th Assembly of parties 28-30 June 2022</t>
  </si>
  <si>
    <t>22. ATU Plenipotentiary Coference 18 - 26 July 2022</t>
  </si>
  <si>
    <t>23. G20 4th Digital Economy Working Group and Ministrial 29 August 2022 - 4 September 2022</t>
  </si>
  <si>
    <t xml:space="preserve">24. UNESCO-Southern Africa Sub-Regional Forum on Artificial Intellegence (SAFRAI) 7-9 September 2022 </t>
  </si>
  <si>
    <t>25.UN Broadbrand Commission 17 - 18 September 2022</t>
  </si>
  <si>
    <t>26.ITU Plenipotentiary Conference 26 September 2022 - 14 October 2022</t>
  </si>
  <si>
    <t>27.Forum on Connecting from the skies 8 - 10 November 2022</t>
  </si>
  <si>
    <t>28.Innovation Africa Summit 16 -18 November 2022</t>
  </si>
  <si>
    <t>3rd Universal Postal Union (UPU) Extraordinary Congress: South Africa is member of the UPU and the Minister had to vote and sign the Final Acts of the Congress</t>
  </si>
  <si>
    <t xml:space="preserve">3rd Ordinary Session of the African Union (AU) Specialized Technical Committee on Communication and ICT (STC-CICT): South Africa was member of the outgoing Bureau and Chair of the Africa Fourth Industrial Revolution Committee </t>
  </si>
  <si>
    <t xml:space="preserve">Official visit to Namibia to attend  Pan- African Women Organisation (PAWO) congress: The Deputy Minister participated as the Secretary-General of PAWO </t>
  </si>
  <si>
    <t>Paris VIP Lounge</t>
  </si>
  <si>
    <t>Groupe Speciale Mobile Association (GSMA) Mobile Congress Ministerial Programme</t>
  </si>
  <si>
    <t>International Telecommunications Satellite Organization (ITSO) 40th Assembly of parties</t>
  </si>
  <si>
    <t>Africa Telecommunications Union (ATU) Plenipotentiary Coference</t>
  </si>
  <si>
    <t>United Nations (UN) Broadbrand Commission</t>
  </si>
  <si>
    <t>International Telecommunication Union (ITU) Plenipotentiary Conference</t>
  </si>
  <si>
    <t>DETAILS OF INTERNATIONAL TRIPS</t>
  </si>
  <si>
    <t>Minister Stella Ndabeni-Abrahams</t>
  </si>
  <si>
    <t xml:space="preserve">Minister Stella Ndabeni-Abrahams </t>
  </si>
  <si>
    <t>Minister Khumbuzo Ntshavheni</t>
  </si>
  <si>
    <t>Deputy Minister Philly Mapulane</t>
  </si>
  <si>
    <t>total costs for Minister Stella Ndabeni-Abrahams</t>
  </si>
  <si>
    <t>(aa)Accommodation</t>
  </si>
  <si>
    <t>(aa) Flights</t>
  </si>
  <si>
    <t>(aa) other costs</t>
  </si>
  <si>
    <t>total costs for Minister Khumbuzo Ntshavheni</t>
  </si>
  <si>
    <t>(aa) Accommodation</t>
  </si>
  <si>
    <t>total costs for Deputy Minister Pinky Kekana</t>
  </si>
  <si>
    <t>(bb) Accommodation</t>
  </si>
  <si>
    <t>(bb) Flights</t>
  </si>
  <si>
    <t>(bb) other costs</t>
  </si>
  <si>
    <t>total costs for Deputy Minister Philly Mapulane</t>
  </si>
  <si>
    <t>Deputy Minister Pinky Kekana</t>
  </si>
</sst>
</file>

<file path=xl/styles.xml><?xml version="1.0" encoding="utf-8"?>
<styleSheet xmlns="http://schemas.openxmlformats.org/spreadsheetml/2006/main">
  <numFmts count="2">
    <numFmt numFmtId="164" formatCode="_(* #,##0.00_);_(* \(#,##0.00\);_(* &quot;-&quot;??_);_(@_)"/>
    <numFmt numFmtId="165" formatCode="_-* #,##0.00_-;\-* #,##0.00_-;_-* &quot;-&quot;??_-;_-@_-"/>
  </numFmts>
  <fonts count="7">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sz val="11"/>
      <color theme="4" tint="-0.249977111117893"/>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s>
  <cellStyleXfs count="3">
    <xf numFmtId="0" fontId="0" fillId="0" borderId="0"/>
    <xf numFmtId="164" fontId="1" fillId="0" borderId="0" applyFont="0" applyFill="0" applyBorder="0" applyAlignment="0" applyProtection="0"/>
    <xf numFmtId="165" fontId="1" fillId="0" borderId="0" applyFont="0" applyFill="0" applyBorder="0" applyAlignment="0" applyProtection="0"/>
  </cellStyleXfs>
  <cellXfs count="104">
    <xf numFmtId="0" fontId="0" fillId="0" borderId="0" xfId="0"/>
    <xf numFmtId="0" fontId="3" fillId="0" borderId="1" xfId="0" applyFont="1" applyBorder="1" applyAlignment="1">
      <alignment horizontal="center"/>
    </xf>
    <xf numFmtId="0" fontId="3" fillId="0" borderId="0" xfId="0" applyFont="1"/>
    <xf numFmtId="164" fontId="0" fillId="0" borderId="1" xfId="1" applyFont="1" applyBorder="1"/>
    <xf numFmtId="164" fontId="0" fillId="0" borderId="0" xfId="1" applyFont="1" applyBorder="1"/>
    <xf numFmtId="164" fontId="3" fillId="0" borderId="1" xfId="1" applyFont="1" applyBorder="1"/>
    <xf numFmtId="164" fontId="3" fillId="0" borderId="0" xfId="1" applyFont="1" applyBorder="1"/>
    <xf numFmtId="164" fontId="4" fillId="0" borderId="1" xfId="1" applyFont="1" applyBorder="1"/>
    <xf numFmtId="164" fontId="4" fillId="0" borderId="0" xfId="1" applyFont="1" applyBorder="1"/>
    <xf numFmtId="0" fontId="4" fillId="0" borderId="0" xfId="0" applyFont="1"/>
    <xf numFmtId="0" fontId="5" fillId="0" borderId="0" xfId="0" applyFont="1"/>
    <xf numFmtId="164" fontId="5" fillId="0" borderId="0" xfId="1" applyFont="1" applyBorder="1"/>
    <xf numFmtId="164" fontId="2" fillId="0" borderId="0" xfId="1" applyFont="1" applyBorder="1"/>
    <xf numFmtId="0" fontId="2" fillId="0" borderId="0" xfId="0" applyFont="1"/>
    <xf numFmtId="0" fontId="0" fillId="0" borderId="2" xfId="0" applyBorder="1"/>
    <xf numFmtId="165" fontId="3" fillId="0" borderId="1" xfId="0" applyNumberFormat="1" applyFont="1" applyBorder="1"/>
    <xf numFmtId="0" fontId="3" fillId="0" borderId="4" xfId="0" applyFont="1" applyBorder="1"/>
    <xf numFmtId="164" fontId="3" fillId="0" borderId="4" xfId="1" applyFont="1" applyBorder="1"/>
    <xf numFmtId="164" fontId="0" fillId="0" borderId="3" xfId="1" applyFont="1" applyBorder="1"/>
    <xf numFmtId="0" fontId="0" fillId="0" borderId="2" xfId="0" applyBorder="1" applyAlignment="1">
      <alignment horizontal="left" vertical="center"/>
    </xf>
    <xf numFmtId="0" fontId="4" fillId="0" borderId="2" xfId="0" applyFont="1" applyBorder="1" applyAlignment="1">
      <alignment horizontal="left" vertical="center"/>
    </xf>
    <xf numFmtId="164" fontId="4" fillId="0" borderId="3" xfId="1" applyFont="1" applyBorder="1"/>
    <xf numFmtId="0" fontId="0" fillId="0" borderId="8" xfId="0" applyBorder="1"/>
    <xf numFmtId="164" fontId="0" fillId="0" borderId="9" xfId="1" applyFont="1" applyBorder="1"/>
    <xf numFmtId="0" fontId="0" fillId="0" borderId="9" xfId="0" applyBorder="1"/>
    <xf numFmtId="0" fontId="3" fillId="0" borderId="8" xfId="0" applyFont="1" applyBorder="1" applyAlignment="1">
      <alignment wrapText="1"/>
    </xf>
    <xf numFmtId="0" fontId="3" fillId="0" borderId="7" xfId="0" applyFont="1" applyBorder="1" applyAlignment="1">
      <alignment wrapText="1"/>
    </xf>
    <xf numFmtId="164" fontId="3" fillId="0" borderId="6" xfId="1" applyFont="1" applyBorder="1"/>
    <xf numFmtId="0" fontId="0" fillId="0" borderId="6" xfId="0" applyBorder="1"/>
    <xf numFmtId="0" fontId="0" fillId="0" borderId="10" xfId="0" applyBorder="1"/>
    <xf numFmtId="164" fontId="6" fillId="0" borderId="1" xfId="1" applyFont="1" applyBorder="1"/>
    <xf numFmtId="164" fontId="0" fillId="0" borderId="5" xfId="1" applyFont="1" applyBorder="1" applyAlignment="1">
      <alignment vertical="center" wrapText="1"/>
    </xf>
    <xf numFmtId="165" fontId="0" fillId="0" borderId="0" xfId="0" applyNumberFormat="1"/>
    <xf numFmtId="0" fontId="0" fillId="0" borderId="5" xfId="0" applyBorder="1" applyAlignment="1">
      <alignment horizontal="center" vertical="center"/>
    </xf>
    <xf numFmtId="0" fontId="0" fillId="0" borderId="5" xfId="0" applyBorder="1" applyAlignment="1">
      <alignment horizontal="center" vertical="center" wrapText="1"/>
    </xf>
    <xf numFmtId="0" fontId="4" fillId="0" borderId="5" xfId="0" applyFont="1" applyBorder="1" applyAlignment="1">
      <alignment horizontal="center" vertical="center"/>
    </xf>
    <xf numFmtId="0" fontId="4" fillId="0" borderId="5" xfId="0" applyFont="1" applyBorder="1" applyAlignment="1">
      <alignment vertical="center" wrapText="1"/>
    </xf>
    <xf numFmtId="0" fontId="0" fillId="0" borderId="1" xfId="0" applyBorder="1" applyAlignment="1">
      <alignment vertical="center"/>
    </xf>
    <xf numFmtId="164" fontId="0" fillId="0" borderId="1" xfId="1" applyFont="1" applyBorder="1" applyAlignment="1">
      <alignment vertical="center"/>
    </xf>
    <xf numFmtId="164" fontId="6" fillId="0" borderId="1" xfId="1" applyFont="1" applyBorder="1" applyAlignment="1">
      <alignment vertical="center"/>
    </xf>
    <xf numFmtId="164" fontId="1" fillId="0" borderId="1" xfId="1" applyFont="1" applyFill="1" applyBorder="1" applyAlignment="1">
      <alignment vertical="center"/>
    </xf>
    <xf numFmtId="164" fontId="3" fillId="3" borderId="1" xfId="1" applyFont="1" applyFill="1" applyBorder="1" applyAlignment="1">
      <alignment vertical="center"/>
    </xf>
    <xf numFmtId="164" fontId="6" fillId="0" borderId="1" xfId="1" applyFont="1" applyBorder="1" applyAlignment="1">
      <alignment horizontal="right" vertical="center"/>
    </xf>
    <xf numFmtId="164" fontId="0" fillId="0" borderId="1" xfId="1" applyFont="1" applyBorder="1" applyAlignment="1">
      <alignment vertical="center" wrapText="1"/>
    </xf>
    <xf numFmtId="0" fontId="3" fillId="3" borderId="1" xfId="0" applyFont="1" applyFill="1" applyBorder="1" applyAlignment="1">
      <alignment vertical="center" wrapText="1"/>
    </xf>
    <xf numFmtId="0" fontId="4" fillId="0" borderId="1" xfId="0" applyFont="1" applyBorder="1" applyAlignment="1">
      <alignment vertical="center"/>
    </xf>
    <xf numFmtId="164" fontId="4" fillId="0" borderId="1" xfId="1" applyFont="1" applyFill="1" applyBorder="1" applyAlignment="1">
      <alignment vertical="center"/>
    </xf>
    <xf numFmtId="164" fontId="4" fillId="0" borderId="1" xfId="1" applyFont="1" applyBorder="1" applyAlignment="1">
      <alignment vertical="center"/>
    </xf>
    <xf numFmtId="164" fontId="4" fillId="0" borderId="1" xfId="1" applyFont="1" applyBorder="1" applyAlignment="1">
      <alignment vertical="center" wrapText="1"/>
    </xf>
    <xf numFmtId="164" fontId="0" fillId="2" borderId="1" xfId="1" applyFont="1" applyFill="1" applyBorder="1" applyAlignment="1">
      <alignment vertical="center"/>
    </xf>
    <xf numFmtId="0" fontId="0" fillId="2" borderId="1" xfId="0" applyFill="1" applyBorder="1" applyAlignment="1">
      <alignment vertical="center"/>
    </xf>
    <xf numFmtId="164" fontId="1" fillId="0" borderId="1" xfId="1" applyFont="1" applyBorder="1" applyAlignment="1">
      <alignment vertical="center"/>
    </xf>
    <xf numFmtId="0" fontId="3" fillId="0" borderId="8" xfId="0" applyFont="1" applyBorder="1"/>
    <xf numFmtId="164" fontId="3" fillId="0" borderId="0" xfId="1" applyFont="1" applyBorder="1" applyAlignment="1">
      <alignment vertical="center"/>
    </xf>
    <xf numFmtId="164" fontId="3" fillId="3" borderId="0" xfId="1" applyFont="1" applyFill="1" applyBorder="1" applyAlignment="1">
      <alignment vertical="center"/>
    </xf>
    <xf numFmtId="164" fontId="3" fillId="0" borderId="9" xfId="1" applyFont="1" applyBorder="1" applyAlignment="1">
      <alignment vertical="center"/>
    </xf>
    <xf numFmtId="0" fontId="3" fillId="0" borderId="11" xfId="0" applyFont="1" applyBorder="1"/>
    <xf numFmtId="164" fontId="3" fillId="0" borderId="4" xfId="1" applyFont="1" applyBorder="1" applyAlignment="1">
      <alignment vertical="center"/>
    </xf>
    <xf numFmtId="164" fontId="0" fillId="0" borderId="9" xfId="1" applyFont="1" applyBorder="1" applyAlignment="1">
      <alignment vertical="center"/>
    </xf>
    <xf numFmtId="164" fontId="0" fillId="0" borderId="1" xfId="1" applyFont="1" applyFill="1" applyBorder="1"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164" fontId="3" fillId="0" borderId="0" xfId="1" applyFont="1" applyFill="1" applyBorder="1" applyAlignment="1">
      <alignment vertical="center"/>
    </xf>
    <xf numFmtId="0" fontId="0" fillId="0" borderId="8" xfId="0" applyBorder="1" applyAlignment="1">
      <alignment vertical="center"/>
    </xf>
    <xf numFmtId="164" fontId="0" fillId="0" borderId="9" xfId="1" applyFont="1" applyBorder="1" applyAlignment="1">
      <alignment vertical="center" wrapText="1"/>
    </xf>
    <xf numFmtId="165" fontId="0" fillId="0" borderId="1" xfId="2" applyFont="1" applyFill="1" applyBorder="1"/>
    <xf numFmtId="165" fontId="3" fillId="0" borderId="0" xfId="0" applyNumberFormat="1" applyFont="1"/>
    <xf numFmtId="0" fontId="3" fillId="0" borderId="1" xfId="0" applyFont="1" applyBorder="1"/>
    <xf numFmtId="164" fontId="3" fillId="0" borderId="1" xfId="0" applyNumberFormat="1" applyFont="1" applyBorder="1"/>
    <xf numFmtId="0" fontId="3" fillId="5" borderId="1" xfId="0" applyFont="1" applyFill="1" applyBorder="1" applyAlignment="1">
      <alignment vertical="center" wrapText="1"/>
    </xf>
    <xf numFmtId="164" fontId="3" fillId="5" borderId="1" xfId="1" applyFont="1" applyFill="1" applyBorder="1" applyAlignment="1">
      <alignment vertical="center"/>
    </xf>
    <xf numFmtId="0" fontId="3" fillId="0" borderId="1" xfId="0" applyFont="1" applyBorder="1" applyAlignment="1">
      <alignment vertical="center" wrapText="1"/>
    </xf>
    <xf numFmtId="165" fontId="3" fillId="6" borderId="1" xfId="0" applyNumberFormat="1" applyFont="1" applyFill="1" applyBorder="1"/>
    <xf numFmtId="0" fontId="0" fillId="0" borderId="5" xfId="0" applyBorder="1" applyAlignment="1">
      <alignment horizontal="justify" vertical="center" wrapText="1"/>
    </xf>
    <xf numFmtId="0" fontId="4" fillId="0" borderId="5" xfId="0" applyFont="1" applyBorder="1" applyAlignment="1">
      <alignment horizontal="justify" vertical="center" wrapText="1"/>
    </xf>
    <xf numFmtId="0" fontId="0" fillId="0" borderId="1" xfId="0" applyBorder="1" applyAlignment="1">
      <alignment vertical="top" wrapText="1"/>
    </xf>
    <xf numFmtId="0" fontId="0" fillId="0" borderId="5" xfId="0" applyBorder="1" applyAlignment="1">
      <alignment horizontal="justify" vertical="top" wrapText="1"/>
    </xf>
    <xf numFmtId="164" fontId="0" fillId="0" borderId="1" xfId="1" applyFont="1" applyBorder="1" applyAlignment="1">
      <alignment vertical="top" wrapText="1"/>
    </xf>
    <xf numFmtId="0" fontId="0" fillId="0" borderId="1" xfId="0" applyBorder="1" applyAlignment="1">
      <alignment horizontal="justify" vertical="center" wrapText="1"/>
    </xf>
    <xf numFmtId="0" fontId="0" fillId="0" borderId="1" xfId="0" applyBorder="1" applyAlignment="1">
      <alignment horizontal="justify" vertical="top" wrapText="1"/>
    </xf>
    <xf numFmtId="164" fontId="0" fillId="0" borderId="1" xfId="1" applyFont="1" applyFill="1" applyBorder="1" applyAlignment="1">
      <alignment horizontal="justify" vertical="center" wrapText="1"/>
    </xf>
    <xf numFmtId="165" fontId="0" fillId="0" borderId="1" xfId="2" applyFont="1" applyFill="1" applyBorder="1" applyAlignment="1">
      <alignment vertical="center"/>
    </xf>
    <xf numFmtId="4" fontId="0" fillId="0" borderId="1" xfId="0" applyNumberFormat="1" applyBorder="1" applyAlignment="1">
      <alignment vertical="center"/>
    </xf>
    <xf numFmtId="4" fontId="0" fillId="0" borderId="1" xfId="0" applyNumberFormat="1" applyBorder="1" applyAlignment="1">
      <alignment horizontal="right"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4" borderId="2" xfId="0" applyFont="1" applyFill="1" applyBorder="1" applyAlignment="1">
      <alignment horizontal="center"/>
    </xf>
    <xf numFmtId="0" fontId="3" fillId="4" borderId="4" xfId="0" applyFont="1" applyFill="1" applyBorder="1" applyAlignment="1">
      <alignment horizontal="center"/>
    </xf>
    <xf numFmtId="0" fontId="3" fillId="4" borderId="3" xfId="0" applyFont="1" applyFill="1" applyBorder="1" applyAlignment="1">
      <alignment horizontal="center"/>
    </xf>
    <xf numFmtId="0" fontId="3" fillId="3" borderId="2" xfId="0" applyFont="1" applyFill="1" applyBorder="1" applyAlignment="1">
      <alignment horizontal="center" wrapText="1"/>
    </xf>
    <xf numFmtId="0" fontId="3" fillId="3" borderId="4" xfId="0" applyFont="1" applyFill="1" applyBorder="1" applyAlignment="1">
      <alignment horizontal="center" wrapText="1"/>
    </xf>
    <xf numFmtId="0" fontId="3" fillId="3" borderId="3" xfId="0" applyFont="1" applyFill="1" applyBorder="1" applyAlignment="1">
      <alignment horizontal="center" wrapText="1"/>
    </xf>
    <xf numFmtId="0" fontId="3" fillId="3" borderId="2" xfId="0" applyFont="1" applyFill="1" applyBorder="1" applyAlignment="1">
      <alignment horizontal="center"/>
    </xf>
    <xf numFmtId="0" fontId="3" fillId="3" borderId="4" xfId="0" applyFont="1" applyFill="1" applyBorder="1" applyAlignment="1">
      <alignment horizontal="center"/>
    </xf>
    <xf numFmtId="0" fontId="3" fillId="3" borderId="3" xfId="0" applyFont="1" applyFill="1" applyBorder="1" applyAlignment="1">
      <alignment horizontal="center"/>
    </xf>
    <xf numFmtId="0" fontId="5" fillId="3" borderId="2"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xf>
    <xf numFmtId="0" fontId="3" fillId="5" borderId="1" xfId="0" applyFont="1" applyFill="1" applyBorder="1" applyAlignment="1">
      <alignment horizontal="center"/>
    </xf>
    <xf numFmtId="0" fontId="3" fillId="0" borderId="1" xfId="0" applyFont="1" applyBorder="1" applyAlignment="1">
      <alignment horizontal="center"/>
    </xf>
  </cellXfs>
  <cellStyles count="3">
    <cellStyle name="Comma" xfId="1" builtinId="3"/>
    <cellStyle name="Comma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FF00"/>
  </sheetPr>
  <dimension ref="B1:V186"/>
  <sheetViews>
    <sheetView tabSelected="1" topLeftCell="A64" zoomScale="90" zoomScaleNormal="90" workbookViewId="0">
      <selection activeCell="B136" sqref="B136"/>
    </sheetView>
  </sheetViews>
  <sheetFormatPr defaultColWidth="9.140625" defaultRowHeight="15"/>
  <cols>
    <col min="1" max="1" width="1.140625" customWidth="1"/>
    <col min="2" max="2" width="42.85546875" bestFit="1" customWidth="1"/>
    <col min="3" max="3" width="19.28515625" customWidth="1"/>
    <col min="4" max="4" width="34.140625" customWidth="1"/>
    <col min="5" max="5" width="17.5703125" customWidth="1"/>
    <col min="6" max="6" width="15.42578125" customWidth="1"/>
    <col min="7" max="7" width="12.140625" bestFit="1" customWidth="1"/>
    <col min="8" max="8" width="12.42578125" customWidth="1"/>
    <col min="9" max="9" width="14.7109375" customWidth="1"/>
    <col min="10" max="10" width="23.140625" customWidth="1"/>
    <col min="11" max="11" width="1.5703125" customWidth="1"/>
  </cols>
  <sheetData>
    <row r="1" spans="2:22">
      <c r="B1" s="90" t="s">
        <v>107</v>
      </c>
      <c r="C1" s="91"/>
      <c r="D1" s="91"/>
      <c r="E1" s="91"/>
      <c r="F1" s="91"/>
      <c r="G1" s="91"/>
      <c r="H1" s="91"/>
      <c r="I1" s="91"/>
      <c r="J1" s="92"/>
    </row>
    <row r="2" spans="2:22">
      <c r="B2" s="90" t="s">
        <v>28</v>
      </c>
      <c r="C2" s="91"/>
      <c r="D2" s="91"/>
      <c r="E2" s="91"/>
      <c r="F2" s="91"/>
      <c r="G2" s="91"/>
      <c r="H2" s="91"/>
      <c r="I2" s="91"/>
      <c r="J2" s="92"/>
    </row>
    <row r="3" spans="2:22" s="2" customFormat="1">
      <c r="B3" s="93" t="s">
        <v>29</v>
      </c>
      <c r="C3" s="94"/>
      <c r="D3" s="94"/>
      <c r="E3" s="94"/>
      <c r="F3" s="94"/>
      <c r="G3" s="94"/>
      <c r="H3" s="94"/>
      <c r="I3" s="94"/>
      <c r="J3" s="95"/>
      <c r="K3" s="6"/>
      <c r="L3" s="6"/>
      <c r="M3" s="6"/>
      <c r="N3" s="6"/>
      <c r="O3" s="6"/>
      <c r="P3" s="6"/>
      <c r="Q3" s="6"/>
      <c r="R3" s="6"/>
      <c r="S3" s="6"/>
      <c r="T3" s="6"/>
      <c r="U3" s="6"/>
      <c r="V3" s="6"/>
    </row>
    <row r="4" spans="2:22" s="2" customFormat="1" ht="45">
      <c r="B4" s="44" t="s">
        <v>62</v>
      </c>
      <c r="C4" s="44" t="s">
        <v>14</v>
      </c>
      <c r="D4" s="44" t="s">
        <v>58</v>
      </c>
      <c r="E4" s="44" t="s">
        <v>59</v>
      </c>
      <c r="F4" s="44" t="s">
        <v>60</v>
      </c>
      <c r="G4" s="44" t="s">
        <v>55</v>
      </c>
      <c r="H4" s="44" t="s">
        <v>57</v>
      </c>
      <c r="I4" s="44" t="s">
        <v>61</v>
      </c>
      <c r="J4" s="44" t="s">
        <v>0</v>
      </c>
    </row>
    <row r="5" spans="2:22" ht="74.099999999999994" customHeight="1">
      <c r="B5" s="45" t="s">
        <v>108</v>
      </c>
      <c r="C5" s="33" t="s">
        <v>1</v>
      </c>
      <c r="D5" s="73" t="s">
        <v>15</v>
      </c>
      <c r="E5" s="47">
        <v>50973.93</v>
      </c>
      <c r="F5" s="39"/>
      <c r="G5" s="38">
        <v>0</v>
      </c>
      <c r="H5" s="38">
        <v>0</v>
      </c>
      <c r="I5" s="41">
        <f>SUM(E5:H5)</f>
        <v>50973.93</v>
      </c>
      <c r="J5" s="77" t="s">
        <v>76</v>
      </c>
      <c r="K5" s="4"/>
      <c r="L5" s="4"/>
      <c r="M5" s="4"/>
      <c r="N5" s="4"/>
      <c r="O5" s="4"/>
      <c r="P5" s="4"/>
      <c r="Q5" s="4"/>
      <c r="R5" s="4"/>
      <c r="S5" s="4"/>
      <c r="T5" s="4"/>
      <c r="U5" s="4"/>
      <c r="V5" s="4"/>
    </row>
    <row r="6" spans="2:22">
      <c r="B6" s="14"/>
      <c r="C6" s="16"/>
      <c r="D6" s="16"/>
      <c r="E6" s="17"/>
      <c r="F6" s="17"/>
      <c r="G6" s="17"/>
      <c r="H6" s="17"/>
      <c r="I6" s="17"/>
      <c r="J6" s="18"/>
      <c r="K6" s="4"/>
      <c r="L6" s="4"/>
      <c r="M6" s="4"/>
      <c r="N6" s="4"/>
      <c r="O6" s="4"/>
      <c r="P6" s="4"/>
      <c r="Q6" s="4"/>
      <c r="R6" s="4"/>
      <c r="S6" s="4"/>
      <c r="T6" s="4"/>
      <c r="U6" s="4"/>
      <c r="V6" s="4"/>
    </row>
    <row r="7" spans="2:22" s="2" customFormat="1">
      <c r="B7" s="96" t="s">
        <v>30</v>
      </c>
      <c r="C7" s="97"/>
      <c r="D7" s="97"/>
      <c r="E7" s="97"/>
      <c r="F7" s="97"/>
      <c r="G7" s="97"/>
      <c r="H7" s="97"/>
      <c r="I7" s="97"/>
      <c r="J7" s="98"/>
      <c r="K7" s="6"/>
      <c r="L7" s="6"/>
      <c r="M7" s="6"/>
      <c r="N7" s="6"/>
      <c r="O7" s="6"/>
      <c r="P7" s="6"/>
      <c r="Q7" s="6"/>
      <c r="R7" s="6"/>
      <c r="S7" s="6"/>
      <c r="T7" s="6"/>
      <c r="U7" s="6"/>
      <c r="V7" s="6"/>
    </row>
    <row r="8" spans="2:22" s="2" customFormat="1" ht="45">
      <c r="B8" s="44" t="s">
        <v>62</v>
      </c>
      <c r="C8" s="44" t="s">
        <v>14</v>
      </c>
      <c r="D8" s="44" t="s">
        <v>58</v>
      </c>
      <c r="E8" s="44" t="s">
        <v>59</v>
      </c>
      <c r="F8" s="44" t="s">
        <v>60</v>
      </c>
      <c r="G8" s="44" t="s">
        <v>55</v>
      </c>
      <c r="H8" s="44" t="s">
        <v>57</v>
      </c>
      <c r="I8" s="44" t="s">
        <v>61</v>
      </c>
      <c r="J8" s="44" t="s">
        <v>0</v>
      </c>
    </row>
    <row r="9" spans="2:22" ht="14.45" customHeight="1">
      <c r="B9" s="45" t="s">
        <v>108</v>
      </c>
      <c r="C9" s="33" t="s">
        <v>2</v>
      </c>
      <c r="D9" s="34" t="s">
        <v>16</v>
      </c>
      <c r="E9" s="3">
        <v>54337.93</v>
      </c>
      <c r="F9" s="3">
        <v>13486.07</v>
      </c>
      <c r="G9" s="3">
        <v>0</v>
      </c>
      <c r="H9" s="3">
        <v>0</v>
      </c>
      <c r="I9" s="41">
        <f>SUM(E9:H9)</f>
        <v>67824</v>
      </c>
      <c r="J9" s="31"/>
      <c r="K9" s="4"/>
      <c r="L9" s="4"/>
      <c r="M9" s="4"/>
      <c r="N9" s="4"/>
      <c r="O9" s="4"/>
      <c r="P9" s="4"/>
      <c r="Q9" s="4"/>
      <c r="R9" s="4"/>
      <c r="S9" s="4"/>
      <c r="T9" s="4"/>
      <c r="U9" s="4"/>
      <c r="V9" s="4"/>
    </row>
    <row r="10" spans="2:22">
      <c r="B10" s="19"/>
      <c r="C10" s="16"/>
      <c r="D10" s="16"/>
      <c r="E10" s="17"/>
      <c r="F10" s="17"/>
      <c r="G10" s="17"/>
      <c r="H10" s="17"/>
      <c r="I10" s="17"/>
      <c r="J10" s="18"/>
      <c r="K10" s="4"/>
      <c r="L10" s="4"/>
      <c r="M10" s="4"/>
      <c r="N10" s="4"/>
      <c r="O10" s="4"/>
      <c r="P10" s="4"/>
      <c r="Q10" s="4"/>
      <c r="R10" s="4"/>
      <c r="S10" s="4"/>
      <c r="T10" s="4"/>
      <c r="U10" s="4"/>
      <c r="V10" s="4"/>
    </row>
    <row r="11" spans="2:22" ht="12" customHeight="1">
      <c r="B11" s="84" t="s">
        <v>31</v>
      </c>
      <c r="C11" s="85"/>
      <c r="D11" s="85"/>
      <c r="E11" s="85"/>
      <c r="F11" s="85"/>
      <c r="G11" s="85"/>
      <c r="H11" s="85"/>
      <c r="I11" s="85"/>
      <c r="J11" s="86"/>
      <c r="K11" s="4"/>
      <c r="L11" s="4"/>
      <c r="M11" s="4"/>
      <c r="N11" s="4"/>
      <c r="O11" s="4"/>
      <c r="P11" s="4"/>
      <c r="Q11" s="4"/>
      <c r="R11" s="4"/>
      <c r="S11" s="4"/>
      <c r="T11" s="4"/>
      <c r="U11" s="4"/>
      <c r="V11" s="4"/>
    </row>
    <row r="12" spans="2:22" s="2" customFormat="1" ht="45">
      <c r="B12" s="44" t="s">
        <v>62</v>
      </c>
      <c r="C12" s="44" t="s">
        <v>14</v>
      </c>
      <c r="D12" s="44" t="s">
        <v>58</v>
      </c>
      <c r="E12" s="44" t="s">
        <v>59</v>
      </c>
      <c r="F12" s="44" t="s">
        <v>60</v>
      </c>
      <c r="G12" s="44" t="s">
        <v>55</v>
      </c>
      <c r="H12" s="44" t="s">
        <v>57</v>
      </c>
      <c r="I12" s="44" t="s">
        <v>61</v>
      </c>
      <c r="J12" s="44" t="s">
        <v>0</v>
      </c>
    </row>
    <row r="13" spans="2:22" s="9" customFormat="1" ht="45">
      <c r="B13" s="45" t="s">
        <v>109</v>
      </c>
      <c r="C13" s="35" t="s">
        <v>3</v>
      </c>
      <c r="D13" s="74" t="s">
        <v>17</v>
      </c>
      <c r="E13" s="47">
        <v>106755</v>
      </c>
      <c r="F13" s="30"/>
      <c r="G13" s="7">
        <v>0</v>
      </c>
      <c r="H13" s="47">
        <v>51299.54</v>
      </c>
      <c r="I13" s="41">
        <f>SUM(E13:H13)</f>
        <v>158054.54</v>
      </c>
      <c r="J13" s="43" t="s">
        <v>76</v>
      </c>
    </row>
    <row r="14" spans="2:22">
      <c r="B14" s="19"/>
      <c r="C14" s="16"/>
      <c r="D14" s="16"/>
      <c r="E14" s="17"/>
      <c r="F14" s="17"/>
      <c r="G14" s="17"/>
      <c r="H14" s="17"/>
      <c r="I14" s="17"/>
      <c r="J14" s="18"/>
      <c r="K14" s="4"/>
      <c r="L14" s="4"/>
      <c r="M14" s="4"/>
      <c r="N14" s="4"/>
      <c r="O14" s="4"/>
      <c r="P14" s="4"/>
      <c r="Q14" s="4"/>
      <c r="R14" s="4"/>
      <c r="S14" s="4"/>
      <c r="T14" s="4"/>
      <c r="U14" s="4"/>
      <c r="V14" s="4"/>
    </row>
    <row r="15" spans="2:22" s="2" customFormat="1">
      <c r="B15" s="84" t="s">
        <v>32</v>
      </c>
      <c r="C15" s="85"/>
      <c r="D15" s="85"/>
      <c r="E15" s="85"/>
      <c r="F15" s="85"/>
      <c r="G15" s="85"/>
      <c r="H15" s="85"/>
      <c r="I15" s="85"/>
      <c r="J15" s="86"/>
      <c r="K15" s="6"/>
      <c r="L15" s="6"/>
      <c r="M15" s="6"/>
      <c r="N15" s="6"/>
      <c r="O15" s="6"/>
      <c r="P15" s="6"/>
      <c r="Q15" s="6"/>
      <c r="R15" s="6"/>
      <c r="S15" s="6"/>
      <c r="T15" s="6"/>
      <c r="U15" s="6"/>
      <c r="V15" s="6"/>
    </row>
    <row r="16" spans="2:22" s="2" customFormat="1" ht="45">
      <c r="B16" s="44" t="s">
        <v>62</v>
      </c>
      <c r="C16" s="44" t="s">
        <v>14</v>
      </c>
      <c r="D16" s="44" t="s">
        <v>58</v>
      </c>
      <c r="E16" s="44" t="s">
        <v>59</v>
      </c>
      <c r="F16" s="44" t="s">
        <v>60</v>
      </c>
      <c r="G16" s="44" t="s">
        <v>55</v>
      </c>
      <c r="H16" s="44" t="s">
        <v>57</v>
      </c>
      <c r="I16" s="44" t="s">
        <v>61</v>
      </c>
      <c r="J16" s="44" t="s">
        <v>0</v>
      </c>
    </row>
    <row r="17" spans="2:22" s="2" customFormat="1" ht="83.45" customHeight="1">
      <c r="B17" s="45" t="s">
        <v>108</v>
      </c>
      <c r="C17" s="37" t="s">
        <v>4</v>
      </c>
      <c r="D17" s="73" t="s">
        <v>18</v>
      </c>
      <c r="E17" s="49">
        <v>65121.93</v>
      </c>
      <c r="F17" s="49">
        <f>3094.08+39159.82</f>
        <v>42253.9</v>
      </c>
      <c r="G17" s="51">
        <v>0</v>
      </c>
      <c r="H17" s="51">
        <v>0</v>
      </c>
      <c r="I17" s="41">
        <f>SUM(E17:H17)</f>
        <v>107375.83</v>
      </c>
      <c r="J17" s="36"/>
    </row>
    <row r="18" spans="2:22">
      <c r="B18" s="14"/>
      <c r="C18" s="16"/>
      <c r="D18" s="16"/>
      <c r="E18" s="17"/>
      <c r="F18" s="17"/>
      <c r="G18" s="17"/>
      <c r="H18" s="17"/>
      <c r="I18" s="17"/>
      <c r="J18" s="18"/>
      <c r="K18" s="4"/>
      <c r="L18" s="4"/>
      <c r="M18" s="4"/>
      <c r="N18" s="4"/>
      <c r="O18" s="4"/>
      <c r="P18" s="4"/>
      <c r="Q18" s="4"/>
      <c r="R18" s="4"/>
      <c r="S18" s="4"/>
      <c r="T18" s="4"/>
      <c r="U18" s="4"/>
      <c r="V18" s="4"/>
    </row>
    <row r="19" spans="2:22" s="2" customFormat="1">
      <c r="B19" s="87" t="s">
        <v>33</v>
      </c>
      <c r="C19" s="88"/>
      <c r="D19" s="88"/>
      <c r="E19" s="88"/>
      <c r="F19" s="88"/>
      <c r="G19" s="88"/>
      <c r="H19" s="88"/>
      <c r="I19" s="88"/>
      <c r="J19" s="89"/>
      <c r="K19" s="6"/>
      <c r="L19" s="6"/>
      <c r="M19" s="6"/>
      <c r="N19" s="6"/>
      <c r="O19" s="6"/>
      <c r="P19" s="6"/>
      <c r="Q19" s="6"/>
      <c r="R19" s="6"/>
      <c r="S19" s="6"/>
      <c r="T19" s="6"/>
      <c r="U19" s="6"/>
      <c r="V19" s="6"/>
    </row>
    <row r="20" spans="2:22" s="2" customFormat="1" ht="45">
      <c r="B20" s="44" t="s">
        <v>62</v>
      </c>
      <c r="C20" s="44" t="s">
        <v>14</v>
      </c>
      <c r="D20" s="44" t="s">
        <v>58</v>
      </c>
      <c r="E20" s="44" t="s">
        <v>59</v>
      </c>
      <c r="F20" s="44" t="s">
        <v>60</v>
      </c>
      <c r="G20" s="44" t="s">
        <v>55</v>
      </c>
      <c r="H20" s="44" t="s">
        <v>57</v>
      </c>
      <c r="I20" s="44" t="s">
        <v>61</v>
      </c>
      <c r="J20" s="44" t="s">
        <v>0</v>
      </c>
    </row>
    <row r="21" spans="2:22" s="2" customFormat="1" ht="87.75" customHeight="1">
      <c r="B21" s="45" t="s">
        <v>108</v>
      </c>
      <c r="C21" s="33" t="s">
        <v>5</v>
      </c>
      <c r="D21" s="73" t="s">
        <v>19</v>
      </c>
      <c r="E21" s="38">
        <v>241821.86</v>
      </c>
      <c r="F21" s="47">
        <v>22034.06</v>
      </c>
      <c r="G21" s="40">
        <v>0</v>
      </c>
      <c r="H21" s="40">
        <v>0</v>
      </c>
      <c r="I21" s="41">
        <f>SUM(E21:H21)</f>
        <v>263855.92</v>
      </c>
      <c r="J21" s="75" t="s">
        <v>25</v>
      </c>
    </row>
    <row r="22" spans="2:22">
      <c r="B22" s="14"/>
      <c r="C22" s="16"/>
      <c r="D22" s="16"/>
      <c r="E22" s="17"/>
      <c r="F22" s="17"/>
      <c r="G22" s="17"/>
      <c r="H22" s="17"/>
      <c r="I22" s="17"/>
      <c r="J22" s="18"/>
      <c r="K22" s="4"/>
      <c r="L22" s="4"/>
      <c r="M22" s="4"/>
      <c r="N22" s="4"/>
      <c r="O22" s="4"/>
      <c r="P22" s="4"/>
      <c r="Q22" s="4"/>
      <c r="R22" s="4"/>
      <c r="S22" s="4"/>
      <c r="T22" s="4"/>
      <c r="U22" s="4"/>
      <c r="V22" s="4"/>
    </row>
    <row r="23" spans="2:22" s="2" customFormat="1">
      <c r="B23" s="84" t="s">
        <v>34</v>
      </c>
      <c r="C23" s="85"/>
      <c r="D23" s="85"/>
      <c r="E23" s="85"/>
      <c r="F23" s="85"/>
      <c r="G23" s="85"/>
      <c r="H23" s="85"/>
      <c r="I23" s="85"/>
      <c r="J23" s="86"/>
      <c r="K23" s="6"/>
      <c r="L23" s="6"/>
      <c r="M23" s="6"/>
      <c r="N23" s="6"/>
      <c r="O23" s="6"/>
      <c r="P23" s="6"/>
      <c r="Q23" s="6"/>
      <c r="R23" s="6"/>
      <c r="S23" s="6"/>
      <c r="T23" s="6"/>
      <c r="U23" s="6"/>
      <c r="V23" s="6"/>
    </row>
    <row r="24" spans="2:22" s="2" customFormat="1" ht="45">
      <c r="B24" s="44" t="s">
        <v>62</v>
      </c>
      <c r="C24" s="44" t="s">
        <v>14</v>
      </c>
      <c r="D24" s="44" t="s">
        <v>58</v>
      </c>
      <c r="E24" s="44" t="s">
        <v>59</v>
      </c>
      <c r="F24" s="44" t="s">
        <v>60</v>
      </c>
      <c r="G24" s="44" t="s">
        <v>55</v>
      </c>
      <c r="H24" s="44" t="s">
        <v>57</v>
      </c>
      <c r="I24" s="44" t="s">
        <v>61</v>
      </c>
      <c r="J24" s="44" t="s">
        <v>0</v>
      </c>
    </row>
    <row r="25" spans="2:22" ht="66.75" customHeight="1">
      <c r="B25" s="45" t="s">
        <v>108</v>
      </c>
      <c r="C25" s="37" t="s">
        <v>6</v>
      </c>
      <c r="D25" s="76" t="s">
        <v>20</v>
      </c>
      <c r="E25" s="38">
        <v>0</v>
      </c>
      <c r="F25" s="38">
        <f>45411.12+3189.82</f>
        <v>48600.94</v>
      </c>
      <c r="G25" s="38">
        <v>0</v>
      </c>
      <c r="H25" s="42">
        <v>0</v>
      </c>
      <c r="I25" s="41">
        <f>SUM(E25:H25)</f>
        <v>48600.94</v>
      </c>
      <c r="J25" s="43" t="s">
        <v>26</v>
      </c>
      <c r="K25" s="4"/>
      <c r="L25" s="4"/>
      <c r="M25" s="4"/>
      <c r="N25" s="4"/>
      <c r="O25" s="4"/>
      <c r="P25" s="4"/>
      <c r="Q25" s="4"/>
      <c r="R25" s="4"/>
      <c r="S25" s="4"/>
      <c r="T25" s="4"/>
      <c r="U25" s="4"/>
      <c r="V25" s="4"/>
    </row>
    <row r="26" spans="2:22">
      <c r="B26" s="14"/>
      <c r="C26" s="16"/>
      <c r="D26" s="16"/>
      <c r="E26" s="17"/>
      <c r="F26" s="17"/>
      <c r="G26" s="17"/>
      <c r="H26" s="17"/>
      <c r="I26" s="17"/>
      <c r="J26" s="18"/>
      <c r="K26" s="4"/>
      <c r="L26" s="4"/>
      <c r="M26" s="4"/>
      <c r="N26" s="4"/>
      <c r="O26" s="4"/>
      <c r="P26" s="4"/>
      <c r="Q26" s="4"/>
      <c r="R26" s="4"/>
      <c r="S26" s="4"/>
      <c r="T26" s="4"/>
      <c r="U26" s="4"/>
      <c r="V26" s="4"/>
    </row>
    <row r="27" spans="2:22" s="2" customFormat="1">
      <c r="B27" s="87" t="s">
        <v>63</v>
      </c>
      <c r="C27" s="88"/>
      <c r="D27" s="88"/>
      <c r="E27" s="88"/>
      <c r="F27" s="88"/>
      <c r="G27" s="88"/>
      <c r="H27" s="88"/>
      <c r="I27" s="88"/>
      <c r="J27" s="89"/>
      <c r="K27" s="6"/>
      <c r="L27" s="6"/>
      <c r="M27" s="6"/>
      <c r="N27" s="6"/>
      <c r="O27" s="6"/>
      <c r="P27" s="6"/>
      <c r="Q27" s="6"/>
      <c r="R27" s="6"/>
      <c r="S27" s="6"/>
      <c r="T27" s="6"/>
      <c r="U27" s="6"/>
      <c r="V27" s="6"/>
    </row>
    <row r="28" spans="2:22" s="2" customFormat="1" ht="45">
      <c r="B28" s="44" t="s">
        <v>62</v>
      </c>
      <c r="C28" s="44" t="s">
        <v>14</v>
      </c>
      <c r="D28" s="44" t="s">
        <v>58</v>
      </c>
      <c r="E28" s="44" t="s">
        <v>59</v>
      </c>
      <c r="F28" s="44" t="s">
        <v>60</v>
      </c>
      <c r="G28" s="44" t="s">
        <v>55</v>
      </c>
      <c r="H28" s="44" t="s">
        <v>57</v>
      </c>
      <c r="I28" s="44" t="s">
        <v>61</v>
      </c>
      <c r="J28" s="44" t="s">
        <v>0</v>
      </c>
    </row>
    <row r="29" spans="2:22" ht="75">
      <c r="B29" s="45" t="s">
        <v>109</v>
      </c>
      <c r="C29" s="33" t="s">
        <v>7</v>
      </c>
      <c r="D29" s="73" t="s">
        <v>98</v>
      </c>
      <c r="E29" s="38">
        <v>0</v>
      </c>
      <c r="F29" s="38">
        <v>34567.089999999997</v>
      </c>
      <c r="G29" s="38">
        <v>0</v>
      </c>
      <c r="H29" s="46">
        <v>39357.129999999997</v>
      </c>
      <c r="I29" s="41">
        <f>SUM(E29:H29)</f>
        <v>73924.22</v>
      </c>
      <c r="J29" s="43" t="s">
        <v>26</v>
      </c>
      <c r="K29" s="4"/>
      <c r="L29" s="4"/>
      <c r="M29" s="4"/>
      <c r="N29" s="4"/>
      <c r="O29" s="4"/>
      <c r="P29" s="4"/>
      <c r="Q29" s="4"/>
      <c r="R29" s="4"/>
      <c r="S29" s="4"/>
      <c r="T29" s="4"/>
      <c r="U29" s="4"/>
      <c r="V29" s="4"/>
    </row>
    <row r="30" spans="2:22">
      <c r="B30" s="14"/>
      <c r="C30" s="16"/>
      <c r="D30" s="16"/>
      <c r="E30" s="17"/>
      <c r="F30" s="17"/>
      <c r="G30" s="17"/>
      <c r="H30" s="17"/>
      <c r="I30" s="17"/>
      <c r="J30" s="18"/>
      <c r="K30" s="4"/>
      <c r="L30" s="4"/>
      <c r="M30" s="4"/>
      <c r="N30" s="4"/>
      <c r="O30" s="4"/>
      <c r="P30" s="4"/>
      <c r="Q30" s="4"/>
      <c r="R30" s="4"/>
      <c r="S30" s="4"/>
      <c r="T30" s="4"/>
      <c r="U30" s="4"/>
      <c r="V30" s="4"/>
    </row>
    <row r="31" spans="2:22">
      <c r="B31" s="87" t="s">
        <v>64</v>
      </c>
      <c r="C31" s="88"/>
      <c r="D31" s="88"/>
      <c r="E31" s="88"/>
      <c r="F31" s="88"/>
      <c r="G31" s="88"/>
      <c r="H31" s="88"/>
      <c r="I31" s="88"/>
      <c r="J31" s="89"/>
      <c r="K31" s="4"/>
      <c r="L31" s="4"/>
      <c r="M31" s="4"/>
      <c r="N31" s="4"/>
      <c r="O31" s="4"/>
      <c r="P31" s="4"/>
      <c r="Q31" s="4"/>
      <c r="R31" s="4"/>
      <c r="S31" s="4"/>
      <c r="T31" s="4"/>
      <c r="U31" s="4"/>
      <c r="V31" s="4"/>
    </row>
    <row r="32" spans="2:22" s="2" customFormat="1" ht="45">
      <c r="B32" s="44" t="s">
        <v>62</v>
      </c>
      <c r="C32" s="44" t="s">
        <v>14</v>
      </c>
      <c r="D32" s="44" t="s">
        <v>58</v>
      </c>
      <c r="E32" s="44" t="s">
        <v>59</v>
      </c>
      <c r="F32" s="44" t="s">
        <v>60</v>
      </c>
      <c r="G32" s="44" t="s">
        <v>55</v>
      </c>
      <c r="H32" s="44" t="s">
        <v>57</v>
      </c>
      <c r="I32" s="44" t="s">
        <v>61</v>
      </c>
      <c r="J32" s="44" t="s">
        <v>0</v>
      </c>
    </row>
    <row r="33" spans="2:22" s="10" customFormat="1" ht="105">
      <c r="B33" s="45" t="s">
        <v>109</v>
      </c>
      <c r="C33" s="35" t="s">
        <v>8</v>
      </c>
      <c r="D33" s="74" t="s">
        <v>99</v>
      </c>
      <c r="E33" s="46">
        <v>116974.93</v>
      </c>
      <c r="F33" s="47">
        <v>14957.14</v>
      </c>
      <c r="G33" s="47">
        <v>0</v>
      </c>
      <c r="H33" s="47">
        <v>15852</v>
      </c>
      <c r="I33" s="41">
        <f>SUM(E33:H33)</f>
        <v>147784.07</v>
      </c>
      <c r="J33" s="48" t="s">
        <v>27</v>
      </c>
    </row>
    <row r="34" spans="2:22" s="9" customFormat="1">
      <c r="B34" s="20"/>
      <c r="C34" s="16"/>
      <c r="D34" s="16"/>
      <c r="E34" s="17"/>
      <c r="F34" s="17"/>
      <c r="G34" s="17"/>
      <c r="H34" s="17"/>
      <c r="I34" s="17"/>
      <c r="J34" s="21"/>
      <c r="K34" s="8"/>
      <c r="L34" s="8"/>
      <c r="M34" s="8"/>
      <c r="N34" s="8"/>
      <c r="O34" s="8"/>
      <c r="P34" s="8"/>
      <c r="Q34" s="8"/>
      <c r="R34" s="8"/>
      <c r="S34" s="8"/>
      <c r="T34" s="8"/>
      <c r="U34" s="8"/>
      <c r="V34" s="8"/>
    </row>
    <row r="35" spans="2:22" s="10" customFormat="1">
      <c r="B35" s="99" t="s">
        <v>77</v>
      </c>
      <c r="C35" s="100"/>
      <c r="D35" s="100"/>
      <c r="E35" s="100"/>
      <c r="F35" s="100"/>
      <c r="G35" s="100"/>
      <c r="H35" s="100"/>
      <c r="I35" s="100"/>
      <c r="J35" s="101"/>
      <c r="K35" s="11"/>
      <c r="L35" s="11"/>
      <c r="M35" s="11"/>
      <c r="N35" s="11"/>
      <c r="O35" s="11"/>
      <c r="P35" s="11"/>
      <c r="Q35" s="11"/>
      <c r="R35" s="11"/>
      <c r="S35" s="11"/>
      <c r="T35" s="11"/>
      <c r="U35" s="11"/>
      <c r="V35" s="11"/>
    </row>
    <row r="36" spans="2:22" s="10" customFormat="1" ht="45">
      <c r="B36" s="44" t="s">
        <v>62</v>
      </c>
      <c r="C36" s="44" t="s">
        <v>14</v>
      </c>
      <c r="D36" s="44" t="s">
        <v>58</v>
      </c>
      <c r="E36" s="44" t="s">
        <v>59</v>
      </c>
      <c r="F36" s="44" t="s">
        <v>60</v>
      </c>
      <c r="G36" s="44" t="s">
        <v>55</v>
      </c>
      <c r="H36" s="44" t="s">
        <v>57</v>
      </c>
      <c r="I36" s="44" t="s">
        <v>61</v>
      </c>
      <c r="J36" s="44" t="s">
        <v>0</v>
      </c>
    </row>
    <row r="37" spans="2:22" s="10" customFormat="1" ht="105">
      <c r="B37" s="45" t="s">
        <v>108</v>
      </c>
      <c r="C37" s="35" t="s">
        <v>8</v>
      </c>
      <c r="D37" s="74" t="s">
        <v>21</v>
      </c>
      <c r="E37" s="47">
        <v>0</v>
      </c>
      <c r="F37" s="47">
        <v>13778.95</v>
      </c>
      <c r="G37" s="47">
        <v>0</v>
      </c>
      <c r="H37" s="47">
        <v>16811</v>
      </c>
      <c r="I37" s="41">
        <f>SUM(E37:H37)</f>
        <v>30589.95</v>
      </c>
      <c r="J37" s="48" t="s">
        <v>27</v>
      </c>
    </row>
    <row r="38" spans="2:22" s="13" customFormat="1">
      <c r="B38" s="19"/>
      <c r="C38" s="16"/>
      <c r="D38" s="16"/>
      <c r="E38" s="17"/>
      <c r="F38" s="17"/>
      <c r="G38" s="17"/>
      <c r="H38" s="17"/>
      <c r="I38" s="17"/>
      <c r="J38" s="18"/>
      <c r="K38" s="12"/>
      <c r="L38" s="12"/>
      <c r="M38" s="12"/>
      <c r="N38" s="12"/>
      <c r="O38" s="12"/>
      <c r="P38" s="12"/>
      <c r="Q38" s="12"/>
      <c r="R38" s="12"/>
      <c r="S38" s="12"/>
      <c r="T38" s="12"/>
      <c r="U38" s="12"/>
      <c r="V38" s="12"/>
    </row>
    <row r="39" spans="2:22">
      <c r="B39" s="87" t="s">
        <v>65</v>
      </c>
      <c r="C39" s="88"/>
      <c r="D39" s="88"/>
      <c r="E39" s="88"/>
      <c r="F39" s="88"/>
      <c r="G39" s="88"/>
      <c r="H39" s="88"/>
      <c r="I39" s="88"/>
      <c r="J39" s="89"/>
      <c r="K39" s="4"/>
      <c r="L39" s="4"/>
      <c r="M39" s="4"/>
      <c r="N39" s="4"/>
      <c r="O39" s="4"/>
      <c r="P39" s="4"/>
      <c r="Q39" s="4"/>
      <c r="R39" s="4"/>
      <c r="S39" s="4"/>
      <c r="T39" s="4"/>
      <c r="U39" s="4"/>
      <c r="V39" s="4"/>
    </row>
    <row r="40" spans="2:22" s="2" customFormat="1" ht="45">
      <c r="B40" s="44" t="s">
        <v>62</v>
      </c>
      <c r="C40" s="44" t="s">
        <v>14</v>
      </c>
      <c r="D40" s="44" t="s">
        <v>58</v>
      </c>
      <c r="E40" s="44" t="s">
        <v>59</v>
      </c>
      <c r="F40" s="44" t="s">
        <v>60</v>
      </c>
      <c r="G40" s="44" t="s">
        <v>55</v>
      </c>
      <c r="H40" s="44" t="s">
        <v>57</v>
      </c>
      <c r="I40" s="44" t="s">
        <v>61</v>
      </c>
      <c r="J40" s="44" t="s">
        <v>0</v>
      </c>
    </row>
    <row r="41" spans="2:22" ht="75">
      <c r="B41" s="45" t="s">
        <v>108</v>
      </c>
      <c r="C41" s="33" t="s">
        <v>9</v>
      </c>
      <c r="D41" s="73" t="s">
        <v>22</v>
      </c>
      <c r="E41" s="38">
        <v>0</v>
      </c>
      <c r="F41" s="38">
        <v>197848.21</v>
      </c>
      <c r="G41" s="38">
        <v>0</v>
      </c>
      <c r="H41" s="38">
        <v>42270.17</v>
      </c>
      <c r="I41" s="41">
        <f>SUM(E41:H41)</f>
        <v>240118.38</v>
      </c>
      <c r="J41" s="48" t="s">
        <v>27</v>
      </c>
      <c r="K41" s="4"/>
      <c r="L41" s="4"/>
      <c r="M41" s="4"/>
      <c r="N41" s="4"/>
      <c r="O41" s="4"/>
      <c r="P41" s="4"/>
      <c r="Q41" s="4"/>
      <c r="R41" s="4"/>
      <c r="S41" s="4"/>
      <c r="T41" s="4"/>
      <c r="U41" s="4"/>
      <c r="V41" s="4"/>
    </row>
    <row r="42" spans="2:22">
      <c r="B42" s="19"/>
      <c r="C42" s="16"/>
      <c r="D42" s="16"/>
      <c r="E42" s="17"/>
      <c r="F42" s="17"/>
      <c r="G42" s="17"/>
      <c r="H42" s="17"/>
      <c r="I42" s="17"/>
      <c r="J42" s="18"/>
      <c r="K42" s="4"/>
      <c r="L42" s="4"/>
      <c r="M42" s="4"/>
      <c r="N42" s="4"/>
      <c r="O42" s="4"/>
      <c r="P42" s="4"/>
      <c r="Q42" s="4"/>
      <c r="R42" s="4"/>
      <c r="S42" s="4"/>
      <c r="T42" s="4"/>
      <c r="U42" s="4"/>
      <c r="V42" s="4"/>
    </row>
    <row r="43" spans="2:22" s="2" customFormat="1" ht="22.5" customHeight="1">
      <c r="B43" s="84" t="s">
        <v>66</v>
      </c>
      <c r="C43" s="85"/>
      <c r="D43" s="85"/>
      <c r="E43" s="85"/>
      <c r="F43" s="85"/>
      <c r="G43" s="85"/>
      <c r="H43" s="85"/>
      <c r="I43" s="85"/>
      <c r="J43" s="86"/>
      <c r="K43" s="6"/>
      <c r="L43" s="6"/>
      <c r="M43" s="6"/>
      <c r="N43" s="6"/>
      <c r="O43" s="6"/>
      <c r="P43" s="6"/>
      <c r="Q43" s="6"/>
      <c r="R43" s="6"/>
      <c r="S43" s="6"/>
      <c r="T43" s="6"/>
      <c r="U43" s="6"/>
      <c r="V43" s="6"/>
    </row>
    <row r="44" spans="2:22" s="2" customFormat="1" ht="45">
      <c r="B44" s="44" t="s">
        <v>62</v>
      </c>
      <c r="C44" s="44" t="s">
        <v>14</v>
      </c>
      <c r="D44" s="44" t="s">
        <v>58</v>
      </c>
      <c r="E44" s="44" t="s">
        <v>59</v>
      </c>
      <c r="F44" s="44" t="s">
        <v>60</v>
      </c>
      <c r="G44" s="44" t="s">
        <v>55</v>
      </c>
      <c r="H44" s="44" t="s">
        <v>57</v>
      </c>
      <c r="I44" s="44" t="s">
        <v>61</v>
      </c>
      <c r="J44" s="44" t="s">
        <v>0</v>
      </c>
    </row>
    <row r="45" spans="2:22" s="2" customFormat="1" ht="75">
      <c r="B45" s="37" t="s">
        <v>123</v>
      </c>
      <c r="C45" s="60" t="s">
        <v>10</v>
      </c>
      <c r="D45" s="78" t="s">
        <v>23</v>
      </c>
      <c r="E45" s="49">
        <v>76053.929999999993</v>
      </c>
      <c r="F45" s="38">
        <v>38452.800000000003</v>
      </c>
      <c r="G45" s="50">
        <v>31130.69</v>
      </c>
      <c r="H45" s="49">
        <v>66316.460000000006</v>
      </c>
      <c r="I45" s="41">
        <f>SUM(E45:H45)</f>
        <v>211953.88</v>
      </c>
      <c r="J45" s="48"/>
    </row>
    <row r="46" spans="2:22">
      <c r="B46" s="22"/>
      <c r="C46" s="2"/>
      <c r="D46" s="2"/>
      <c r="E46" s="6"/>
      <c r="F46" s="6"/>
      <c r="G46" s="6"/>
      <c r="H46" s="6"/>
      <c r="I46" s="6"/>
      <c r="J46" s="23"/>
      <c r="K46" s="4"/>
      <c r="L46" s="4"/>
      <c r="M46" s="4"/>
      <c r="N46" s="4"/>
      <c r="O46" s="4"/>
      <c r="P46" s="4"/>
      <c r="Q46" s="4"/>
      <c r="R46" s="4"/>
      <c r="S46" s="4"/>
      <c r="T46" s="4"/>
      <c r="U46" s="4"/>
      <c r="V46" s="4"/>
    </row>
    <row r="47" spans="2:22">
      <c r="B47" s="56"/>
      <c r="C47" s="16"/>
      <c r="D47" s="16"/>
      <c r="E47" s="57"/>
      <c r="F47" s="57"/>
      <c r="G47" s="57"/>
      <c r="H47" s="57"/>
      <c r="I47" s="54"/>
      <c r="J47" s="58"/>
    </row>
    <row r="48" spans="2:22">
      <c r="B48" s="84" t="s">
        <v>81</v>
      </c>
      <c r="C48" s="85"/>
      <c r="D48" s="85"/>
      <c r="E48" s="85"/>
      <c r="F48" s="85"/>
      <c r="G48" s="85"/>
      <c r="H48" s="85"/>
      <c r="I48" s="85"/>
      <c r="J48" s="86"/>
    </row>
    <row r="49" spans="2:10" ht="45">
      <c r="B49" s="44" t="s">
        <v>62</v>
      </c>
      <c r="C49" s="44" t="s">
        <v>14</v>
      </c>
      <c r="D49" s="44" t="s">
        <v>58</v>
      </c>
      <c r="E49" s="44" t="s">
        <v>59</v>
      </c>
      <c r="F49" s="44" t="s">
        <v>60</v>
      </c>
      <c r="G49" s="44" t="s">
        <v>55</v>
      </c>
      <c r="H49" s="44" t="s">
        <v>57</v>
      </c>
      <c r="I49" s="44" t="s">
        <v>61</v>
      </c>
      <c r="J49" s="44" t="s">
        <v>0</v>
      </c>
    </row>
    <row r="50" spans="2:10" ht="150">
      <c r="B50" s="45" t="s">
        <v>108</v>
      </c>
      <c r="C50" s="33" t="s">
        <v>11</v>
      </c>
      <c r="D50" s="73" t="s">
        <v>24</v>
      </c>
      <c r="E50" s="38">
        <v>32710.93</v>
      </c>
      <c r="F50" s="38">
        <v>86502.17</v>
      </c>
      <c r="G50" s="38">
        <v>0</v>
      </c>
      <c r="H50" s="38">
        <v>34667.360000000001</v>
      </c>
      <c r="I50" s="41">
        <f>SUM(E50:H50)</f>
        <v>153880.46000000002</v>
      </c>
      <c r="J50" s="43"/>
    </row>
    <row r="51" spans="2:10">
      <c r="B51" s="14"/>
      <c r="C51" s="16"/>
      <c r="D51" s="16"/>
      <c r="E51" s="17"/>
      <c r="F51" s="17"/>
      <c r="G51" s="17"/>
      <c r="H51" s="17"/>
      <c r="I51" s="6"/>
      <c r="J51" s="23"/>
    </row>
    <row r="52" spans="2:10">
      <c r="B52" s="84" t="s">
        <v>82</v>
      </c>
      <c r="C52" s="85"/>
      <c r="D52" s="85"/>
      <c r="E52" s="85"/>
      <c r="F52" s="85"/>
      <c r="G52" s="85"/>
      <c r="H52" s="85"/>
      <c r="I52" s="85"/>
      <c r="J52" s="86"/>
    </row>
    <row r="53" spans="2:10" ht="45">
      <c r="B53" s="44" t="s">
        <v>62</v>
      </c>
      <c r="C53" s="44" t="s">
        <v>14</v>
      </c>
      <c r="D53" s="44" t="s">
        <v>58</v>
      </c>
      <c r="E53" s="44" t="s">
        <v>59</v>
      </c>
      <c r="F53" s="44" t="s">
        <v>60</v>
      </c>
      <c r="G53" s="44" t="s">
        <v>55</v>
      </c>
      <c r="H53" s="44" t="s">
        <v>57</v>
      </c>
      <c r="I53" s="44" t="s">
        <v>61</v>
      </c>
      <c r="J53" s="44" t="s">
        <v>0</v>
      </c>
    </row>
    <row r="54" spans="2:10" ht="68.25" customHeight="1">
      <c r="B54" s="37" t="s">
        <v>123</v>
      </c>
      <c r="C54" s="60" t="s">
        <v>12</v>
      </c>
      <c r="D54" s="78" t="s">
        <v>100</v>
      </c>
      <c r="E54" s="38">
        <v>6884.43</v>
      </c>
      <c r="F54" s="38">
        <v>0</v>
      </c>
      <c r="G54" s="38">
        <v>0</v>
      </c>
      <c r="H54" s="38">
        <v>0</v>
      </c>
      <c r="I54" s="41">
        <f>SUM(E54:H54)</f>
        <v>6884.43</v>
      </c>
      <c r="J54" s="43" t="s">
        <v>67</v>
      </c>
    </row>
    <row r="55" spans="2:10">
      <c r="B55" s="52"/>
      <c r="C55" s="2"/>
      <c r="D55" s="2"/>
      <c r="E55" s="53"/>
      <c r="F55" s="53"/>
      <c r="G55" s="53"/>
      <c r="H55" s="53"/>
      <c r="I55" s="54"/>
      <c r="J55" s="55"/>
    </row>
    <row r="56" spans="2:10">
      <c r="B56" s="84" t="s">
        <v>83</v>
      </c>
      <c r="C56" s="85"/>
      <c r="D56" s="85"/>
      <c r="E56" s="85"/>
      <c r="F56" s="85"/>
      <c r="G56" s="85"/>
      <c r="H56" s="85"/>
      <c r="I56" s="85"/>
      <c r="J56" s="86"/>
    </row>
    <row r="57" spans="2:10" ht="77.25" customHeight="1">
      <c r="B57" s="44" t="s">
        <v>62</v>
      </c>
      <c r="C57" s="44" t="s">
        <v>14</v>
      </c>
      <c r="D57" s="44" t="s">
        <v>58</v>
      </c>
      <c r="E57" s="44" t="s">
        <v>59</v>
      </c>
      <c r="F57" s="44" t="s">
        <v>60</v>
      </c>
      <c r="G57" s="44" t="s">
        <v>55</v>
      </c>
      <c r="H57" s="44" t="s">
        <v>57</v>
      </c>
      <c r="I57" s="44" t="s">
        <v>61</v>
      </c>
      <c r="J57" s="44" t="s">
        <v>0</v>
      </c>
    </row>
    <row r="58" spans="2:10" ht="30">
      <c r="B58" s="45" t="s">
        <v>108</v>
      </c>
      <c r="C58" s="60" t="s">
        <v>36</v>
      </c>
      <c r="D58" s="61" t="s">
        <v>35</v>
      </c>
      <c r="E58" s="38">
        <v>128396.94</v>
      </c>
      <c r="F58" s="38">
        <f>53573.86+2900.24</f>
        <v>56474.1</v>
      </c>
      <c r="G58" s="38">
        <v>64863.12</v>
      </c>
      <c r="H58" s="38">
        <f>16120.31+11824.57</f>
        <v>27944.879999999997</v>
      </c>
      <c r="I58" s="41">
        <f>SUM(E58:H58)</f>
        <v>277679.03999999998</v>
      </c>
      <c r="J58" s="43" t="s">
        <v>101</v>
      </c>
    </row>
    <row r="59" spans="2:10">
      <c r="B59" s="52"/>
      <c r="C59" s="2"/>
      <c r="D59" s="2"/>
      <c r="E59" s="53"/>
      <c r="F59" s="53"/>
      <c r="G59" s="53"/>
      <c r="H59" s="53"/>
      <c r="I59" s="54"/>
      <c r="J59" s="55"/>
    </row>
    <row r="60" spans="2:10">
      <c r="B60" s="84" t="s">
        <v>84</v>
      </c>
      <c r="C60" s="85"/>
      <c r="D60" s="85"/>
      <c r="E60" s="85"/>
      <c r="F60" s="85"/>
      <c r="G60" s="85"/>
      <c r="H60" s="85"/>
      <c r="I60" s="85"/>
      <c r="J60" s="86"/>
    </row>
    <row r="61" spans="2:10" ht="45">
      <c r="B61" s="44" t="s">
        <v>62</v>
      </c>
      <c r="C61" s="44" t="s">
        <v>14</v>
      </c>
      <c r="D61" s="44" t="s">
        <v>58</v>
      </c>
      <c r="E61" s="44" t="s">
        <v>59</v>
      </c>
      <c r="F61" s="44" t="s">
        <v>60</v>
      </c>
      <c r="G61" s="44" t="s">
        <v>55</v>
      </c>
      <c r="H61" s="44" t="s">
        <v>57</v>
      </c>
      <c r="I61" s="44" t="s">
        <v>61</v>
      </c>
      <c r="J61" s="44" t="s">
        <v>0</v>
      </c>
    </row>
    <row r="62" spans="2:10" ht="60">
      <c r="B62" s="45" t="s">
        <v>110</v>
      </c>
      <c r="C62" s="60" t="s">
        <v>12</v>
      </c>
      <c r="D62" s="79" t="s">
        <v>37</v>
      </c>
      <c r="E62" s="40">
        <v>7973.38</v>
      </c>
      <c r="F62" s="59">
        <v>0</v>
      </c>
      <c r="G62" s="59">
        <v>0</v>
      </c>
      <c r="H62" s="59">
        <v>0</v>
      </c>
      <c r="I62" s="41">
        <f>SUM(E62:H62)</f>
        <v>7973.38</v>
      </c>
      <c r="J62" s="80" t="s">
        <v>56</v>
      </c>
    </row>
    <row r="63" spans="2:10">
      <c r="B63" s="52"/>
      <c r="C63" s="2"/>
      <c r="D63" s="2"/>
      <c r="E63" s="53"/>
      <c r="F63" s="53"/>
      <c r="G63" s="53"/>
      <c r="H63" s="53"/>
      <c r="I63" s="54"/>
      <c r="J63" s="55"/>
    </row>
    <row r="64" spans="2:10">
      <c r="B64" s="84" t="s">
        <v>85</v>
      </c>
      <c r="C64" s="85"/>
      <c r="D64" s="85"/>
      <c r="E64" s="85"/>
      <c r="F64" s="85"/>
      <c r="G64" s="85"/>
      <c r="H64" s="85"/>
      <c r="I64" s="85"/>
      <c r="J64" s="86"/>
    </row>
    <row r="65" spans="2:10" ht="45">
      <c r="B65" s="44" t="s">
        <v>62</v>
      </c>
      <c r="C65" s="44" t="s">
        <v>14</v>
      </c>
      <c r="D65" s="44" t="s">
        <v>58</v>
      </c>
      <c r="E65" s="44" t="s">
        <v>59</v>
      </c>
      <c r="F65" s="44" t="s">
        <v>60</v>
      </c>
      <c r="G65" s="44" t="s">
        <v>55</v>
      </c>
      <c r="H65" s="44" t="s">
        <v>57</v>
      </c>
      <c r="I65" s="44" t="s">
        <v>61</v>
      </c>
      <c r="J65" s="44" t="s">
        <v>0</v>
      </c>
    </row>
    <row r="66" spans="2:10">
      <c r="B66" s="45" t="s">
        <v>110</v>
      </c>
      <c r="C66" s="60" t="s">
        <v>38</v>
      </c>
      <c r="D66" s="61" t="s">
        <v>39</v>
      </c>
      <c r="E66" s="59">
        <v>59540.75</v>
      </c>
      <c r="F66" s="59">
        <v>5536.88</v>
      </c>
      <c r="G66" s="59">
        <v>6154.34</v>
      </c>
      <c r="H66" s="59">
        <v>0</v>
      </c>
      <c r="I66" s="41">
        <f>SUM(E66:H66)</f>
        <v>71231.97</v>
      </c>
      <c r="J66" s="43" t="s">
        <v>70</v>
      </c>
    </row>
    <row r="67" spans="2:10">
      <c r="B67" s="52"/>
      <c r="C67" s="2"/>
      <c r="D67" s="2"/>
      <c r="E67" s="53"/>
      <c r="F67" s="53"/>
      <c r="G67" s="53"/>
      <c r="H67" s="53"/>
      <c r="I67" s="54"/>
      <c r="J67" s="55"/>
    </row>
    <row r="68" spans="2:10">
      <c r="B68" s="84" t="s">
        <v>86</v>
      </c>
      <c r="C68" s="85"/>
      <c r="D68" s="85"/>
      <c r="E68" s="85"/>
      <c r="F68" s="85"/>
      <c r="G68" s="85"/>
      <c r="H68" s="85"/>
      <c r="I68" s="85"/>
      <c r="J68" s="86"/>
    </row>
    <row r="69" spans="2:10" ht="45">
      <c r="B69" s="44" t="s">
        <v>62</v>
      </c>
      <c r="C69" s="44" t="s">
        <v>14</v>
      </c>
      <c r="D69" s="44" t="s">
        <v>58</v>
      </c>
      <c r="E69" s="44" t="s">
        <v>59</v>
      </c>
      <c r="F69" s="44" t="s">
        <v>60</v>
      </c>
      <c r="G69" s="44" t="s">
        <v>55</v>
      </c>
      <c r="H69" s="44" t="s">
        <v>57</v>
      </c>
      <c r="I69" s="44" t="s">
        <v>61</v>
      </c>
      <c r="J69" s="44" t="s">
        <v>0</v>
      </c>
    </row>
    <row r="70" spans="2:10" ht="45">
      <c r="B70" s="45" t="s">
        <v>110</v>
      </c>
      <c r="C70" s="60" t="s">
        <v>40</v>
      </c>
      <c r="D70" s="78" t="s">
        <v>102</v>
      </c>
      <c r="E70" s="38">
        <v>82591.75</v>
      </c>
      <c r="F70" s="38">
        <v>40807.269999999997</v>
      </c>
      <c r="G70" s="38">
        <v>0</v>
      </c>
      <c r="H70" s="38">
        <v>77755.77</v>
      </c>
      <c r="I70" s="41">
        <f>SUM(E70:H70)</f>
        <v>201154.78999999998</v>
      </c>
      <c r="J70" s="43"/>
    </row>
    <row r="71" spans="2:10">
      <c r="B71" s="52"/>
      <c r="C71" s="2"/>
      <c r="D71" s="2"/>
      <c r="E71" s="53"/>
      <c r="F71" s="53"/>
      <c r="G71" s="53"/>
      <c r="H71" s="53"/>
      <c r="I71" s="54"/>
      <c r="J71" s="55"/>
    </row>
    <row r="72" spans="2:10">
      <c r="B72" s="84" t="s">
        <v>87</v>
      </c>
      <c r="C72" s="85"/>
      <c r="D72" s="85"/>
      <c r="E72" s="85"/>
      <c r="F72" s="85"/>
      <c r="G72" s="85"/>
      <c r="H72" s="85"/>
      <c r="I72" s="85"/>
      <c r="J72" s="86"/>
    </row>
    <row r="73" spans="2:10" ht="45">
      <c r="B73" s="44" t="s">
        <v>62</v>
      </c>
      <c r="C73" s="44" t="s">
        <v>14</v>
      </c>
      <c r="D73" s="44" t="s">
        <v>58</v>
      </c>
      <c r="E73" s="44" t="s">
        <v>59</v>
      </c>
      <c r="F73" s="44" t="s">
        <v>60</v>
      </c>
      <c r="G73" s="44" t="s">
        <v>55</v>
      </c>
      <c r="H73" s="44" t="s">
        <v>57</v>
      </c>
      <c r="I73" s="44" t="s">
        <v>61</v>
      </c>
      <c r="J73" s="44" t="s">
        <v>0</v>
      </c>
    </row>
    <row r="74" spans="2:10" ht="75">
      <c r="B74" s="45" t="s">
        <v>110</v>
      </c>
      <c r="C74" s="60" t="s">
        <v>7</v>
      </c>
      <c r="D74" s="78" t="s">
        <v>41</v>
      </c>
      <c r="E74" s="38">
        <v>104025.75</v>
      </c>
      <c r="F74" s="38">
        <v>68203.100000000006</v>
      </c>
      <c r="G74" s="38">
        <v>0</v>
      </c>
      <c r="H74" s="38">
        <v>76639.72</v>
      </c>
      <c r="I74" s="41">
        <f>SUM(E74:H74)</f>
        <v>248868.57</v>
      </c>
      <c r="J74" s="43"/>
    </row>
    <row r="75" spans="2:10">
      <c r="B75" s="52"/>
      <c r="C75" s="2"/>
      <c r="D75" s="2"/>
      <c r="E75" s="53"/>
      <c r="F75" s="53"/>
      <c r="G75" s="53"/>
      <c r="H75" s="53"/>
      <c r="I75" s="54"/>
      <c r="J75" s="55"/>
    </row>
    <row r="76" spans="2:10">
      <c r="B76" s="84" t="s">
        <v>88</v>
      </c>
      <c r="C76" s="85"/>
      <c r="D76" s="85"/>
      <c r="E76" s="85"/>
      <c r="F76" s="85"/>
      <c r="G76" s="85"/>
      <c r="H76" s="85"/>
      <c r="I76" s="85"/>
      <c r="J76" s="86"/>
    </row>
    <row r="77" spans="2:10" ht="45">
      <c r="B77" s="44" t="s">
        <v>62</v>
      </c>
      <c r="C77" s="44" t="s">
        <v>14</v>
      </c>
      <c r="D77" s="44" t="s">
        <v>58</v>
      </c>
      <c r="E77" s="44" t="s">
        <v>59</v>
      </c>
      <c r="F77" s="44" t="s">
        <v>60</v>
      </c>
      <c r="G77" s="44" t="s">
        <v>55</v>
      </c>
      <c r="H77" s="44" t="s">
        <v>57</v>
      </c>
      <c r="I77" s="44" t="s">
        <v>61</v>
      </c>
      <c r="J77" s="44" t="s">
        <v>0</v>
      </c>
    </row>
    <row r="78" spans="2:10" ht="30">
      <c r="B78" s="37" t="s">
        <v>111</v>
      </c>
      <c r="C78" s="60" t="s">
        <v>7</v>
      </c>
      <c r="D78" s="61" t="s">
        <v>42</v>
      </c>
      <c r="E78" s="38">
        <v>83078.399999999994</v>
      </c>
      <c r="F78" s="38">
        <v>54679.14</v>
      </c>
      <c r="G78" s="38">
        <v>0</v>
      </c>
      <c r="H78" s="38">
        <v>68068.47</v>
      </c>
      <c r="I78" s="41">
        <f>SUM(E78:H78)</f>
        <v>205826.00999999998</v>
      </c>
      <c r="J78" s="43"/>
    </row>
    <row r="79" spans="2:10">
      <c r="B79" s="52"/>
      <c r="C79" s="2"/>
      <c r="D79" s="2"/>
      <c r="E79" s="53"/>
      <c r="F79" s="53"/>
      <c r="G79" s="53"/>
      <c r="H79" s="53"/>
      <c r="I79" s="54"/>
      <c r="J79" s="55"/>
    </row>
    <row r="80" spans="2:10">
      <c r="B80" s="84" t="s">
        <v>89</v>
      </c>
      <c r="C80" s="85"/>
      <c r="D80" s="85"/>
      <c r="E80" s="85"/>
      <c r="F80" s="85"/>
      <c r="G80" s="85"/>
      <c r="H80" s="85"/>
      <c r="I80" s="85"/>
      <c r="J80" s="86"/>
    </row>
    <row r="81" spans="2:10" ht="45">
      <c r="B81" s="44" t="s">
        <v>62</v>
      </c>
      <c r="C81" s="44" t="s">
        <v>14</v>
      </c>
      <c r="D81" s="44" t="s">
        <v>58</v>
      </c>
      <c r="E81" s="44" t="s">
        <v>59</v>
      </c>
      <c r="F81" s="44" t="s">
        <v>60</v>
      </c>
      <c r="G81" s="44" t="s">
        <v>55</v>
      </c>
      <c r="H81" s="44" t="s">
        <v>57</v>
      </c>
      <c r="I81" s="44" t="s">
        <v>61</v>
      </c>
      <c r="J81" s="44" t="s">
        <v>0</v>
      </c>
    </row>
    <row r="82" spans="2:10" ht="45">
      <c r="B82" s="45" t="s">
        <v>110</v>
      </c>
      <c r="C82" s="60" t="s">
        <v>43</v>
      </c>
      <c r="D82" s="61" t="s">
        <v>44</v>
      </c>
      <c r="E82" s="38">
        <v>24803.4</v>
      </c>
      <c r="F82" s="38">
        <v>25393.599999999999</v>
      </c>
      <c r="G82" s="38">
        <v>0</v>
      </c>
      <c r="H82" s="38">
        <v>0</v>
      </c>
      <c r="I82" s="41">
        <f>SUM(E82:H82)</f>
        <v>50197</v>
      </c>
      <c r="J82" s="43"/>
    </row>
    <row r="83" spans="2:10">
      <c r="B83" s="52"/>
      <c r="C83" s="2"/>
      <c r="D83" s="2"/>
      <c r="E83" s="53"/>
      <c r="F83" s="53"/>
      <c r="G83" s="53"/>
      <c r="H83" s="53"/>
      <c r="I83" s="54"/>
      <c r="J83" s="55"/>
    </row>
    <row r="84" spans="2:10">
      <c r="B84" s="84" t="s">
        <v>90</v>
      </c>
      <c r="C84" s="85"/>
      <c r="D84" s="85"/>
      <c r="E84" s="85"/>
      <c r="F84" s="85"/>
      <c r="G84" s="85"/>
      <c r="H84" s="85"/>
      <c r="I84" s="85"/>
      <c r="J84" s="86"/>
    </row>
    <row r="85" spans="2:10" ht="45">
      <c r="B85" s="44" t="s">
        <v>62</v>
      </c>
      <c r="C85" s="44" t="s">
        <v>14</v>
      </c>
      <c r="D85" s="44" t="s">
        <v>58</v>
      </c>
      <c r="E85" s="44" t="s">
        <v>59</v>
      </c>
      <c r="F85" s="44" t="s">
        <v>60</v>
      </c>
      <c r="G85" s="44" t="s">
        <v>55</v>
      </c>
      <c r="H85" s="44" t="s">
        <v>57</v>
      </c>
      <c r="I85" s="44" t="s">
        <v>61</v>
      </c>
      <c r="J85" s="44" t="s">
        <v>0</v>
      </c>
    </row>
    <row r="86" spans="2:10" ht="45">
      <c r="B86" s="45" t="s">
        <v>110</v>
      </c>
      <c r="C86" s="60" t="s">
        <v>45</v>
      </c>
      <c r="D86" s="78" t="s">
        <v>103</v>
      </c>
      <c r="E86" s="38">
        <v>133371.4</v>
      </c>
      <c r="F86" s="38">
        <v>52891.97</v>
      </c>
      <c r="G86" s="38">
        <v>0</v>
      </c>
      <c r="H86" s="38">
        <v>94590.91</v>
      </c>
      <c r="I86" s="41">
        <f>SUM(E86:H86)</f>
        <v>280854.28000000003</v>
      </c>
      <c r="J86" s="43"/>
    </row>
    <row r="87" spans="2:10">
      <c r="B87" s="52"/>
      <c r="C87" s="2"/>
      <c r="D87" s="2"/>
      <c r="E87" s="53"/>
      <c r="F87" s="53"/>
      <c r="G87" s="53"/>
      <c r="H87" s="53"/>
      <c r="I87" s="54"/>
      <c r="J87" s="55"/>
    </row>
    <row r="88" spans="2:10">
      <c r="B88" s="84" t="s">
        <v>91</v>
      </c>
      <c r="C88" s="85"/>
      <c r="D88" s="85"/>
      <c r="E88" s="85"/>
      <c r="F88" s="85"/>
      <c r="G88" s="85"/>
      <c r="H88" s="85"/>
      <c r="I88" s="85"/>
      <c r="J88" s="86"/>
    </row>
    <row r="89" spans="2:10" ht="45">
      <c r="B89" s="44" t="s">
        <v>62</v>
      </c>
      <c r="C89" s="44" t="s">
        <v>14</v>
      </c>
      <c r="D89" s="44" t="s">
        <v>58</v>
      </c>
      <c r="E89" s="44" t="s">
        <v>59</v>
      </c>
      <c r="F89" s="44" t="s">
        <v>60</v>
      </c>
      <c r="G89" s="44" t="s">
        <v>55</v>
      </c>
      <c r="H89" s="44" t="s">
        <v>57</v>
      </c>
      <c r="I89" s="44" t="s">
        <v>61</v>
      </c>
      <c r="J89" s="44" t="s">
        <v>0</v>
      </c>
    </row>
    <row r="90" spans="2:10" ht="30">
      <c r="B90" s="45" t="s">
        <v>110</v>
      </c>
      <c r="C90" s="60" t="s">
        <v>46</v>
      </c>
      <c r="D90" s="61" t="s">
        <v>104</v>
      </c>
      <c r="E90" s="83">
        <v>129736.4</v>
      </c>
      <c r="F90" s="38">
        <v>15208.03</v>
      </c>
      <c r="G90" s="38">
        <v>59863.74</v>
      </c>
      <c r="H90" s="38">
        <v>11583.12</v>
      </c>
      <c r="I90" s="41">
        <f>SUM(E90:H90)</f>
        <v>216391.28999999998</v>
      </c>
      <c r="J90" s="43"/>
    </row>
    <row r="91" spans="2:10">
      <c r="B91" s="52"/>
      <c r="C91" s="2"/>
      <c r="D91" s="2"/>
      <c r="E91" s="53"/>
      <c r="F91" s="53"/>
      <c r="G91" s="53"/>
      <c r="H91" s="53"/>
      <c r="I91" s="54"/>
      <c r="J91" s="55"/>
    </row>
    <row r="92" spans="2:10">
      <c r="B92" s="84" t="s">
        <v>92</v>
      </c>
      <c r="C92" s="85"/>
      <c r="D92" s="85"/>
      <c r="E92" s="85"/>
      <c r="F92" s="85"/>
      <c r="G92" s="85"/>
      <c r="H92" s="85"/>
      <c r="I92" s="85"/>
      <c r="J92" s="86"/>
    </row>
    <row r="93" spans="2:10" ht="45">
      <c r="B93" s="44" t="s">
        <v>62</v>
      </c>
      <c r="C93" s="44" t="s">
        <v>14</v>
      </c>
      <c r="D93" s="44" t="s">
        <v>58</v>
      </c>
      <c r="E93" s="44" t="s">
        <v>59</v>
      </c>
      <c r="F93" s="44" t="s">
        <v>60</v>
      </c>
      <c r="G93" s="44" t="s">
        <v>55</v>
      </c>
      <c r="H93" s="44" t="s">
        <v>57</v>
      </c>
      <c r="I93" s="44" t="s">
        <v>61</v>
      </c>
      <c r="J93" s="44" t="s">
        <v>0</v>
      </c>
    </row>
    <row r="94" spans="2:10" ht="30">
      <c r="B94" s="45" t="s">
        <v>110</v>
      </c>
      <c r="C94" s="60" t="s">
        <v>47</v>
      </c>
      <c r="D94" s="61" t="s">
        <v>48</v>
      </c>
      <c r="E94" s="82">
        <v>100316.4</v>
      </c>
      <c r="F94" s="38">
        <v>38990.61</v>
      </c>
      <c r="G94" s="38">
        <v>4951.8500000000004</v>
      </c>
      <c r="H94" s="38">
        <v>0</v>
      </c>
      <c r="I94" s="41">
        <f>SUM(E94:H94)</f>
        <v>144258.86000000002</v>
      </c>
      <c r="J94" s="43" t="s">
        <v>68</v>
      </c>
    </row>
    <row r="95" spans="2:10">
      <c r="B95" s="52"/>
      <c r="C95" s="2"/>
      <c r="D95" s="2"/>
      <c r="E95" s="53"/>
      <c r="F95" s="53"/>
      <c r="G95" s="53"/>
      <c r="H95" s="53"/>
      <c r="I95" s="54"/>
      <c r="J95" s="55"/>
    </row>
    <row r="96" spans="2:10">
      <c r="B96" s="84" t="s">
        <v>93</v>
      </c>
      <c r="C96" s="85"/>
      <c r="D96" s="85"/>
      <c r="E96" s="85"/>
      <c r="F96" s="85"/>
      <c r="G96" s="85"/>
      <c r="H96" s="85"/>
      <c r="I96" s="85"/>
      <c r="J96" s="86"/>
    </row>
    <row r="97" spans="2:10" ht="45">
      <c r="B97" s="44" t="s">
        <v>62</v>
      </c>
      <c r="C97" s="44" t="s">
        <v>14</v>
      </c>
      <c r="D97" s="44" t="s">
        <v>58</v>
      </c>
      <c r="E97" s="44" t="s">
        <v>59</v>
      </c>
      <c r="F97" s="44" t="s">
        <v>60</v>
      </c>
      <c r="G97" s="44" t="s">
        <v>55</v>
      </c>
      <c r="H97" s="44" t="s">
        <v>57</v>
      </c>
      <c r="I97" s="44" t="s">
        <v>61</v>
      </c>
      <c r="J97" s="44" t="s">
        <v>0</v>
      </c>
    </row>
    <row r="98" spans="2:10" ht="60">
      <c r="B98" s="37" t="s">
        <v>111</v>
      </c>
      <c r="C98" s="60" t="s">
        <v>12</v>
      </c>
      <c r="D98" s="78" t="s">
        <v>49</v>
      </c>
      <c r="E98" s="81">
        <v>9646.19</v>
      </c>
      <c r="F98" s="38">
        <v>7350</v>
      </c>
      <c r="G98" s="38">
        <v>0</v>
      </c>
      <c r="H98" s="38">
        <v>0</v>
      </c>
      <c r="I98" s="41">
        <f>SUM(E98:H98)</f>
        <v>16996.190000000002</v>
      </c>
      <c r="J98" s="43"/>
    </row>
    <row r="99" spans="2:10">
      <c r="B99" s="52"/>
      <c r="C99" s="2"/>
      <c r="D99" s="2"/>
      <c r="E99" s="53"/>
      <c r="F99" s="53"/>
      <c r="G99" s="53"/>
      <c r="H99" s="53"/>
      <c r="I99" s="54"/>
      <c r="J99" s="55"/>
    </row>
    <row r="100" spans="2:10">
      <c r="B100" s="84" t="s">
        <v>94</v>
      </c>
      <c r="C100" s="85"/>
      <c r="D100" s="85"/>
      <c r="E100" s="85"/>
      <c r="F100" s="85"/>
      <c r="G100" s="85"/>
      <c r="H100" s="85"/>
      <c r="I100" s="85"/>
      <c r="J100" s="86"/>
    </row>
    <row r="101" spans="2:10" ht="45">
      <c r="B101" s="44" t="s">
        <v>62</v>
      </c>
      <c r="C101" s="44" t="s">
        <v>14</v>
      </c>
      <c r="D101" s="44" t="s">
        <v>58</v>
      </c>
      <c r="E101" s="44" t="s">
        <v>59</v>
      </c>
      <c r="F101" s="44" t="s">
        <v>60</v>
      </c>
      <c r="G101" s="44" t="s">
        <v>55</v>
      </c>
      <c r="H101" s="44" t="s">
        <v>57</v>
      </c>
      <c r="I101" s="44" t="s">
        <v>61</v>
      </c>
      <c r="J101" s="44" t="s">
        <v>0</v>
      </c>
    </row>
    <row r="102" spans="2:10" ht="60">
      <c r="B102" s="45" t="s">
        <v>110</v>
      </c>
      <c r="C102" s="60" t="s">
        <v>6</v>
      </c>
      <c r="D102" s="61" t="s">
        <v>105</v>
      </c>
      <c r="E102" s="82">
        <v>112378.4</v>
      </c>
      <c r="F102" s="38">
        <v>0</v>
      </c>
      <c r="G102" s="38">
        <v>0</v>
      </c>
      <c r="H102" s="38">
        <v>0</v>
      </c>
      <c r="I102" s="41">
        <f>SUM(E102:H102)</f>
        <v>112378.4</v>
      </c>
      <c r="J102" s="43" t="s">
        <v>75</v>
      </c>
    </row>
    <row r="103" spans="2:10">
      <c r="B103" s="52"/>
      <c r="C103" s="2"/>
      <c r="D103" s="2"/>
      <c r="E103" s="53"/>
      <c r="F103" s="53"/>
      <c r="G103" s="53"/>
      <c r="H103" s="53"/>
      <c r="I103" s="54"/>
      <c r="J103" s="55"/>
    </row>
    <row r="104" spans="2:10">
      <c r="B104" s="84" t="s">
        <v>95</v>
      </c>
      <c r="C104" s="85"/>
      <c r="D104" s="85"/>
      <c r="E104" s="85"/>
      <c r="F104" s="85"/>
      <c r="G104" s="85"/>
      <c r="H104" s="85"/>
      <c r="I104" s="85"/>
      <c r="J104" s="86"/>
    </row>
    <row r="105" spans="2:10" ht="45">
      <c r="B105" s="44" t="s">
        <v>62</v>
      </c>
      <c r="C105" s="44" t="s">
        <v>14</v>
      </c>
      <c r="D105" s="44" t="s">
        <v>58</v>
      </c>
      <c r="E105" s="44" t="s">
        <v>59</v>
      </c>
      <c r="F105" s="44" t="s">
        <v>60</v>
      </c>
      <c r="G105" s="44" t="s">
        <v>55</v>
      </c>
      <c r="H105" s="44" t="s">
        <v>57</v>
      </c>
      <c r="I105" s="44" t="s">
        <v>61</v>
      </c>
      <c r="J105" s="44" t="s">
        <v>0</v>
      </c>
    </row>
    <row r="106" spans="2:10" ht="45">
      <c r="B106" s="45" t="s">
        <v>110</v>
      </c>
      <c r="C106" s="60" t="s">
        <v>50</v>
      </c>
      <c r="D106" s="61" t="s">
        <v>106</v>
      </c>
      <c r="E106" s="81">
        <v>98050</v>
      </c>
      <c r="F106" s="81">
        <v>266747.09999999998</v>
      </c>
      <c r="G106" s="38">
        <v>56436.22</v>
      </c>
      <c r="H106" s="38">
        <v>0</v>
      </c>
      <c r="I106" s="41">
        <f>SUM(E106:H106)</f>
        <v>421233.31999999995</v>
      </c>
      <c r="J106" s="43" t="s">
        <v>69</v>
      </c>
    </row>
    <row r="107" spans="2:10">
      <c r="B107" s="63"/>
      <c r="C107" s="60"/>
      <c r="D107" s="61"/>
      <c r="E107" s="65"/>
      <c r="F107" s="65"/>
      <c r="G107" s="38"/>
      <c r="H107" s="38"/>
      <c r="I107" s="41"/>
      <c r="J107" s="64"/>
    </row>
    <row r="108" spans="2:10">
      <c r="B108" s="52"/>
      <c r="C108" s="2"/>
      <c r="D108" s="2"/>
      <c r="E108" s="53"/>
      <c r="F108" s="53"/>
      <c r="G108" s="53"/>
      <c r="H108" s="53"/>
      <c r="I108" s="54"/>
      <c r="J108" s="55"/>
    </row>
    <row r="109" spans="2:10">
      <c r="B109" s="84" t="s">
        <v>96</v>
      </c>
      <c r="C109" s="85"/>
      <c r="D109" s="85"/>
      <c r="E109" s="85"/>
      <c r="F109" s="85"/>
      <c r="G109" s="85"/>
      <c r="H109" s="85"/>
      <c r="I109" s="85"/>
      <c r="J109" s="86"/>
    </row>
    <row r="110" spans="2:10" ht="45">
      <c r="B110" s="44" t="s">
        <v>62</v>
      </c>
      <c r="C110" s="44" t="s">
        <v>14</v>
      </c>
      <c r="D110" s="44" t="s">
        <v>58</v>
      </c>
      <c r="E110" s="44" t="s">
        <v>59</v>
      </c>
      <c r="F110" s="44" t="s">
        <v>60</v>
      </c>
      <c r="G110" s="44" t="s">
        <v>55</v>
      </c>
      <c r="H110" s="44" t="s">
        <v>57</v>
      </c>
      <c r="I110" s="44" t="s">
        <v>61</v>
      </c>
      <c r="J110" s="44" t="s">
        <v>0</v>
      </c>
    </row>
    <row r="111" spans="2:10" ht="60">
      <c r="B111" s="45" t="s">
        <v>110</v>
      </c>
      <c r="C111" s="60" t="s">
        <v>51</v>
      </c>
      <c r="D111" s="61" t="s">
        <v>52</v>
      </c>
      <c r="E111" s="82">
        <v>81419.399999999994</v>
      </c>
      <c r="F111" s="38">
        <v>0</v>
      </c>
      <c r="G111" s="38">
        <v>0</v>
      </c>
      <c r="H111" s="38">
        <v>0</v>
      </c>
      <c r="I111" s="41">
        <f>SUM(E111:H111)</f>
        <v>81419.399999999994</v>
      </c>
      <c r="J111" s="43" t="s">
        <v>75</v>
      </c>
    </row>
    <row r="112" spans="2:10">
      <c r="B112" s="52"/>
      <c r="C112" s="2"/>
      <c r="D112" s="2"/>
      <c r="E112" s="53"/>
      <c r="F112" s="53"/>
      <c r="G112" s="53"/>
      <c r="H112" s="53"/>
      <c r="I112" s="54"/>
      <c r="J112" s="55"/>
    </row>
    <row r="113" spans="2:10">
      <c r="B113" s="84" t="s">
        <v>97</v>
      </c>
      <c r="C113" s="85"/>
      <c r="D113" s="85"/>
      <c r="E113" s="85"/>
      <c r="F113" s="85"/>
      <c r="G113" s="85"/>
      <c r="H113" s="85"/>
      <c r="I113" s="85"/>
      <c r="J113" s="86"/>
    </row>
    <row r="114" spans="2:10" ht="45">
      <c r="B114" s="44" t="s">
        <v>62</v>
      </c>
      <c r="C114" s="44" t="s">
        <v>14</v>
      </c>
      <c r="D114" s="44" t="s">
        <v>58</v>
      </c>
      <c r="E114" s="44" t="s">
        <v>59</v>
      </c>
      <c r="F114" s="44" t="s">
        <v>60</v>
      </c>
      <c r="G114" s="44" t="s">
        <v>55</v>
      </c>
      <c r="H114" s="44" t="s">
        <v>57</v>
      </c>
      <c r="I114" s="44" t="s">
        <v>61</v>
      </c>
      <c r="J114" s="44" t="s">
        <v>0</v>
      </c>
    </row>
    <row r="115" spans="2:10" ht="60">
      <c r="B115" s="37" t="s">
        <v>111</v>
      </c>
      <c r="C115" s="60" t="s">
        <v>53</v>
      </c>
      <c r="D115" s="61" t="s">
        <v>54</v>
      </c>
      <c r="E115" s="82">
        <v>11836.92</v>
      </c>
      <c r="F115" s="38">
        <v>0</v>
      </c>
      <c r="G115" s="38">
        <v>0</v>
      </c>
      <c r="H115" s="38">
        <v>22411.52</v>
      </c>
      <c r="I115" s="41">
        <f>SUM(E115:H115)</f>
        <v>34248.44</v>
      </c>
      <c r="J115" s="43" t="s">
        <v>75</v>
      </c>
    </row>
    <row r="116" spans="2:10">
      <c r="B116" s="52"/>
      <c r="C116" s="2"/>
      <c r="D116" s="2"/>
      <c r="E116" s="53"/>
      <c r="F116" s="53"/>
      <c r="G116" s="53"/>
      <c r="H116" s="53"/>
      <c r="I116" s="62"/>
      <c r="J116" s="55"/>
    </row>
    <row r="117" spans="2:10" ht="45">
      <c r="B117" s="69"/>
      <c r="C117" s="69"/>
      <c r="D117" s="69"/>
      <c r="E117" s="69" t="s">
        <v>59</v>
      </c>
      <c r="F117" s="69" t="s">
        <v>60</v>
      </c>
      <c r="G117" s="69" t="s">
        <v>55</v>
      </c>
      <c r="H117" s="69" t="s">
        <v>57</v>
      </c>
      <c r="I117" s="69" t="s">
        <v>61</v>
      </c>
      <c r="J117" s="71"/>
    </row>
    <row r="118" spans="2:10">
      <c r="B118" s="102" t="s">
        <v>73</v>
      </c>
      <c r="C118" s="102"/>
      <c r="D118" s="102"/>
      <c r="E118" s="70">
        <f>E115+E111+E106+E102+E98+E94+E90+E86+E82+E78+E74+E70+E66+E62+E58+E54+E50+E45+E41+E37+E33+E29+E25+E21+E17+E13+E9+E5</f>
        <v>1918800.3499999994</v>
      </c>
      <c r="F118" s="70">
        <f t="shared" ref="F118:H118" si="0">F115+F111+F106+F102+F98+F94+F90+F86+F82+F78+F74+F70+F66+F62+F58+F54+F50+F45+F41+F37+F33+F29+F25+F21+F17+F13+F9+F5</f>
        <v>1144763.1299999999</v>
      </c>
      <c r="G118" s="70">
        <f t="shared" si="0"/>
        <v>223399.96</v>
      </c>
      <c r="H118" s="70">
        <f t="shared" si="0"/>
        <v>645568.05000000005</v>
      </c>
      <c r="I118" s="72">
        <f>E118+F118+G118+H118</f>
        <v>3932531.4899999993</v>
      </c>
      <c r="J118" s="55"/>
    </row>
    <row r="119" spans="2:10">
      <c r="B119" s="52" t="s">
        <v>71</v>
      </c>
      <c r="C119" s="2" t="s">
        <v>72</v>
      </c>
      <c r="D119" s="2"/>
      <c r="E119" s="53"/>
      <c r="F119" s="53"/>
      <c r="G119" s="53"/>
      <c r="H119" s="53"/>
      <c r="I119" s="62"/>
      <c r="J119" s="55"/>
    </row>
    <row r="120" spans="2:10">
      <c r="B120" s="52"/>
      <c r="C120" s="2"/>
      <c r="D120" s="2"/>
      <c r="E120" s="53"/>
      <c r="F120" s="53"/>
      <c r="G120" s="53"/>
      <c r="H120" s="53"/>
      <c r="I120" s="62"/>
      <c r="J120" s="55"/>
    </row>
    <row r="121" spans="2:10">
      <c r="B121" s="67" t="s">
        <v>79</v>
      </c>
      <c r="C121" s="72">
        <f>C122+C123+C124</f>
        <v>3932531.4899999993</v>
      </c>
      <c r="D121" s="2"/>
      <c r="E121" s="53"/>
      <c r="F121" s="53"/>
      <c r="G121" s="53"/>
      <c r="H121" s="53"/>
      <c r="I121" s="62"/>
      <c r="J121" s="55"/>
    </row>
    <row r="122" spans="2:10">
      <c r="B122" s="67" t="s">
        <v>78</v>
      </c>
      <c r="C122" s="68">
        <f>F118</f>
        <v>1144763.1299999999</v>
      </c>
      <c r="D122" s="2"/>
      <c r="E122" s="53"/>
      <c r="F122" s="53"/>
      <c r="G122" s="53"/>
      <c r="H122" s="53"/>
      <c r="I122" s="62"/>
      <c r="J122" s="55"/>
    </row>
    <row r="123" spans="2:10">
      <c r="B123" s="67" t="s">
        <v>74</v>
      </c>
      <c r="C123" s="68">
        <f>E118</f>
        <v>1918800.3499999994</v>
      </c>
      <c r="D123" s="2"/>
      <c r="E123" s="53"/>
      <c r="F123" s="53"/>
      <c r="G123" s="53"/>
      <c r="H123" s="53"/>
      <c r="I123" s="62"/>
      <c r="J123" s="55"/>
    </row>
    <row r="124" spans="2:10">
      <c r="B124" s="67" t="s">
        <v>80</v>
      </c>
      <c r="C124" s="15">
        <f>G118+H118</f>
        <v>868968.01</v>
      </c>
      <c r="D124" s="2"/>
      <c r="E124" s="53"/>
      <c r="F124" s="53"/>
      <c r="G124" s="53"/>
      <c r="H124" s="53"/>
      <c r="I124" s="62"/>
      <c r="J124" s="55"/>
    </row>
    <row r="125" spans="2:10">
      <c r="B125" s="52"/>
      <c r="C125" s="66"/>
      <c r="D125" s="2"/>
      <c r="E125" s="53"/>
      <c r="F125" s="53"/>
      <c r="G125" s="53"/>
      <c r="H125" s="53"/>
      <c r="I125" s="62"/>
      <c r="J125" s="55"/>
    </row>
    <row r="126" spans="2:10">
      <c r="B126" s="67" t="s">
        <v>112</v>
      </c>
      <c r="C126" s="15">
        <f>C127+C128+C129</f>
        <v>1620661.28</v>
      </c>
      <c r="D126" s="2"/>
      <c r="E126" s="53"/>
      <c r="F126" s="53"/>
      <c r="G126" s="53"/>
      <c r="H126" s="53"/>
      <c r="I126" s="62"/>
      <c r="J126" s="55"/>
    </row>
    <row r="127" spans="2:10">
      <c r="B127" s="67" t="s">
        <v>113</v>
      </c>
      <c r="C127" s="15">
        <f>F5+F9+F13+F17+F21+F25+F29+F33+F37+F41+F50+F58</f>
        <v>530502.63</v>
      </c>
      <c r="D127" s="2"/>
      <c r="E127" s="53"/>
      <c r="F127" s="53"/>
      <c r="G127" s="53"/>
      <c r="H127" s="53"/>
      <c r="I127" s="62"/>
      <c r="J127" s="55"/>
    </row>
    <row r="128" spans="2:10">
      <c r="B128" s="67" t="s">
        <v>114</v>
      </c>
      <c r="C128" s="15">
        <f>E5+E9+E13+E17+E21+E25+E29+E33+E37+E41+E50+E58</f>
        <v>797093.45</v>
      </c>
      <c r="D128" s="2"/>
      <c r="E128" s="53"/>
      <c r="F128" s="53"/>
      <c r="G128" s="53"/>
      <c r="H128" s="53"/>
      <c r="I128" s="62"/>
      <c r="J128" s="55"/>
    </row>
    <row r="129" spans="2:10">
      <c r="B129" s="67" t="s">
        <v>115</v>
      </c>
      <c r="C129" s="15">
        <f>G5+H5+G9+H9+G13+H13+G17+H17+G21+H21+G25+H25+G29+H29+G33+H33+G37+H37+G41+H41+G50+H50+G58+H58</f>
        <v>293065.2</v>
      </c>
      <c r="D129" s="2"/>
      <c r="E129" s="53"/>
      <c r="F129" s="53"/>
      <c r="G129" s="53"/>
      <c r="H129" s="53"/>
      <c r="I129" s="62"/>
      <c r="J129" s="55"/>
    </row>
    <row r="130" spans="2:10">
      <c r="B130" s="52"/>
      <c r="C130" s="2"/>
      <c r="D130" s="2"/>
      <c r="E130" s="53"/>
      <c r="F130" s="53"/>
      <c r="G130" s="53"/>
      <c r="H130" s="53"/>
      <c r="I130" s="62"/>
      <c r="J130" s="55"/>
    </row>
    <row r="131" spans="2:10">
      <c r="B131" s="67" t="s">
        <v>116</v>
      </c>
      <c r="C131" s="15">
        <f>C132+C133+C134</f>
        <v>1835961.2600000002</v>
      </c>
      <c r="D131" s="2"/>
      <c r="E131" s="53"/>
      <c r="F131" s="53"/>
      <c r="G131" s="53"/>
      <c r="H131" s="53"/>
      <c r="I131" s="62"/>
      <c r="J131" s="55"/>
    </row>
    <row r="132" spans="2:10">
      <c r="B132" s="67" t="s">
        <v>117</v>
      </c>
      <c r="C132" s="15">
        <f>F62+F66+F70+F74+F82+F86+F90+F94+F102+F106+F111</f>
        <v>513778.56</v>
      </c>
      <c r="D132" s="2"/>
      <c r="E132" s="53"/>
      <c r="F132" s="53"/>
      <c r="G132" s="53"/>
      <c r="H132" s="53"/>
      <c r="I132" s="62"/>
      <c r="J132" s="55"/>
    </row>
    <row r="133" spans="2:10">
      <c r="B133" s="67" t="s">
        <v>114</v>
      </c>
      <c r="C133" s="15">
        <f>E62+E66+E70+E74+E82+E86+E90+E94+E102+E106+E111</f>
        <v>934207.03000000014</v>
      </c>
      <c r="D133" s="2"/>
      <c r="E133" s="53"/>
      <c r="F133" s="53"/>
      <c r="G133" s="53"/>
      <c r="H133" s="53"/>
      <c r="I133" s="62"/>
      <c r="J133" s="55"/>
    </row>
    <row r="134" spans="2:10">
      <c r="B134" s="67" t="s">
        <v>115</v>
      </c>
      <c r="C134" s="15">
        <f>G62+H62+G66+H66+G70+H70+G74+H74+G82+H82+G86+H86+G90+H90+G94+H94+G102+H102+G106+H106+G111+H111</f>
        <v>387975.67000000004</v>
      </c>
      <c r="D134" s="2"/>
      <c r="E134" s="53"/>
      <c r="F134" s="53"/>
      <c r="G134" s="53"/>
      <c r="H134" s="53"/>
      <c r="I134" s="62"/>
      <c r="J134" s="55"/>
    </row>
    <row r="135" spans="2:10">
      <c r="B135" s="52"/>
      <c r="C135" s="2"/>
      <c r="D135" s="2"/>
      <c r="E135" s="53"/>
      <c r="F135" s="53"/>
      <c r="G135" s="53"/>
      <c r="H135" s="53"/>
      <c r="I135" s="62"/>
      <c r="J135" s="55"/>
    </row>
    <row r="136" spans="2:10">
      <c r="B136" s="67" t="s">
        <v>118</v>
      </c>
      <c r="C136" s="15">
        <f>C137+C138+C139</f>
        <v>218838.31</v>
      </c>
      <c r="D136" s="2"/>
      <c r="E136" s="53"/>
      <c r="F136" s="53"/>
      <c r="G136" s="53"/>
      <c r="H136" s="53"/>
      <c r="I136" s="62"/>
      <c r="J136" s="55"/>
    </row>
    <row r="137" spans="2:10">
      <c r="B137" s="67" t="s">
        <v>119</v>
      </c>
      <c r="C137" s="15">
        <f>F45+F54</f>
        <v>38452.800000000003</v>
      </c>
      <c r="D137" s="2"/>
      <c r="E137" s="53"/>
      <c r="F137" s="53"/>
      <c r="G137" s="53"/>
      <c r="H137" s="53"/>
      <c r="I137" s="62"/>
      <c r="J137" s="55"/>
    </row>
    <row r="138" spans="2:10">
      <c r="B138" s="67" t="s">
        <v>120</v>
      </c>
      <c r="C138" s="15">
        <f>E45+E54</f>
        <v>82938.359999999986</v>
      </c>
      <c r="D138" s="2"/>
      <c r="E138" s="53"/>
      <c r="F138" s="53"/>
      <c r="G138" s="53"/>
      <c r="H138" s="53"/>
      <c r="I138" s="62"/>
      <c r="J138" s="55"/>
    </row>
    <row r="139" spans="2:10">
      <c r="B139" s="67" t="s">
        <v>121</v>
      </c>
      <c r="C139" s="15">
        <f>G45+H45+G54+H54</f>
        <v>97447.150000000009</v>
      </c>
      <c r="D139" s="2"/>
      <c r="E139" s="53"/>
      <c r="F139" s="53"/>
      <c r="G139" s="53"/>
      <c r="H139" s="53"/>
      <c r="I139" s="62"/>
      <c r="J139" s="55"/>
    </row>
    <row r="140" spans="2:10">
      <c r="B140" s="52"/>
      <c r="C140" s="66"/>
      <c r="D140" s="2"/>
      <c r="E140" s="53"/>
      <c r="F140" s="53"/>
      <c r="G140" s="53"/>
      <c r="H140" s="53"/>
      <c r="I140" s="62"/>
      <c r="J140" s="55"/>
    </row>
    <row r="141" spans="2:10">
      <c r="B141" s="67" t="s">
        <v>122</v>
      </c>
      <c r="C141" s="15">
        <f>C142+C143+C144</f>
        <v>257070.64</v>
      </c>
      <c r="D141" s="2"/>
      <c r="E141" s="53"/>
      <c r="F141" s="53"/>
      <c r="G141" s="53"/>
      <c r="H141" s="53"/>
      <c r="I141" s="62"/>
      <c r="J141" s="55"/>
    </row>
    <row r="142" spans="2:10">
      <c r="B142" s="67" t="s">
        <v>119</v>
      </c>
      <c r="C142" s="15">
        <f>F78+F98+F115</f>
        <v>62029.14</v>
      </c>
      <c r="D142" s="2"/>
      <c r="E142" s="53"/>
      <c r="F142" s="53"/>
      <c r="G142" s="53"/>
      <c r="H142" s="53"/>
      <c r="I142" s="62"/>
      <c r="J142" s="55"/>
    </row>
    <row r="143" spans="2:10">
      <c r="B143" s="67" t="s">
        <v>120</v>
      </c>
      <c r="C143" s="15">
        <f>E78+E98+E115</f>
        <v>104561.51</v>
      </c>
      <c r="D143" s="2"/>
      <c r="E143" s="53"/>
      <c r="F143" s="53"/>
      <c r="G143" s="53"/>
      <c r="H143" s="53"/>
      <c r="I143" s="62"/>
      <c r="J143" s="55"/>
    </row>
    <row r="144" spans="2:10">
      <c r="B144" s="67" t="s">
        <v>121</v>
      </c>
      <c r="C144" s="15">
        <f>G78+H78+G98+G115+H115</f>
        <v>90479.99</v>
      </c>
      <c r="D144" s="2"/>
      <c r="E144" s="53"/>
      <c r="F144" s="53"/>
      <c r="G144" s="53"/>
      <c r="H144" s="53"/>
      <c r="I144" s="62"/>
      <c r="J144" s="55"/>
    </row>
    <row r="145" spans="2:10">
      <c r="B145" s="52"/>
      <c r="C145" s="2"/>
      <c r="D145" s="2"/>
      <c r="E145" s="53"/>
      <c r="F145" s="53"/>
      <c r="G145" s="53"/>
      <c r="H145" s="53"/>
      <c r="I145" s="62"/>
      <c r="J145" s="55"/>
    </row>
    <row r="146" spans="2:10">
      <c r="B146" s="52"/>
      <c r="C146" s="2"/>
      <c r="D146" s="66"/>
      <c r="E146" s="53"/>
      <c r="F146" s="53"/>
      <c r="G146" s="53"/>
      <c r="H146" s="53"/>
      <c r="I146" s="62"/>
      <c r="J146" s="55"/>
    </row>
    <row r="147" spans="2:10">
      <c r="B147" s="52"/>
      <c r="C147" s="2"/>
      <c r="D147" s="2"/>
      <c r="E147" s="53"/>
      <c r="F147" s="53"/>
      <c r="G147" s="53"/>
      <c r="H147" s="53"/>
      <c r="I147" s="62"/>
      <c r="J147" s="55"/>
    </row>
    <row r="148" spans="2:10">
      <c r="B148" s="52"/>
      <c r="C148" s="2"/>
      <c r="D148" s="2"/>
      <c r="E148" s="53"/>
      <c r="F148" s="53"/>
      <c r="G148" s="53"/>
      <c r="H148" s="53"/>
      <c r="I148" s="62"/>
      <c r="J148" s="55"/>
    </row>
    <row r="149" spans="2:10">
      <c r="B149" s="52"/>
      <c r="C149" s="2"/>
      <c r="D149" s="2"/>
      <c r="E149" s="53"/>
      <c r="F149" s="53"/>
      <c r="G149" s="53"/>
      <c r="H149" s="53"/>
      <c r="I149" s="62"/>
      <c r="J149" s="55"/>
    </row>
    <row r="150" spans="2:10">
      <c r="B150" s="52"/>
      <c r="C150" s="2"/>
      <c r="D150" s="2"/>
      <c r="E150" s="53"/>
      <c r="F150" s="53"/>
      <c r="G150" s="53"/>
      <c r="H150" s="53"/>
      <c r="I150" s="62"/>
      <c r="J150" s="55"/>
    </row>
    <row r="151" spans="2:10">
      <c r="B151" s="52"/>
      <c r="C151" s="2"/>
      <c r="D151" s="2"/>
      <c r="E151" s="53"/>
      <c r="F151" s="53"/>
      <c r="G151" s="53"/>
      <c r="H151" s="53"/>
      <c r="I151" s="62"/>
      <c r="J151" s="55"/>
    </row>
    <row r="152" spans="2:10">
      <c r="B152" s="52"/>
      <c r="C152" s="2"/>
      <c r="D152" s="2"/>
      <c r="E152" s="53"/>
      <c r="F152" s="53"/>
      <c r="G152" s="53"/>
      <c r="H152" s="53"/>
      <c r="I152" s="62"/>
      <c r="J152" s="55"/>
    </row>
    <row r="153" spans="2:10">
      <c r="B153" s="52"/>
      <c r="C153" s="2"/>
      <c r="D153" s="2"/>
      <c r="E153" s="53"/>
      <c r="F153" s="53"/>
      <c r="G153" s="53"/>
      <c r="H153" s="53"/>
      <c r="I153" s="62"/>
      <c r="J153" s="55"/>
    </row>
    <row r="154" spans="2:10">
      <c r="B154" s="52"/>
      <c r="C154" s="2"/>
      <c r="D154" s="2"/>
      <c r="E154" s="53"/>
      <c r="F154" s="53"/>
      <c r="G154" s="53"/>
      <c r="H154" s="53"/>
      <c r="I154" s="62"/>
      <c r="J154" s="55"/>
    </row>
    <row r="155" spans="2:10">
      <c r="B155" s="52"/>
      <c r="C155" s="2"/>
      <c r="D155" s="2"/>
      <c r="E155" s="53"/>
      <c r="F155" s="53"/>
      <c r="G155" s="53"/>
      <c r="H155" s="53"/>
      <c r="I155" s="62"/>
      <c r="J155" s="55"/>
    </row>
    <row r="156" spans="2:10">
      <c r="B156" s="52"/>
      <c r="C156" s="2"/>
      <c r="D156" s="2"/>
      <c r="E156" s="53"/>
      <c r="F156" s="53"/>
      <c r="G156" s="53"/>
      <c r="H156" s="53"/>
      <c r="I156" s="62"/>
      <c r="J156" s="55"/>
    </row>
    <row r="157" spans="2:10">
      <c r="B157" s="52"/>
      <c r="C157" s="2"/>
      <c r="D157" s="2"/>
      <c r="E157" s="53"/>
      <c r="F157" s="53"/>
      <c r="G157" s="53"/>
      <c r="H157" s="53"/>
      <c r="I157" s="62"/>
      <c r="J157" s="55"/>
    </row>
    <row r="158" spans="2:10">
      <c r="B158" s="52"/>
      <c r="C158" s="2"/>
      <c r="D158" s="2"/>
      <c r="E158" s="53"/>
      <c r="F158" s="53"/>
      <c r="G158" s="53"/>
      <c r="H158" s="53"/>
      <c r="I158" s="62"/>
      <c r="J158" s="55"/>
    </row>
    <row r="159" spans="2:10">
      <c r="B159" s="52"/>
      <c r="C159" s="2"/>
      <c r="D159" s="2"/>
      <c r="E159" s="53"/>
      <c r="F159" s="53"/>
      <c r="G159" s="53"/>
      <c r="H159" s="53"/>
      <c r="I159" s="62"/>
      <c r="J159" s="55"/>
    </row>
    <row r="160" spans="2:10">
      <c r="B160" s="52"/>
      <c r="C160" s="2"/>
      <c r="D160" s="2"/>
      <c r="E160" s="53"/>
      <c r="F160" s="53"/>
      <c r="G160" s="53"/>
      <c r="H160" s="53"/>
      <c r="I160" s="62"/>
      <c r="J160" s="55"/>
    </row>
    <row r="161" spans="2:10">
      <c r="B161" s="52"/>
      <c r="C161" s="2"/>
      <c r="D161" s="2"/>
      <c r="E161" s="53"/>
      <c r="F161" s="53"/>
      <c r="G161" s="53"/>
      <c r="H161" s="53"/>
      <c r="I161" s="62"/>
      <c r="J161" s="55"/>
    </row>
    <row r="162" spans="2:10">
      <c r="B162" s="52"/>
      <c r="C162" s="2"/>
      <c r="D162" s="2"/>
      <c r="E162" s="53"/>
      <c r="F162" s="53"/>
      <c r="G162" s="53"/>
      <c r="H162" s="53"/>
      <c r="I162" s="62"/>
      <c r="J162" s="55"/>
    </row>
    <row r="163" spans="2:10">
      <c r="B163" s="52"/>
      <c r="C163" s="2"/>
      <c r="D163" s="2"/>
      <c r="E163" s="53"/>
      <c r="F163" s="53"/>
      <c r="G163" s="53"/>
      <c r="H163" s="53"/>
      <c r="I163" s="62"/>
      <c r="J163" s="55"/>
    </row>
    <row r="164" spans="2:10">
      <c r="B164" s="52"/>
      <c r="C164" s="2"/>
      <c r="D164" s="2"/>
      <c r="E164" s="53"/>
      <c r="F164" s="53"/>
      <c r="G164" s="53"/>
      <c r="H164" s="53"/>
      <c r="I164" s="62"/>
      <c r="J164" s="55"/>
    </row>
    <row r="165" spans="2:10">
      <c r="B165" s="52"/>
      <c r="C165" s="2"/>
      <c r="D165" s="2"/>
      <c r="E165" s="53"/>
      <c r="F165" s="53"/>
      <c r="G165" s="53"/>
      <c r="H165" s="53"/>
      <c r="I165" s="62"/>
      <c r="J165" s="55"/>
    </row>
    <row r="166" spans="2:10">
      <c r="B166" s="52"/>
      <c r="C166" s="2"/>
      <c r="D166" s="2"/>
      <c r="E166" s="53"/>
      <c r="F166" s="53"/>
      <c r="G166" s="53"/>
      <c r="H166" s="53"/>
      <c r="I166" s="62"/>
      <c r="J166" s="55"/>
    </row>
    <row r="167" spans="2:10">
      <c r="B167" s="52"/>
      <c r="C167" s="2"/>
      <c r="D167" s="2"/>
      <c r="E167" s="53"/>
      <c r="F167" s="53"/>
      <c r="G167" s="53"/>
      <c r="H167" s="53"/>
      <c r="I167" s="62"/>
      <c r="J167" s="55"/>
    </row>
    <row r="168" spans="2:10">
      <c r="B168" s="52"/>
      <c r="C168" s="2"/>
      <c r="D168" s="2"/>
      <c r="E168" s="53"/>
      <c r="F168" s="53"/>
      <c r="G168" s="53"/>
      <c r="H168" s="53"/>
      <c r="I168" s="62"/>
      <c r="J168" s="55"/>
    </row>
    <row r="169" spans="2:10">
      <c r="B169" s="52"/>
      <c r="C169" s="2"/>
      <c r="D169" s="2"/>
      <c r="E169" s="53"/>
      <c r="F169" s="53"/>
      <c r="G169" s="53"/>
      <c r="H169" s="53"/>
      <c r="I169" s="62"/>
      <c r="J169" s="55"/>
    </row>
    <row r="170" spans="2:10">
      <c r="B170" s="52"/>
      <c r="C170" s="2"/>
      <c r="D170" s="2"/>
      <c r="E170" s="53"/>
      <c r="F170" s="53"/>
      <c r="G170" s="53"/>
      <c r="H170" s="53"/>
      <c r="I170" s="62"/>
      <c r="J170" s="55"/>
    </row>
    <row r="171" spans="2:10">
      <c r="B171" s="52"/>
      <c r="C171" s="2"/>
      <c r="D171" s="2"/>
      <c r="E171" s="53"/>
      <c r="F171" s="53"/>
      <c r="G171" s="53"/>
      <c r="H171" s="53"/>
      <c r="I171" s="62"/>
      <c r="J171" s="55"/>
    </row>
    <row r="172" spans="2:10">
      <c r="B172" s="52"/>
      <c r="C172" s="2"/>
      <c r="D172" s="2"/>
      <c r="E172" s="53"/>
      <c r="F172" s="53"/>
      <c r="G172" s="53"/>
      <c r="H172" s="53"/>
      <c r="I172" s="62"/>
      <c r="J172" s="55"/>
    </row>
    <row r="173" spans="2:10">
      <c r="B173" s="52"/>
      <c r="C173" s="2"/>
      <c r="D173" s="2"/>
      <c r="E173" s="53"/>
      <c r="F173" s="53"/>
      <c r="G173" s="53"/>
      <c r="H173" s="53"/>
      <c r="I173" s="62"/>
      <c r="J173" s="55"/>
    </row>
    <row r="174" spans="2:10">
      <c r="B174" s="52"/>
      <c r="C174" s="2"/>
      <c r="D174" s="2"/>
      <c r="E174" s="53"/>
      <c r="F174" s="53"/>
      <c r="G174" s="53"/>
      <c r="H174" s="53"/>
      <c r="I174" s="62"/>
      <c r="J174" s="55"/>
    </row>
    <row r="175" spans="2:10">
      <c r="B175" s="52"/>
      <c r="C175" s="2"/>
      <c r="D175" s="2"/>
      <c r="E175" s="53"/>
      <c r="F175" s="53"/>
      <c r="G175" s="53"/>
      <c r="H175" s="53"/>
      <c r="I175" s="62"/>
      <c r="J175" s="55"/>
    </row>
    <row r="176" spans="2:10">
      <c r="B176" s="52"/>
      <c r="C176" s="2"/>
      <c r="D176" s="2"/>
      <c r="E176" s="53"/>
      <c r="F176" s="53"/>
      <c r="G176" s="53"/>
      <c r="H176" s="53"/>
      <c r="I176" s="62"/>
      <c r="J176" s="55"/>
    </row>
    <row r="177" spans="2:10">
      <c r="B177" s="52"/>
      <c r="C177" s="2"/>
      <c r="D177" s="2"/>
      <c r="E177" s="53"/>
      <c r="F177" s="53"/>
      <c r="G177" s="53"/>
      <c r="H177" s="53"/>
      <c r="I177" s="62"/>
      <c r="J177" s="55"/>
    </row>
    <row r="178" spans="2:10">
      <c r="B178" s="52"/>
      <c r="C178" s="2"/>
      <c r="D178" s="2"/>
      <c r="E178" s="53"/>
      <c r="F178" s="53"/>
      <c r="G178" s="53"/>
      <c r="H178" s="53"/>
      <c r="I178" s="62"/>
      <c r="J178" s="55"/>
    </row>
    <row r="179" spans="2:10">
      <c r="B179" s="22"/>
      <c r="C179" s="2"/>
      <c r="D179" s="2"/>
      <c r="E179" s="6"/>
      <c r="F179" s="6"/>
      <c r="G179" s="6"/>
      <c r="H179" s="6"/>
      <c r="I179" s="6"/>
      <c r="J179" s="23"/>
    </row>
    <row r="180" spans="2:10">
      <c r="B180" s="103" t="s">
        <v>13</v>
      </c>
      <c r="C180" s="103"/>
      <c r="D180" s="1"/>
      <c r="E180" s="15" t="e">
        <f>#REF!+#REF!+#REF!+#REF!+#REF!+#REF!+#REF!+#REF!+#REF!+#REF!+#REF!+#REF!+#REF!+#REF!+#REF!</f>
        <v>#REF!</v>
      </c>
      <c r="F180" s="15" t="e">
        <f>#REF!+#REF!+#REF!+#REF!+#REF!+#REF!+#REF!+#REF!+#REF!+#REF!+#REF!+#REF!+#REF!+#REF!+#REF!</f>
        <v>#REF!</v>
      </c>
      <c r="G180" s="15" t="e">
        <f>#REF!+#REF!+#REF!+#REF!+#REF!+#REF!+#REF!+#REF!+#REF!+#REF!+#REF!+#REF!+#REF!+#REF!+#REF!</f>
        <v>#REF!</v>
      </c>
      <c r="H180" s="15" t="e">
        <f>#REF!+#REF!+#REF!+#REF!+#REF!+#REF!+#REF!+#REF!+#REF!+#REF!+#REF!+#REF!+#REF!+#REF!+#REF!</f>
        <v>#REF!</v>
      </c>
      <c r="I180" s="5" t="e">
        <f>SUM(#REF!+#REF!+#REF!+#REF!+#REF!+#REF!+#REF!+#REF!+#REF!+#REF!+#REF!+#REF!+#REF!+#REF!+#REF!)</f>
        <v>#REF!</v>
      </c>
      <c r="J180" s="15" t="e">
        <f>E180+F180+#REF!+G180+H180</f>
        <v>#REF!</v>
      </c>
    </row>
    <row r="181" spans="2:10">
      <c r="B181" s="22"/>
      <c r="H181" s="32"/>
      <c r="I181" s="4"/>
      <c r="J181" s="24"/>
    </row>
    <row r="182" spans="2:10">
      <c r="B182" s="25"/>
      <c r="J182" s="24"/>
    </row>
    <row r="183" spans="2:10">
      <c r="B183" s="25"/>
      <c r="C183" s="6"/>
      <c r="J183" s="24"/>
    </row>
    <row r="184" spans="2:10">
      <c r="B184" s="25"/>
      <c r="C184" s="6"/>
      <c r="J184" s="24"/>
    </row>
    <row r="185" spans="2:10">
      <c r="B185" s="25"/>
      <c r="C185" s="6"/>
      <c r="J185" s="24"/>
    </row>
    <row r="186" spans="2:10">
      <c r="B186" s="26"/>
      <c r="C186" s="27"/>
      <c r="D186" s="28"/>
      <c r="E186" s="28"/>
      <c r="F186" s="28"/>
      <c r="G186" s="28"/>
      <c r="H186" s="28"/>
      <c r="I186" s="28"/>
      <c r="J186" s="29"/>
    </row>
  </sheetData>
  <mergeCells count="32">
    <mergeCell ref="B118:D118"/>
    <mergeCell ref="B180:C180"/>
    <mergeCell ref="B52:J52"/>
    <mergeCell ref="B48:J48"/>
    <mergeCell ref="B56:J56"/>
    <mergeCell ref="B60:J60"/>
    <mergeCell ref="B64:J64"/>
    <mergeCell ref="B68:J68"/>
    <mergeCell ref="B72:J72"/>
    <mergeCell ref="B76:J76"/>
    <mergeCell ref="B80:J80"/>
    <mergeCell ref="B84:J84"/>
    <mergeCell ref="B88:J88"/>
    <mergeCell ref="B113:J113"/>
    <mergeCell ref="B92:J92"/>
    <mergeCell ref="B96:J96"/>
    <mergeCell ref="B109:J109"/>
    <mergeCell ref="B23:J23"/>
    <mergeCell ref="B43:J43"/>
    <mergeCell ref="B27:J27"/>
    <mergeCell ref="B1:J1"/>
    <mergeCell ref="B3:J3"/>
    <mergeCell ref="B7:J7"/>
    <mergeCell ref="B2:J2"/>
    <mergeCell ref="B19:J19"/>
    <mergeCell ref="B11:J11"/>
    <mergeCell ref="B15:J15"/>
    <mergeCell ref="B31:J31"/>
    <mergeCell ref="B35:J35"/>
    <mergeCell ref="B39:J39"/>
    <mergeCell ref="B100:J100"/>
    <mergeCell ref="B104:J104"/>
  </mergeCells>
  <pageMargins left="0.70866141732283472" right="0.70866141732283472" top="0.74803149606299213" bottom="0.74803149606299213" header="0.31496062992125984" footer="0.31496062992125984"/>
  <pageSetup paperSize="9" scale="64" orientation="landscape" r:id="rId1"/>
  <rowBreaks count="2" manualBreakCount="2">
    <brk id="10" max="16383" man="1"/>
    <brk id="2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International Trips Details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Tshifhiwa Tshivhotshwa</dc:creator>
  <cp:lastModifiedBy>USER</cp:lastModifiedBy>
  <cp:lastPrinted>2020-03-17T10:56:45Z</cp:lastPrinted>
  <dcterms:created xsi:type="dcterms:W3CDTF">2020-03-06T12:54:20Z</dcterms:created>
  <dcterms:modified xsi:type="dcterms:W3CDTF">2023-04-24T14:04:46Z</dcterms:modified>
</cp:coreProperties>
</file>