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bingwa.b\Documents\Tabled\2017\NA\Written\June\"/>
    </mc:Choice>
  </mc:AlternateContent>
  <bookViews>
    <workbookView xWindow="120" yWindow="255" windowWidth="9375" windowHeight="4470"/>
  </bookViews>
  <sheets>
    <sheet name="FRONT COVER" sheetId="280" r:id="rId1"/>
    <sheet name="PREFACE" sheetId="273" r:id="rId2"/>
    <sheet name="CONTENTS" sheetId="276" r:id="rId3"/>
    <sheet name="Section 1" sheetId="449" r:id="rId4"/>
    <sheet name="Notes on 1" sheetId="399" r:id="rId5"/>
    <sheet name="04" sheetId="317" r:id="rId6"/>
    <sheet name="05" sheetId="315" r:id="rId7"/>
    <sheet name="06" sheetId="387" r:id="rId8"/>
    <sheet name="07" sheetId="412" r:id="rId9"/>
    <sheet name="08" sheetId="434" r:id="rId10"/>
    <sheet name="09" sheetId="439" r:id="rId11"/>
    <sheet name="10" sheetId="444" r:id="rId12"/>
    <sheet name="11" sheetId="470" r:id="rId13"/>
    <sheet name="12" sheetId="482" r:id="rId14"/>
    <sheet name="13" sheetId="487" r:id="rId15"/>
    <sheet name="14" sheetId="488" r:id="rId16"/>
    <sheet name="15" sheetId="494" r:id="rId17"/>
    <sheet name="16" sheetId="503" r:id="rId18"/>
    <sheet name="17" sheetId="508" r:id="rId19"/>
    <sheet name="Section 2" sheetId="274" r:id="rId20"/>
    <sheet name="Notes on 3" sheetId="400" r:id="rId21"/>
    <sheet name="Research 04" sheetId="468" r:id="rId22"/>
    <sheet name="Teaching Output 04 " sheetId="467" r:id="rId23"/>
    <sheet name="Teaching input 04" sheetId="464" r:id="rId24"/>
    <sheet name="Inst factors 04" sheetId="465" r:id="rId25"/>
    <sheet name="Migration 04" sheetId="469" r:id="rId26"/>
    <sheet name="Research 05" sheetId="369" r:id="rId27"/>
    <sheet name="Teaching Output 05 " sheetId="368" r:id="rId28"/>
    <sheet name="Teaching input 05" sheetId="371" r:id="rId29"/>
    <sheet name="Inst factors 05" sheetId="367" r:id="rId30"/>
    <sheet name="Migration 05" sheetId="370" r:id="rId31"/>
    <sheet name="Research 06" sheetId="382" r:id="rId32"/>
    <sheet name="Teaching Output 06 " sheetId="383" r:id="rId33"/>
    <sheet name="Teaching input 06" sheetId="384" r:id="rId34"/>
    <sheet name="Inst factors 06" sheetId="385" r:id="rId35"/>
    <sheet name="Migration 06" sheetId="386" r:id="rId36"/>
    <sheet name="Research 07" sheetId="411" r:id="rId37"/>
    <sheet name="Teaching Output 07 " sheetId="410" r:id="rId38"/>
    <sheet name="Teaching input 07" sheetId="408" r:id="rId39"/>
    <sheet name="Inst factors 07" sheetId="409" r:id="rId40"/>
    <sheet name="Research 08" sheetId="425" r:id="rId41"/>
    <sheet name="Teaching Output 08 " sheetId="424" r:id="rId42"/>
    <sheet name="Teaching input 08" sheetId="422" r:id="rId43"/>
    <sheet name="Inst factors 08" sheetId="423" r:id="rId44"/>
    <sheet name="Inflation adj 08" sheetId="445" r:id="rId45"/>
    <sheet name="Research 09" sheetId="438" r:id="rId46"/>
    <sheet name="Teaching Output 09 " sheetId="437" r:id="rId47"/>
    <sheet name="Teaching input 09" sheetId="435" r:id="rId48"/>
    <sheet name="Inst factors 09" sheetId="436" r:id="rId49"/>
    <sheet name="Research 10" sheetId="443" r:id="rId50"/>
    <sheet name="Teaching Output 10" sheetId="442" r:id="rId51"/>
    <sheet name="Teaching input 10" sheetId="440" r:id="rId52"/>
    <sheet name="Inst factors 10" sheetId="441" r:id="rId53"/>
    <sheet name="Research 11" sheetId="474" r:id="rId54"/>
    <sheet name="Teaching Output 11" sheetId="473" r:id="rId55"/>
    <sheet name="Teaching input 11" sheetId="471" r:id="rId56"/>
    <sheet name="Inst factors 11" sheetId="472" r:id="rId57"/>
    <sheet name="Research 12" sheetId="481" r:id="rId58"/>
    <sheet name="Teaching Output 12" sheetId="480" r:id="rId59"/>
    <sheet name="Teaching input 12" sheetId="478" r:id="rId60"/>
    <sheet name="Inst factors 12" sheetId="479" r:id="rId61"/>
    <sheet name="Research 13" sheetId="486" r:id="rId62"/>
    <sheet name="Teaching Output 13" sheetId="485" r:id="rId63"/>
    <sheet name="Teaching input 13" sheetId="483" r:id="rId64"/>
    <sheet name="Inst factors 13" sheetId="484" r:id="rId65"/>
    <sheet name="Research 14" sheetId="492" r:id="rId66"/>
    <sheet name="Teaching Output 14" sheetId="491" r:id="rId67"/>
    <sheet name="Teaching input 14" sheetId="489" r:id="rId68"/>
    <sheet name="Inst factors 14" sheetId="490" r:id="rId69"/>
    <sheet name="Research 15" sheetId="498" r:id="rId70"/>
    <sheet name="Teaching Output 15" sheetId="497" r:id="rId71"/>
    <sheet name="Teaching input 15" sheetId="495" r:id="rId72"/>
    <sheet name="Inst factors 15" sheetId="496" r:id="rId73"/>
    <sheet name="Research 16" sheetId="502" r:id="rId74"/>
    <sheet name="Teaching Output 16" sheetId="501" r:id="rId75"/>
    <sheet name="Teaching input 16" sheetId="499" r:id="rId76"/>
    <sheet name="Inst factors 16" sheetId="500" r:id="rId77"/>
    <sheet name="Research 17" sheetId="512" r:id="rId78"/>
    <sheet name="Teaching Output 17" sheetId="511" r:id="rId79"/>
    <sheet name="Teaching input 17" sheetId="509" r:id="rId80"/>
    <sheet name="Inst factors 17" sheetId="510" r:id="rId81"/>
    <sheet name="Manual adj 17" sheetId="513" r:id="rId82"/>
  </sheets>
  <externalReferences>
    <externalReference r:id="rId83"/>
    <externalReference r:id="rId84"/>
    <externalReference r:id="rId85"/>
    <externalReference r:id="rId86"/>
  </externalReferences>
  <definedNames>
    <definedName name="AAP" localSheetId="6">#REF!</definedName>
    <definedName name="AAP" localSheetId="7">#REF!</definedName>
    <definedName name="AAP" localSheetId="8">#REF!</definedName>
    <definedName name="AAP" localSheetId="9">#REF!</definedName>
    <definedName name="AAP" localSheetId="10">#REF!</definedName>
    <definedName name="AAP" localSheetId="11">#REF!</definedName>
    <definedName name="AAP" localSheetId="13">#REF!</definedName>
    <definedName name="AAP" localSheetId="14">#REF!</definedName>
    <definedName name="AAP" localSheetId="15">#REF!</definedName>
    <definedName name="AAP" localSheetId="16">#REF!</definedName>
    <definedName name="AAP" localSheetId="17">#REF!</definedName>
    <definedName name="AAP" localSheetId="18">#REF!</definedName>
    <definedName name="AAP" localSheetId="81">#REF!</definedName>
    <definedName name="AAP" localSheetId="25">#REF!</definedName>
    <definedName name="AAP" localSheetId="30">#REF!</definedName>
    <definedName name="AAP" localSheetId="35">#REF!</definedName>
    <definedName name="AAP">#REF!</definedName>
    <definedName name="dap" localSheetId="5">'[1]FTE students of 1998 (uni)'!$A$2:$I$9</definedName>
    <definedName name="dap" localSheetId="6">'[2]FTE students of 1998 (uni)'!$A$2:$I$9</definedName>
    <definedName name="dap" localSheetId="7">'[2]FTE students of 1998 (uni)'!$A$2:$I$9</definedName>
    <definedName name="dap" localSheetId="8">'[2]FTE students of 1998 (uni)'!$A$2:$I$9</definedName>
    <definedName name="dap" localSheetId="9">'[2]FTE students of 1998 (uni)'!$A$2:$I$9</definedName>
    <definedName name="dap" localSheetId="10">'[2]FTE students of 1998 (uni)'!$A$2:$I$9</definedName>
    <definedName name="dap" localSheetId="11">'[2]FTE students of 1998 (uni)'!$A$2:$I$9</definedName>
    <definedName name="dap" localSheetId="13">'[2]FTE students of 1998 (uni)'!$A$2:$I$9</definedName>
    <definedName name="dap" localSheetId="14">'[2]FTE students of 1998 (uni)'!$A$2:$I$9</definedName>
    <definedName name="dap" localSheetId="15">'[2]FTE students of 1998 (uni)'!$A$2:$I$9</definedName>
    <definedName name="dap" localSheetId="16">'[2]FTE students of 1998 (uni)'!$A$2:$I$9</definedName>
    <definedName name="dap" localSheetId="17">'[2]FTE students of 1998 (uni)'!$A$2:$I$9</definedName>
    <definedName name="dap" localSheetId="18">'[2]FTE students of 1998 (uni)'!$A$2:$I$9</definedName>
    <definedName name="dap" localSheetId="81">'[3]FTE students of 1998 (uni)'!$A$2:$I$9</definedName>
    <definedName name="dap">'[4]FTE students of 1998 (uni)'!$A$2:$I$9</definedName>
    <definedName name="dgg" localSheetId="81">#REF!</definedName>
    <definedName name="dgg">#REF!</definedName>
    <definedName name="et" localSheetId="81">#REF!</definedName>
    <definedName name="et">#REF!</definedName>
    <definedName name="FundingReport28092005135842Adj" localSheetId="9">#REF!</definedName>
    <definedName name="FundingReport28092005135842Adj" localSheetId="10">#REF!</definedName>
    <definedName name="FundingReport28092005135842Adj" localSheetId="11">#REF!</definedName>
    <definedName name="FundingReport28092005135842Adj" localSheetId="13">#REF!</definedName>
    <definedName name="FundingReport28092005135842Adj" localSheetId="15">#REF!</definedName>
    <definedName name="FundingReport28092005135842Adj" localSheetId="16">#REF!</definedName>
    <definedName name="FundingReport28092005135842Adj" localSheetId="17">#REF!</definedName>
    <definedName name="FundingReport28092005135842Adj" localSheetId="18">#REF!</definedName>
    <definedName name="FundingReport28092005135842Adj" localSheetId="81">#REF!</definedName>
    <definedName name="FundingReport28092005135842Adj">#REF!</definedName>
    <definedName name="ghgh" localSheetId="81">#REF!</definedName>
    <definedName name="ghgh">#REF!</definedName>
    <definedName name="III" localSheetId="81">#REF!</definedName>
    <definedName name="III">#REF!</definedName>
    <definedName name="list" localSheetId="5">#REF!</definedName>
    <definedName name="list" localSheetId="10">#REF!</definedName>
    <definedName name="list" localSheetId="11">#REF!</definedName>
    <definedName name="list" localSheetId="13">#REF!</definedName>
    <definedName name="list" localSheetId="15">#REF!</definedName>
    <definedName name="list" localSheetId="16">#REF!</definedName>
    <definedName name="list" localSheetId="17">#REF!</definedName>
    <definedName name="list" localSheetId="18">#REF!</definedName>
    <definedName name="list" localSheetId="81">#REF!</definedName>
    <definedName name="list" localSheetId="25">#REF!</definedName>
    <definedName name="list" localSheetId="30">#REF!</definedName>
    <definedName name="list" localSheetId="35">#REF!</definedName>
    <definedName name="list">#REF!</definedName>
    <definedName name="List2" localSheetId="5">#REF!</definedName>
    <definedName name="List2" localSheetId="10">#REF!</definedName>
    <definedName name="List2" localSheetId="11">#REF!</definedName>
    <definedName name="List2" localSheetId="13">#REF!</definedName>
    <definedName name="List2" localSheetId="15">#REF!</definedName>
    <definedName name="List2" localSheetId="16">#REF!</definedName>
    <definedName name="List2" localSheetId="17">#REF!</definedName>
    <definedName name="List2" localSheetId="18">#REF!</definedName>
    <definedName name="List2" localSheetId="81">#REF!</definedName>
    <definedName name="List2" localSheetId="25">#REF!</definedName>
    <definedName name="List2" localSheetId="30">#REF!</definedName>
    <definedName name="List2" localSheetId="35">#REF!</definedName>
    <definedName name="List2">#REF!</definedName>
    <definedName name="List3" localSheetId="5">#REF!</definedName>
    <definedName name="List3" localSheetId="10">#REF!</definedName>
    <definedName name="List3" localSheetId="11">#REF!</definedName>
    <definedName name="List3" localSheetId="15">#REF!</definedName>
    <definedName name="List3" localSheetId="17">#REF!</definedName>
    <definedName name="List3" localSheetId="81">#REF!</definedName>
    <definedName name="List3" localSheetId="25">#REF!</definedName>
    <definedName name="List3" localSheetId="30">#REF!</definedName>
    <definedName name="List3" localSheetId="35">#REF!</definedName>
    <definedName name="List3">#REF!</definedName>
    <definedName name="list4" localSheetId="81">#REF!</definedName>
    <definedName name="list4">#REF!</definedName>
    <definedName name="ll" localSheetId="81">#REF!</definedName>
    <definedName name="ll">#REF!</definedName>
    <definedName name="merge" localSheetId="81">#REF!</definedName>
    <definedName name="merge">#REF!</definedName>
    <definedName name="PhD" localSheetId="81">#REF!</definedName>
    <definedName name="PhD">#REF!</definedName>
    <definedName name="_xlnm.Print_Area" localSheetId="5">'04'!$A$1:$AJ$58</definedName>
    <definedName name="_xlnm.Print_Area" localSheetId="6">'05'!$A$1:$Z$51</definedName>
    <definedName name="_xlnm.Print_Area" localSheetId="7">'06'!$A$1:$AE$41</definedName>
    <definedName name="_xlnm.Print_Area" localSheetId="8">'07'!$A$1:$AX$44</definedName>
    <definedName name="_xlnm.Print_Area" localSheetId="9">'08'!$A$1:$BN$46</definedName>
    <definedName name="_xlnm.Print_Area" localSheetId="10">'09'!$A$1:$BC$48</definedName>
    <definedName name="_xlnm.Print_Area" localSheetId="11">'10'!$A$1:$BD$48</definedName>
    <definedName name="_xlnm.Print_Area" localSheetId="12">'11'!$A$1:$BH$44</definedName>
    <definedName name="_xlnm.Print_Area" localSheetId="13">'12'!$A$1:$AU$47</definedName>
    <definedName name="_xlnm.Print_Area" localSheetId="14">'13'!$A$1:$AQ$47</definedName>
    <definedName name="_xlnm.Print_Area" localSheetId="15">'14'!$A$1:$AQ$48</definedName>
    <definedName name="_xlnm.Print_Area" localSheetId="16">'15'!$A$1:$AQ$50</definedName>
    <definedName name="_xlnm.Print_Area" localSheetId="17">'16'!$A$1:$AO$55</definedName>
    <definedName name="_xlnm.Print_Area" localSheetId="18">'17'!$A$1:$AP$52</definedName>
    <definedName name="_xlnm.Print_Area" localSheetId="44">'Inflation adj 08'!$A$1:$K$36</definedName>
    <definedName name="_xlnm.Print_Area" localSheetId="24">'Inst factors 04'!$A$1:$AJ$56</definedName>
    <definedName name="_xlnm.Print_Area" localSheetId="29">'Inst factors 05'!$A$1:$AG$56</definedName>
    <definedName name="_xlnm.Print_Area" localSheetId="34">'Inst factors 06'!$A$1:$AJ$62</definedName>
    <definedName name="_xlnm.Print_Area" localSheetId="39">'Inst factors 07'!$A$1:$AE$46</definedName>
    <definedName name="_xlnm.Print_Area" localSheetId="43">'Inst factors 08'!$A$1:$AE$43</definedName>
    <definedName name="_xlnm.Print_Area" localSheetId="48">'Inst factors 09'!$A$1:$AE$43</definedName>
    <definedName name="_xlnm.Print_Area" localSheetId="52">'Inst factors 10'!$A$1:$AE$42</definedName>
    <definedName name="_xlnm.Print_Area" localSheetId="56">'Inst factors 11'!$A$1:$AE$42</definedName>
    <definedName name="_xlnm.Print_Area" localSheetId="60">'Inst factors 12'!$A$1:$AE$42</definedName>
    <definedName name="_xlnm.Print_Area" localSheetId="64">'Inst factors 13'!$A$1:$AE$42</definedName>
    <definedName name="_xlnm.Print_Area" localSheetId="68">'Inst factors 14'!$A$1:$AE$42</definedName>
    <definedName name="_xlnm.Print_Area" localSheetId="72">'Inst factors 15'!$A$1:$AE$43</definedName>
    <definedName name="_xlnm.Print_Area" localSheetId="76">'Inst factors 16'!$A$1:$AE$43</definedName>
    <definedName name="_xlnm.Print_Area" localSheetId="80">'Inst factors 17'!$A$1:$AE$43</definedName>
    <definedName name="_xlnm.Print_Area" localSheetId="81">'Manual adj 17'!$A$1:$P$37</definedName>
    <definedName name="_xlnm.Print_Area" localSheetId="25">'Migration 04'!$A$1:$V$57</definedName>
    <definedName name="_xlnm.Print_Area" localSheetId="30">'Migration 05'!$A$1:$T$56</definedName>
    <definedName name="_xlnm.Print_Area" localSheetId="35">'Migration 06'!$A$1:$Q$43</definedName>
    <definedName name="_xlnm.Print_Area" localSheetId="4">'Notes on 1'!$A$1:$J$54</definedName>
    <definedName name="_xlnm.Print_Area" localSheetId="20">'Notes on 3'!$A$1:$J$41</definedName>
    <definedName name="_xlnm.Print_Area" localSheetId="21">'Research 04'!$A$1:$AH$53</definedName>
    <definedName name="_xlnm.Print_Area" localSheetId="26">'Research 05'!$A$1:$AD$54</definedName>
    <definedName name="_xlnm.Print_Area" localSheetId="31">'Research 06'!$A$1:$AK$52</definedName>
    <definedName name="_xlnm.Print_Area" localSheetId="36">'Research 07'!$A$1:$AE$40</definedName>
    <definedName name="_xlnm.Print_Area" localSheetId="40">'Research 08'!$A$1:$AD$40</definedName>
    <definedName name="_xlnm.Print_Area" localSheetId="45">'Research 09'!$A$1:$AE$38</definedName>
    <definedName name="_xlnm.Print_Area" localSheetId="49">'Research 10'!$A$1:$AF$38</definedName>
    <definedName name="_xlnm.Print_Area" localSheetId="53">'Research 11'!$A$1:$AE$37</definedName>
    <definedName name="_xlnm.Print_Area" localSheetId="57">'Research 12'!$A$1:$AE$37</definedName>
    <definedName name="_xlnm.Print_Area" localSheetId="61">'Research 13'!$A$1:$V$36</definedName>
    <definedName name="_xlnm.Print_Area" localSheetId="65">'Research 14'!$A$1:$V$37</definedName>
    <definedName name="_xlnm.Print_Area" localSheetId="69">'Research 15'!$A$1:$V$38</definedName>
    <definedName name="_xlnm.Print_Area" localSheetId="73">'Research 16'!$A$1:$V$37</definedName>
    <definedName name="_xlnm.Print_Area" localSheetId="77">'Research 17'!$A$1:$X$37</definedName>
    <definedName name="_xlnm.Print_Area" localSheetId="23">'Teaching input 04'!$A$1:$N$52</definedName>
    <definedName name="_xlnm.Print_Area" localSheetId="28">'Teaching input 05'!$A$1:$X$50</definedName>
    <definedName name="_xlnm.Print_Area" localSheetId="33">'Teaching input 06'!$A$1:$T$49</definedName>
    <definedName name="_xlnm.Print_Area" localSheetId="38">'Teaching input 07'!$A$1:$O$41</definedName>
    <definedName name="_xlnm.Print_Area" localSheetId="42">'Teaching input 08'!$A$1:$P$39</definedName>
    <definedName name="_xlnm.Print_Area" localSheetId="47">'Teaching input 09'!$A$1:$O$39</definedName>
    <definedName name="_xlnm.Print_Area" localSheetId="51">'Teaching input 10'!$A$1:$O$39</definedName>
    <definedName name="_xlnm.Print_Area" localSheetId="55">'Teaching input 11'!$A$1:$O$40</definedName>
    <definedName name="_xlnm.Print_Area" localSheetId="59">'Teaching input 12'!$A$1:$O$39</definedName>
    <definedName name="_xlnm.Print_Area" localSheetId="63">'Teaching input 13'!$A$1:$O$39</definedName>
    <definedName name="_xlnm.Print_Area" localSheetId="67">'Teaching input 14'!$A$1:$O$39</definedName>
    <definedName name="_xlnm.Print_Area" localSheetId="71">'Teaching input 15'!$A$1:$W$39</definedName>
    <definedName name="_xlnm.Print_Area" localSheetId="75">'Teaching input 16'!$A$1:$AA$44</definedName>
    <definedName name="_xlnm.Print_Area" localSheetId="79">'Teaching input 17'!$A$1:$W$39</definedName>
    <definedName name="_xlnm.Print_Area" localSheetId="22">'Teaching Output 04 '!$A$1:$AG$59</definedName>
    <definedName name="_xlnm.Print_Area" localSheetId="32">'Teaching Output 06 '!$A$1:$AQ$63</definedName>
    <definedName name="_xlnm.Print_Area" localSheetId="37">'Teaching Output 07 '!$A$1:$AL$42</definedName>
    <definedName name="_xlnm.Print_Area" localSheetId="41">'Teaching Output 08 '!$A$1:$AH$42</definedName>
    <definedName name="_xlnm.Print_Area" localSheetId="46">'Teaching Output 09 '!$A$1:$AH$40</definedName>
    <definedName name="_xlnm.Print_Area" localSheetId="50">'Teaching Output 10'!$A$1:$AH$40</definedName>
    <definedName name="_xlnm.Print_Area" localSheetId="54">'Teaching Output 11'!$A$1:$AH$40</definedName>
    <definedName name="_xlnm.Print_Area" localSheetId="58">'Teaching Output 12'!$A$1:$X$38</definedName>
    <definedName name="_xlnm.Print_Area" localSheetId="62">'Teaching Output 13'!$A$1:$X$37</definedName>
    <definedName name="_xlnm.Print_Area" localSheetId="66">'Teaching Output 14'!$A$1:$X$38</definedName>
    <definedName name="_xlnm.Print_Area" localSheetId="70">'Teaching Output 15'!$A$1:$X$38</definedName>
    <definedName name="_xlnm.Print_Area" localSheetId="74">'Teaching Output 16'!$A$1:$X$38</definedName>
    <definedName name="_xlnm.Print_Area" localSheetId="78">'Teaching Output 17'!$A$1:$AJ$39</definedName>
  </definedNames>
  <calcPr calcId="152511"/>
</workbook>
</file>

<file path=xl/calcChain.xml><?xml version="1.0" encoding="utf-8"?>
<calcChain xmlns="http://schemas.openxmlformats.org/spreadsheetml/2006/main">
  <c r="G37" i="512" l="1"/>
  <c r="E37" i="512"/>
  <c r="C37" i="512"/>
  <c r="I36" i="512"/>
  <c r="S36" i="512" s="1"/>
  <c r="I35" i="512"/>
  <c r="Q35" i="512" s="1"/>
  <c r="I34" i="512"/>
  <c r="Q34" i="512" s="1"/>
  <c r="I33" i="512"/>
  <c r="Q33" i="512" s="1"/>
  <c r="I32" i="512"/>
  <c r="Q32" i="512" s="1"/>
  <c r="I31" i="512"/>
  <c r="Q31" i="512" s="1"/>
  <c r="I30" i="512"/>
  <c r="Q30" i="512" s="1"/>
  <c r="I29" i="512"/>
  <c r="Q29" i="512" s="1"/>
  <c r="I28" i="512"/>
  <c r="Q28" i="512" s="1"/>
  <c r="I27" i="512"/>
  <c r="Q27" i="512" s="1"/>
  <c r="S26" i="512"/>
  <c r="I26" i="512"/>
  <c r="Q26" i="512" s="1"/>
  <c r="I25" i="512"/>
  <c r="Q25" i="512" s="1"/>
  <c r="I24" i="512"/>
  <c r="Q24" i="512" s="1"/>
  <c r="I23" i="512"/>
  <c r="Q23" i="512" s="1"/>
  <c r="I22" i="512"/>
  <c r="Q22" i="512" s="1"/>
  <c r="I21" i="512"/>
  <c r="Q21" i="512" s="1"/>
  <c r="I20" i="512"/>
  <c r="Q20" i="512" s="1"/>
  <c r="I19" i="512"/>
  <c r="Q19" i="512" s="1"/>
  <c r="S18" i="512"/>
  <c r="I18" i="512"/>
  <c r="Q18" i="512" s="1"/>
  <c r="I17" i="512"/>
  <c r="Q17" i="512" s="1"/>
  <c r="I16" i="512"/>
  <c r="Q16" i="512" s="1"/>
  <c r="I15" i="512"/>
  <c r="Q15" i="512" s="1"/>
  <c r="I14" i="512"/>
  <c r="Q14" i="512" s="1"/>
  <c r="O37" i="512"/>
  <c r="M37" i="512"/>
  <c r="I13" i="512"/>
  <c r="Q13" i="512" s="1"/>
  <c r="AB37" i="511"/>
  <c r="AB29" i="511"/>
  <c r="Z39" i="511"/>
  <c r="X39" i="511"/>
  <c r="V39" i="511"/>
  <c r="R39" i="511"/>
  <c r="P39" i="511"/>
  <c r="N39" i="511"/>
  <c r="J39" i="511"/>
  <c r="H39" i="511"/>
  <c r="F39" i="511"/>
  <c r="N38" i="510"/>
  <c r="F38" i="510"/>
  <c r="N37" i="510"/>
  <c r="F37" i="510"/>
  <c r="N36" i="510"/>
  <c r="F36" i="510"/>
  <c r="N35" i="510"/>
  <c r="F35" i="510"/>
  <c r="N34" i="510"/>
  <c r="F34" i="510"/>
  <c r="N33" i="510"/>
  <c r="F33" i="510"/>
  <c r="N32" i="510"/>
  <c r="F32" i="510"/>
  <c r="N31" i="510"/>
  <c r="F31" i="510"/>
  <c r="N30" i="510"/>
  <c r="N29" i="510"/>
  <c r="F29" i="510"/>
  <c r="N28" i="510"/>
  <c r="N27" i="510"/>
  <c r="N26" i="510"/>
  <c r="N25" i="510"/>
  <c r="F25" i="510"/>
  <c r="N24" i="510"/>
  <c r="F24" i="510"/>
  <c r="N23" i="510"/>
  <c r="N22" i="510"/>
  <c r="N21" i="510"/>
  <c r="F21" i="510"/>
  <c r="N20" i="510"/>
  <c r="F20" i="510"/>
  <c r="N19" i="510"/>
  <c r="F19" i="510"/>
  <c r="N18" i="510"/>
  <c r="N17" i="510"/>
  <c r="F17" i="510"/>
  <c r="N16" i="510"/>
  <c r="F16" i="510"/>
  <c r="T36" i="509"/>
  <c r="U36" i="509" s="1"/>
  <c r="H38" i="510"/>
  <c r="H36" i="510"/>
  <c r="P35" i="510"/>
  <c r="P34" i="510"/>
  <c r="R34" i="510" s="1"/>
  <c r="N30" i="509"/>
  <c r="O30" i="509" s="1"/>
  <c r="P30" i="509" s="1"/>
  <c r="R30" i="509" s="1"/>
  <c r="S30" i="509" s="1"/>
  <c r="H32" i="510"/>
  <c r="P31" i="510"/>
  <c r="H30" i="510"/>
  <c r="S26" i="509"/>
  <c r="H28" i="510"/>
  <c r="P27" i="510"/>
  <c r="H26" i="510"/>
  <c r="P25" i="510"/>
  <c r="P24" i="510"/>
  <c r="P23" i="510"/>
  <c r="R23" i="510" s="1"/>
  <c r="H22" i="510"/>
  <c r="P20" i="510"/>
  <c r="P19" i="510"/>
  <c r="R19" i="510" s="1"/>
  <c r="H17" i="510"/>
  <c r="H16" i="510"/>
  <c r="S34" i="512" l="1"/>
  <c r="AB21" i="511"/>
  <c r="AB25" i="511"/>
  <c r="S13" i="512"/>
  <c r="S14" i="512"/>
  <c r="S22" i="512"/>
  <c r="S30" i="512"/>
  <c r="S20" i="512"/>
  <c r="S28" i="512"/>
  <c r="S16" i="512"/>
  <c r="S24" i="512"/>
  <c r="S32" i="512"/>
  <c r="AD30" i="511"/>
  <c r="AD34" i="511"/>
  <c r="AD16" i="511"/>
  <c r="AD17" i="511"/>
  <c r="AD20" i="511"/>
  <c r="AD24" i="511"/>
  <c r="AD28" i="511"/>
  <c r="AD38" i="511"/>
  <c r="J32" i="510"/>
  <c r="J38" i="510"/>
  <c r="J16" i="510"/>
  <c r="R20" i="510"/>
  <c r="F18" i="510"/>
  <c r="F23" i="510"/>
  <c r="F26" i="510"/>
  <c r="J26" i="510" s="1"/>
  <c r="F30" i="510"/>
  <c r="J17" i="510"/>
  <c r="L39" i="510"/>
  <c r="F22" i="510"/>
  <c r="J22" i="510" s="1"/>
  <c r="F27" i="510"/>
  <c r="F28" i="510"/>
  <c r="J28" i="510" s="1"/>
  <c r="J36" i="510"/>
  <c r="R25" i="510"/>
  <c r="R31" i="510"/>
  <c r="R27" i="510"/>
  <c r="J30" i="510"/>
  <c r="R35" i="510"/>
  <c r="M15" i="509"/>
  <c r="M31" i="509"/>
  <c r="M34" i="509"/>
  <c r="L36" i="509"/>
  <c r="S35" i="509"/>
  <c r="M13" i="509"/>
  <c r="M16" i="509"/>
  <c r="M32" i="509"/>
  <c r="M33" i="509"/>
  <c r="M35" i="509"/>
  <c r="S16" i="509"/>
  <c r="S31" i="509"/>
  <c r="S33" i="509"/>
  <c r="M12" i="509"/>
  <c r="M14" i="509"/>
  <c r="M19" i="509"/>
  <c r="M21" i="509"/>
  <c r="M23" i="509"/>
  <c r="S14" i="509"/>
  <c r="S19" i="509"/>
  <c r="S21" i="509"/>
  <c r="N23" i="509"/>
  <c r="O23" i="509" s="1"/>
  <c r="P23" i="509" s="1"/>
  <c r="R23" i="509" s="1"/>
  <c r="S23" i="509" s="1"/>
  <c r="M24" i="509"/>
  <c r="M25" i="509"/>
  <c r="M26" i="509"/>
  <c r="M27" i="509"/>
  <c r="M29" i="509"/>
  <c r="M30" i="509"/>
  <c r="H24" i="510"/>
  <c r="J24" i="510" s="1"/>
  <c r="P26" i="510"/>
  <c r="R26" i="510" s="1"/>
  <c r="M17" i="509"/>
  <c r="S24" i="509"/>
  <c r="S28" i="509"/>
  <c r="P17" i="510"/>
  <c r="R17" i="510" s="1"/>
  <c r="P22" i="510"/>
  <c r="P28" i="510"/>
  <c r="R28" i="510" s="1"/>
  <c r="M22" i="509"/>
  <c r="M20" i="509"/>
  <c r="M28" i="509"/>
  <c r="AD18" i="511"/>
  <c r="AD22" i="511"/>
  <c r="AD26" i="511"/>
  <c r="D39" i="511"/>
  <c r="L39" i="511"/>
  <c r="T39" i="511"/>
  <c r="AD32" i="511"/>
  <c r="AB33" i="511"/>
  <c r="AD36" i="511"/>
  <c r="AD15" i="511"/>
  <c r="AD23" i="511"/>
  <c r="AD27" i="511"/>
  <c r="AD31" i="511"/>
  <c r="AD35" i="511"/>
  <c r="S17" i="512"/>
  <c r="S19" i="512"/>
  <c r="S21" i="512"/>
  <c r="S23" i="512"/>
  <c r="S27" i="512"/>
  <c r="S29" i="512"/>
  <c r="S33" i="512"/>
  <c r="S15" i="512"/>
  <c r="S25" i="512"/>
  <c r="S31" i="512"/>
  <c r="S35" i="512"/>
  <c r="H20" i="510"/>
  <c r="J20" i="510" s="1"/>
  <c r="M18" i="509"/>
  <c r="F36" i="509"/>
  <c r="H22" i="509" s="1"/>
  <c r="P15" i="510"/>
  <c r="H15" i="510"/>
  <c r="N12" i="509"/>
  <c r="O12" i="509" s="1"/>
  <c r="S13" i="509"/>
  <c r="P16" i="510"/>
  <c r="R16" i="510" s="1"/>
  <c r="R22" i="510"/>
  <c r="R24" i="510"/>
  <c r="N17" i="509"/>
  <c r="O17" i="509" s="1"/>
  <c r="P17" i="509" s="1"/>
  <c r="Q17" i="509" s="1"/>
  <c r="P21" i="510"/>
  <c r="R21" i="510" s="1"/>
  <c r="H21" i="510"/>
  <c r="J21" i="510" s="1"/>
  <c r="S18" i="509"/>
  <c r="B39" i="510"/>
  <c r="F15" i="510"/>
  <c r="I15" i="509"/>
  <c r="P18" i="510"/>
  <c r="R18" i="510" s="1"/>
  <c r="H18" i="510"/>
  <c r="J18" i="510" s="1"/>
  <c r="S15" i="509"/>
  <c r="H20" i="509"/>
  <c r="S20" i="509"/>
  <c r="S22" i="509"/>
  <c r="S25" i="509"/>
  <c r="S27" i="509"/>
  <c r="H29" i="509"/>
  <c r="S29" i="509"/>
  <c r="S32" i="509"/>
  <c r="S34" i="509"/>
  <c r="N15" i="510"/>
  <c r="P32" i="510"/>
  <c r="R32" i="510" s="1"/>
  <c r="H34" i="510"/>
  <c r="J34" i="510" s="1"/>
  <c r="U34" i="510" s="1"/>
  <c r="AB16" i="511"/>
  <c r="AB17" i="511"/>
  <c r="AB18" i="511"/>
  <c r="P29" i="510"/>
  <c r="R29" i="510" s="1"/>
  <c r="H29" i="510"/>
  <c r="J29" i="510" s="1"/>
  <c r="I29" i="509"/>
  <c r="P33" i="510"/>
  <c r="R33" i="510" s="1"/>
  <c r="H33" i="510"/>
  <c r="J33" i="510" s="1"/>
  <c r="H19" i="510"/>
  <c r="J19" i="510" s="1"/>
  <c r="H23" i="510"/>
  <c r="H27" i="510"/>
  <c r="J27" i="510" s="1"/>
  <c r="P30" i="510"/>
  <c r="R30" i="510" s="1"/>
  <c r="H31" i="510"/>
  <c r="J31" i="510" s="1"/>
  <c r="P38" i="510"/>
  <c r="R38" i="510" s="1"/>
  <c r="P36" i="510"/>
  <c r="R36" i="510" s="1"/>
  <c r="P37" i="510"/>
  <c r="R37" i="510" s="1"/>
  <c r="H37" i="510"/>
  <c r="J37" i="510" s="1"/>
  <c r="D39" i="510"/>
  <c r="H25" i="510"/>
  <c r="J25" i="510" s="1"/>
  <c r="H35" i="510"/>
  <c r="J35" i="510" s="1"/>
  <c r="AB15" i="511"/>
  <c r="B39" i="511"/>
  <c r="AD19" i="511"/>
  <c r="AB19" i="511"/>
  <c r="AD21" i="511"/>
  <c r="AB22" i="511"/>
  <c r="AD25" i="511"/>
  <c r="AB26" i="511"/>
  <c r="AD29" i="511"/>
  <c r="AB30" i="511"/>
  <c r="AD33" i="511"/>
  <c r="AB34" i="511"/>
  <c r="AD37" i="511"/>
  <c r="AB38" i="511"/>
  <c r="I37" i="512"/>
  <c r="AB23" i="511"/>
  <c r="AB27" i="511"/>
  <c r="AB31" i="511"/>
  <c r="AB35" i="511"/>
  <c r="Q36" i="512"/>
  <c r="Q37" i="512" s="1"/>
  <c r="K37" i="512"/>
  <c r="AB20" i="511"/>
  <c r="AB24" i="511"/>
  <c r="AB28" i="511"/>
  <c r="AB32" i="511"/>
  <c r="AB36" i="511"/>
  <c r="I32" i="509" l="1"/>
  <c r="H25" i="509"/>
  <c r="U38" i="510"/>
  <c r="J23" i="510"/>
  <c r="I20" i="509"/>
  <c r="H34" i="509"/>
  <c r="S37" i="512"/>
  <c r="U17" i="512" s="1"/>
  <c r="I18" i="509"/>
  <c r="I25" i="509"/>
  <c r="U17" i="510"/>
  <c r="H32" i="509"/>
  <c r="H27" i="509"/>
  <c r="U24" i="510"/>
  <c r="M36" i="509"/>
  <c r="H15" i="509"/>
  <c r="H18" i="509"/>
  <c r="U22" i="510"/>
  <c r="H17" i="509"/>
  <c r="Q30" i="509"/>
  <c r="I13" i="509"/>
  <c r="U16" i="510"/>
  <c r="U36" i="510"/>
  <c r="I27" i="509"/>
  <c r="D36" i="509"/>
  <c r="I17" i="509"/>
  <c r="U36" i="512"/>
  <c r="U28" i="512"/>
  <c r="AB39" i="511"/>
  <c r="U37" i="510"/>
  <c r="U23" i="512"/>
  <c r="U23" i="510"/>
  <c r="I22" i="509"/>
  <c r="U28" i="510"/>
  <c r="Q23" i="509"/>
  <c r="I34" i="509"/>
  <c r="H13" i="509"/>
  <c r="H12" i="509"/>
  <c r="I12" i="509"/>
  <c r="U35" i="510"/>
  <c r="U31" i="510"/>
  <c r="U19" i="510"/>
  <c r="O36" i="509"/>
  <c r="P12" i="509"/>
  <c r="H39" i="510"/>
  <c r="J15" i="510"/>
  <c r="U25" i="510"/>
  <c r="U30" i="510"/>
  <c r="P39" i="510"/>
  <c r="R15" i="510"/>
  <c r="U26" i="510"/>
  <c r="U27" i="510"/>
  <c r="U33" i="510"/>
  <c r="U29" i="510"/>
  <c r="AD39" i="511"/>
  <c r="AG29" i="511" s="1"/>
  <c r="U18" i="510"/>
  <c r="U21" i="510"/>
  <c r="R17" i="509"/>
  <c r="S17" i="509" s="1"/>
  <c r="U32" i="510"/>
  <c r="B36" i="509"/>
  <c r="I35" i="509"/>
  <c r="I33" i="509"/>
  <c r="I31" i="509"/>
  <c r="I30" i="509"/>
  <c r="I28" i="509"/>
  <c r="I26" i="509"/>
  <c r="I24" i="509"/>
  <c r="I23" i="509"/>
  <c r="I21" i="509"/>
  <c r="I19" i="509"/>
  <c r="H36" i="509"/>
  <c r="I16" i="509"/>
  <c r="H35" i="509"/>
  <c r="H31" i="509"/>
  <c r="H30" i="509"/>
  <c r="H26" i="509"/>
  <c r="H21" i="509"/>
  <c r="H33" i="509"/>
  <c r="H28" i="509"/>
  <c r="H24" i="509"/>
  <c r="H23" i="509"/>
  <c r="H19" i="509"/>
  <c r="H16" i="509"/>
  <c r="I14" i="509"/>
  <c r="H14" i="509"/>
  <c r="U20" i="510"/>
  <c r="U27" i="512" l="1"/>
  <c r="U26" i="512"/>
  <c r="U21" i="512"/>
  <c r="U32" i="512"/>
  <c r="U22" i="512"/>
  <c r="U34" i="512"/>
  <c r="U24" i="512"/>
  <c r="U14" i="512"/>
  <c r="U15" i="512"/>
  <c r="U31" i="512"/>
  <c r="U16" i="512"/>
  <c r="U25" i="512"/>
  <c r="U30" i="512"/>
  <c r="U13" i="512"/>
  <c r="U29" i="512"/>
  <c r="U18" i="512"/>
  <c r="U19" i="512"/>
  <c r="U35" i="512"/>
  <c r="U20" i="512"/>
  <c r="U33" i="512"/>
  <c r="AG25" i="511"/>
  <c r="R39" i="510"/>
  <c r="AG22" i="511"/>
  <c r="AG38" i="511"/>
  <c r="AG16" i="511"/>
  <c r="AG15" i="511"/>
  <c r="AG28" i="511"/>
  <c r="AG17" i="511"/>
  <c r="AG32" i="511"/>
  <c r="AG26" i="511"/>
  <c r="AG35" i="511"/>
  <c r="AG18" i="511"/>
  <c r="AG20" i="511"/>
  <c r="AG36" i="511"/>
  <c r="AG30" i="511"/>
  <c r="AG23" i="511"/>
  <c r="AG24" i="511"/>
  <c r="AG34" i="511"/>
  <c r="AG27" i="511"/>
  <c r="AG33" i="511"/>
  <c r="AG31" i="511"/>
  <c r="AG21" i="511"/>
  <c r="AG19" i="511"/>
  <c r="P36" i="509"/>
  <c r="Q12" i="509"/>
  <c r="R12" i="509"/>
  <c r="S12" i="509" s="1"/>
  <c r="AG37" i="511"/>
  <c r="U15" i="510"/>
  <c r="U39" i="510" s="1"/>
  <c r="J39" i="510"/>
  <c r="Z20" i="510" l="1"/>
  <c r="X24" i="510"/>
  <c r="Z31" i="510"/>
  <c r="Z33" i="510"/>
  <c r="Z27" i="510"/>
  <c r="X22" i="510"/>
  <c r="X17" i="510"/>
  <c r="X38" i="510"/>
  <c r="X30" i="510"/>
  <c r="Z23" i="510"/>
  <c r="Z25" i="510"/>
  <c r="Z34" i="510"/>
  <c r="X26" i="510"/>
  <c r="X36" i="510"/>
  <c r="Z29" i="510"/>
  <c r="Z19" i="510"/>
  <c r="X32" i="510"/>
  <c r="Z35" i="510"/>
  <c r="X16" i="510"/>
  <c r="Z28" i="510"/>
  <c r="X31" i="510"/>
  <c r="Z32" i="510"/>
  <c r="X20" i="510"/>
  <c r="X23" i="510"/>
  <c r="X28" i="510"/>
  <c r="Z22" i="510"/>
  <c r="X19" i="510"/>
  <c r="X27" i="510"/>
  <c r="Z37" i="510"/>
  <c r="X37" i="510"/>
  <c r="X34" i="510"/>
  <c r="Z38" i="510"/>
  <c r="Z18" i="510"/>
  <c r="X25" i="510"/>
  <c r="Z36" i="510"/>
  <c r="X21" i="510"/>
  <c r="X35" i="510"/>
  <c r="Z17" i="510"/>
  <c r="Z30" i="510"/>
  <c r="Z26" i="510"/>
  <c r="X33" i="510"/>
  <c r="X18" i="510"/>
  <c r="Z21" i="510"/>
  <c r="Z16" i="510"/>
  <c r="X29" i="510"/>
  <c r="Z24" i="510"/>
  <c r="Q36" i="509"/>
  <c r="Z15" i="510"/>
  <c r="X15" i="510"/>
  <c r="Z39" i="510"/>
  <c r="X39" i="510"/>
  <c r="S36" i="509"/>
  <c r="T12" i="509" s="1"/>
  <c r="U12" i="509" s="1"/>
  <c r="AB25" i="510" l="1"/>
  <c r="AB29" i="510"/>
  <c r="AB31" i="510"/>
  <c r="AB35" i="510"/>
  <c r="AB34" i="510"/>
  <c r="AB19" i="510"/>
  <c r="AB20" i="510"/>
  <c r="AB16" i="510"/>
  <c r="AB18" i="510"/>
  <c r="AB33" i="510"/>
  <c r="AB28" i="510"/>
  <c r="AB26" i="510"/>
  <c r="AB21" i="510"/>
  <c r="AB27" i="510"/>
  <c r="AB23" i="510"/>
  <c r="AB38" i="510"/>
  <c r="AB17" i="510"/>
  <c r="AB15" i="510"/>
  <c r="AB37" i="510"/>
  <c r="AB36" i="510"/>
  <c r="AB22" i="510"/>
  <c r="AB24" i="510"/>
  <c r="T16" i="509"/>
  <c r="U16" i="509" s="1"/>
  <c r="T21" i="509"/>
  <c r="U21" i="509" s="1"/>
  <c r="T35" i="509"/>
  <c r="U35" i="509" s="1"/>
  <c r="T24" i="509"/>
  <c r="U24" i="509" s="1"/>
  <c r="T33" i="509"/>
  <c r="U33" i="509" s="1"/>
  <c r="T13" i="509"/>
  <c r="U13" i="509" s="1"/>
  <c r="T22" i="509"/>
  <c r="U22" i="509" s="1"/>
  <c r="T19" i="509"/>
  <c r="U19" i="509" s="1"/>
  <c r="T30" i="509"/>
  <c r="U30" i="509" s="1"/>
  <c r="T15" i="509"/>
  <c r="U15" i="509" s="1"/>
  <c r="T20" i="509"/>
  <c r="U20" i="509" s="1"/>
  <c r="T34" i="509"/>
  <c r="U34" i="509" s="1"/>
  <c r="T26" i="509"/>
  <c r="U26" i="509" s="1"/>
  <c r="T31" i="509"/>
  <c r="U31" i="509" s="1"/>
  <c r="T28" i="509"/>
  <c r="U28" i="509" s="1"/>
  <c r="T18" i="509"/>
  <c r="U18" i="509" s="1"/>
  <c r="T25" i="509"/>
  <c r="U25" i="509" s="1"/>
  <c r="T29" i="509"/>
  <c r="U29" i="509" s="1"/>
  <c r="T14" i="509"/>
  <c r="U14" i="509" s="1"/>
  <c r="T27" i="509"/>
  <c r="U27" i="509" s="1"/>
  <c r="T23" i="509"/>
  <c r="U23" i="509" s="1"/>
  <c r="T32" i="509"/>
  <c r="U32" i="509" s="1"/>
  <c r="T17" i="509"/>
  <c r="U17" i="509" s="1"/>
  <c r="AB32" i="510"/>
  <c r="AB30" i="510"/>
  <c r="R33" i="503" l="1"/>
  <c r="R31" i="503"/>
  <c r="R36" i="503"/>
  <c r="R35" i="503"/>
  <c r="R29" i="503"/>
  <c r="R25" i="503"/>
  <c r="R21" i="503"/>
  <c r="R20" i="503"/>
  <c r="R18" i="503"/>
  <c r="R30" i="503"/>
  <c r="R24" i="503"/>
  <c r="R23" i="503"/>
  <c r="R22" i="503"/>
  <c r="R16" i="503"/>
  <c r="AJ38" i="508" l="1"/>
  <c r="AI38" i="508"/>
  <c r="AG38" i="508"/>
  <c r="AE38" i="508"/>
  <c r="AC38" i="508"/>
  <c r="AB38" i="508"/>
  <c r="AA38" i="508"/>
  <c r="Y38" i="508"/>
  <c r="W38" i="508"/>
  <c r="V38" i="508"/>
  <c r="U38" i="508"/>
  <c r="T38" i="508"/>
  <c r="S38" i="508"/>
  <c r="Q38" i="508"/>
  <c r="P38" i="508"/>
  <c r="O38" i="508"/>
  <c r="M38" i="508"/>
  <c r="AK37" i="508"/>
  <c r="AM37" i="508" s="1"/>
  <c r="AK36" i="508"/>
  <c r="AM36" i="508" s="1"/>
  <c r="AK35" i="508"/>
  <c r="AM35" i="508" s="1"/>
  <c r="AK34" i="508"/>
  <c r="AM34" i="508" s="1"/>
  <c r="AK33" i="508"/>
  <c r="AM33" i="508" s="1"/>
  <c r="AK32" i="508"/>
  <c r="AM32" i="508" s="1"/>
  <c r="AK31" i="508"/>
  <c r="AM31" i="508" s="1"/>
  <c r="AK30" i="508"/>
  <c r="AM30" i="508" s="1"/>
  <c r="AK29" i="508"/>
  <c r="AM29" i="508" s="1"/>
  <c r="AK28" i="508"/>
  <c r="AM28" i="508" s="1"/>
  <c r="AK27" i="508"/>
  <c r="AM27" i="508" s="1"/>
  <c r="AK26" i="508"/>
  <c r="AM26" i="508" s="1"/>
  <c r="AK25" i="508"/>
  <c r="AM25" i="508" s="1"/>
  <c r="AK24" i="508"/>
  <c r="AM24" i="508" s="1"/>
  <c r="AK23" i="508"/>
  <c r="AM23" i="508" s="1"/>
  <c r="AK22" i="508"/>
  <c r="AM22" i="508" s="1"/>
  <c r="AK21" i="508"/>
  <c r="AM21" i="508" s="1"/>
  <c r="AK20" i="508"/>
  <c r="AM20" i="508" s="1"/>
  <c r="AK19" i="508"/>
  <c r="AM19" i="508" s="1"/>
  <c r="AK18" i="508"/>
  <c r="AM18" i="508" s="1"/>
  <c r="AK17" i="508"/>
  <c r="AM17" i="508" s="1"/>
  <c r="AK16" i="508"/>
  <c r="AM16" i="508" s="1"/>
  <c r="AK15" i="508"/>
  <c r="AM15" i="508" s="1"/>
  <c r="AK14" i="508"/>
  <c r="AM14" i="508" s="1"/>
  <c r="AK13" i="508"/>
  <c r="AK38" i="508" l="1"/>
  <c r="AM13" i="508"/>
  <c r="AM38" i="508" s="1"/>
  <c r="AL38" i="503" l="1"/>
  <c r="AF37" i="503" l="1"/>
  <c r="AJ38" i="503"/>
  <c r="AH37" i="503"/>
  <c r="AJ36" i="503"/>
  <c r="AJ35" i="503"/>
  <c r="AJ34" i="503"/>
  <c r="AJ33" i="503"/>
  <c r="AJ32" i="503"/>
  <c r="AJ31" i="503"/>
  <c r="AJ30" i="503"/>
  <c r="AJ29" i="503"/>
  <c r="AJ28" i="503"/>
  <c r="AJ27" i="503"/>
  <c r="AJ26" i="503"/>
  <c r="AJ25" i="503"/>
  <c r="AJ24" i="503"/>
  <c r="AJ23" i="503"/>
  <c r="AJ22" i="503"/>
  <c r="AJ21" i="503"/>
  <c r="AJ20" i="503"/>
  <c r="AJ19" i="503"/>
  <c r="AJ18" i="503"/>
  <c r="AJ17" i="503"/>
  <c r="AJ16" i="503"/>
  <c r="AJ15" i="503"/>
  <c r="AJ14" i="503"/>
  <c r="AJ13" i="503"/>
  <c r="AL29" i="503" l="1"/>
  <c r="AL25" i="503"/>
  <c r="AL21" i="503"/>
  <c r="AL33" i="503"/>
  <c r="AL17" i="503"/>
  <c r="P37" i="503"/>
  <c r="AJ37" i="503" s="1"/>
  <c r="AL14" i="503"/>
  <c r="AL18" i="503"/>
  <c r="AL22" i="503"/>
  <c r="AL26" i="503"/>
  <c r="AL15" i="503"/>
  <c r="AL19" i="503"/>
  <c r="AL23" i="503"/>
  <c r="AL27" i="503"/>
  <c r="AL31" i="503"/>
  <c r="AL35" i="503"/>
  <c r="AL16" i="503"/>
  <c r="AL20" i="503"/>
  <c r="AL24" i="503"/>
  <c r="AL28" i="503"/>
  <c r="AL32" i="503"/>
  <c r="AL36" i="503"/>
  <c r="AL30" i="503"/>
  <c r="AL34" i="503"/>
  <c r="AL37" i="503" l="1"/>
  <c r="AL13" i="503" l="1"/>
  <c r="Q36" i="495"/>
  <c r="AL38" i="494"/>
  <c r="P37" i="494"/>
  <c r="AF37" i="494"/>
  <c r="AJ37" i="494"/>
  <c r="AL37" i="494" s="1"/>
  <c r="AN37" i="494" s="1"/>
  <c r="AL36" i="494"/>
  <c r="AN36" i="494"/>
  <c r="AL35" i="494"/>
  <c r="AN35" i="494" s="1"/>
  <c r="AL34" i="494"/>
  <c r="AN34" i="494"/>
  <c r="AL33" i="494"/>
  <c r="AN33" i="494" s="1"/>
  <c r="AL32" i="494"/>
  <c r="AN32" i="494" s="1"/>
  <c r="AL31" i="494"/>
  <c r="AN31" i="494" s="1"/>
  <c r="AL30" i="494"/>
  <c r="AN30" i="494" s="1"/>
  <c r="AL29" i="494"/>
  <c r="AN29" i="494"/>
  <c r="AL28" i="494"/>
  <c r="AN28" i="494" s="1"/>
  <c r="AL27" i="494"/>
  <c r="AN27" i="494" s="1"/>
  <c r="AL26" i="494"/>
  <c r="AN26" i="494" s="1"/>
  <c r="AL25" i="494"/>
  <c r="AN25" i="494" s="1"/>
  <c r="AL24" i="494"/>
  <c r="AN24" i="494"/>
  <c r="AL23" i="494"/>
  <c r="AN23" i="494" s="1"/>
  <c r="AL22" i="494"/>
  <c r="AN22" i="494" s="1"/>
  <c r="AL21" i="494"/>
  <c r="AN21" i="494" s="1"/>
  <c r="AL20" i="494"/>
  <c r="AN20" i="494" s="1"/>
  <c r="AL19" i="494"/>
  <c r="AN19" i="494" s="1"/>
  <c r="AL18" i="494"/>
  <c r="AN18" i="494" s="1"/>
  <c r="AL17" i="494"/>
  <c r="AN17" i="494" s="1"/>
  <c r="AL16" i="494"/>
  <c r="AN16" i="494" s="1"/>
  <c r="AL15" i="494"/>
  <c r="AN15" i="494" s="1"/>
  <c r="AL14" i="494"/>
  <c r="AN14" i="494" s="1"/>
  <c r="AL13" i="494"/>
  <c r="AN13" i="494" s="1"/>
  <c r="AL38" i="482"/>
  <c r="AF38" i="482"/>
  <c r="AP38" i="482" s="1"/>
  <c r="AP37" i="482"/>
  <c r="AR37" i="482" s="1"/>
  <c r="AP36" i="482"/>
  <c r="AR36" i="482" s="1"/>
  <c r="AP35" i="482"/>
  <c r="AR35" i="482" s="1"/>
  <c r="AP34" i="482"/>
  <c r="AR34" i="482" s="1"/>
  <c r="AP33" i="482"/>
  <c r="AR33" i="482" s="1"/>
  <c r="AP32" i="482"/>
  <c r="AR32" i="482" s="1"/>
  <c r="AP31" i="482"/>
  <c r="AR31" i="482" s="1"/>
  <c r="AP30" i="482"/>
  <c r="AR30" i="482" s="1"/>
  <c r="AP29" i="482"/>
  <c r="AR29" i="482" s="1"/>
  <c r="AP28" i="482"/>
  <c r="AR28" i="482" s="1"/>
  <c r="AP27" i="482"/>
  <c r="AR27" i="482" s="1"/>
  <c r="AP26" i="482"/>
  <c r="AR26" i="482" s="1"/>
  <c r="AP25" i="482"/>
  <c r="AR25" i="482" s="1"/>
  <c r="AP24" i="482"/>
  <c r="AR24" i="482" s="1"/>
  <c r="AP23" i="482"/>
  <c r="AR23" i="482" s="1"/>
  <c r="AP22" i="482"/>
  <c r="AR22" i="482" s="1"/>
  <c r="AP21" i="482"/>
  <c r="AR21" i="482" s="1"/>
  <c r="AP20" i="482"/>
  <c r="AR20" i="482" s="1"/>
  <c r="AP19" i="482"/>
  <c r="AR19" i="482" s="1"/>
  <c r="AP18" i="482"/>
  <c r="AR18" i="482" s="1"/>
  <c r="AP17" i="482"/>
  <c r="AR17" i="482" s="1"/>
  <c r="AP16" i="482"/>
  <c r="AR16" i="482" s="1"/>
  <c r="AP15" i="482"/>
  <c r="AR15" i="482" s="1"/>
  <c r="AP14" i="482"/>
  <c r="AR14" i="482" s="1"/>
  <c r="AZ38" i="470"/>
  <c r="AV38" i="470"/>
  <c r="AT38" i="470"/>
  <c r="AR38" i="470"/>
  <c r="AP38" i="470"/>
  <c r="AN38" i="470"/>
  <c r="AL38" i="470"/>
  <c r="AJ38" i="470"/>
  <c r="AH38" i="470"/>
  <c r="AF38" i="470"/>
  <c r="AB38" i="470"/>
  <c r="Z38" i="470"/>
  <c r="V38" i="470"/>
  <c r="T38" i="470"/>
  <c r="BB37" i="470"/>
  <c r="AZ37" i="470"/>
  <c r="BB36" i="470"/>
  <c r="AZ36" i="470"/>
  <c r="BB35" i="470"/>
  <c r="AZ35" i="470"/>
  <c r="BB34" i="470"/>
  <c r="AZ34" i="470"/>
  <c r="BB33" i="470"/>
  <c r="AZ33" i="470"/>
  <c r="BB32" i="470"/>
  <c r="AZ32" i="470"/>
  <c r="BB31" i="470"/>
  <c r="AZ31" i="470"/>
  <c r="BB30" i="470"/>
  <c r="AZ30" i="470"/>
  <c r="BB29" i="470"/>
  <c r="AZ29" i="470"/>
  <c r="BB28" i="470"/>
  <c r="AZ28" i="470"/>
  <c r="BB27" i="470"/>
  <c r="AZ27" i="470"/>
  <c r="BB26" i="470"/>
  <c r="AZ26" i="470"/>
  <c r="BB25" i="470"/>
  <c r="AZ25" i="470"/>
  <c r="BB24" i="470"/>
  <c r="AZ24" i="470"/>
  <c r="BB23" i="470"/>
  <c r="AZ23" i="470"/>
  <c r="BB22" i="470"/>
  <c r="AZ22" i="470"/>
  <c r="BB21" i="470"/>
  <c r="AZ21" i="470"/>
  <c r="BB20" i="470"/>
  <c r="AZ20" i="470"/>
  <c r="BB19" i="470"/>
  <c r="AZ19" i="470"/>
  <c r="BB18" i="470"/>
  <c r="AZ18" i="470"/>
  <c r="BB17" i="470"/>
  <c r="AZ17" i="470"/>
  <c r="BB16" i="470"/>
  <c r="AZ16" i="470"/>
  <c r="BB15" i="470"/>
  <c r="AZ15" i="470"/>
  <c r="BB14" i="470"/>
  <c r="BB38" i="470" s="1"/>
  <c r="AZ14" i="470"/>
  <c r="AR38" i="444"/>
  <c r="AP38" i="444"/>
  <c r="AN38" i="444"/>
  <c r="AL38" i="444"/>
  <c r="AJ38" i="444"/>
  <c r="AH38" i="444"/>
  <c r="AF38" i="444"/>
  <c r="AD38" i="444"/>
  <c r="Z38" i="444"/>
  <c r="X38" i="444"/>
  <c r="V38" i="444"/>
  <c r="AV38" i="444" s="1"/>
  <c r="T38" i="444"/>
  <c r="AX37" i="444"/>
  <c r="AV37" i="444"/>
  <c r="AX36" i="444"/>
  <c r="AV36" i="444"/>
  <c r="AX35" i="444"/>
  <c r="AV35" i="444"/>
  <c r="AX34" i="444"/>
  <c r="AV34" i="444"/>
  <c r="AX33" i="444"/>
  <c r="AV33" i="444"/>
  <c r="AX32" i="444"/>
  <c r="AV32" i="444"/>
  <c r="AX31" i="444"/>
  <c r="AV31" i="444"/>
  <c r="AX30" i="444"/>
  <c r="AV30" i="444"/>
  <c r="AX29" i="444"/>
  <c r="AV29" i="444"/>
  <c r="AX28" i="444"/>
  <c r="AV28" i="444"/>
  <c r="AX27" i="444"/>
  <c r="AV27" i="444"/>
  <c r="AX26" i="444"/>
  <c r="AV26" i="444"/>
  <c r="AX25" i="444"/>
  <c r="AV25" i="444"/>
  <c r="AX24" i="444"/>
  <c r="AV24" i="444"/>
  <c r="AX23" i="444"/>
  <c r="AV23" i="444"/>
  <c r="AX22" i="444"/>
  <c r="AV22" i="444"/>
  <c r="AX21" i="444"/>
  <c r="AV21" i="444"/>
  <c r="AX20" i="444"/>
  <c r="AV20" i="444"/>
  <c r="AX19" i="444"/>
  <c r="AV19" i="444"/>
  <c r="AX18" i="444"/>
  <c r="AV18" i="444"/>
  <c r="AX17" i="444"/>
  <c r="AV17" i="444"/>
  <c r="AX16" i="444"/>
  <c r="AV16" i="444"/>
  <c r="AX15" i="444"/>
  <c r="AV15" i="444"/>
  <c r="AX14" i="444"/>
  <c r="AX38" i="444" s="1"/>
  <c r="AV14" i="444"/>
  <c r="AQ38" i="439"/>
  <c r="AO38" i="439"/>
  <c r="AM38" i="439"/>
  <c r="AK38" i="439"/>
  <c r="AI38" i="439"/>
  <c r="AG38" i="439"/>
  <c r="AC38" i="439"/>
  <c r="AA38" i="439"/>
  <c r="Y38" i="439"/>
  <c r="AU38" i="439" s="1"/>
  <c r="AU37" i="439"/>
  <c r="AW37" i="439" s="1"/>
  <c r="AU36" i="439"/>
  <c r="AW36" i="439" s="1"/>
  <c r="AU35" i="439"/>
  <c r="AW35" i="439" s="1"/>
  <c r="AU34" i="439"/>
  <c r="AW34" i="439" s="1"/>
  <c r="AU33" i="439"/>
  <c r="AW33" i="439" s="1"/>
  <c r="AU32" i="439"/>
  <c r="AW32" i="439" s="1"/>
  <c r="AU31" i="439"/>
  <c r="AW31" i="439" s="1"/>
  <c r="AU30" i="439"/>
  <c r="AW30" i="439" s="1"/>
  <c r="AU29" i="439"/>
  <c r="AW29" i="439" s="1"/>
  <c r="AU28" i="439"/>
  <c r="AW28" i="439" s="1"/>
  <c r="AU27" i="439"/>
  <c r="AW27" i="439" s="1"/>
  <c r="AU26" i="439"/>
  <c r="AW26" i="439" s="1"/>
  <c r="AU25" i="439"/>
  <c r="AW25" i="439" s="1"/>
  <c r="AU24" i="439"/>
  <c r="AW24" i="439" s="1"/>
  <c r="AU23" i="439"/>
  <c r="AW23" i="439" s="1"/>
  <c r="AU22" i="439"/>
  <c r="AW22" i="439" s="1"/>
  <c r="AU21" i="439"/>
  <c r="AW21" i="439" s="1"/>
  <c r="AU20" i="439"/>
  <c r="AW20" i="439" s="1"/>
  <c r="AU19" i="439"/>
  <c r="AW19" i="439" s="1"/>
  <c r="AU18" i="439"/>
  <c r="AW18" i="439" s="1"/>
  <c r="AU17" i="439"/>
  <c r="AW17" i="439" s="1"/>
  <c r="AU16" i="439"/>
  <c r="AW16" i="439" s="1"/>
  <c r="AU15" i="439"/>
  <c r="AW15" i="439" s="1"/>
  <c r="AU14" i="439"/>
  <c r="AW14" i="439" s="1"/>
  <c r="AW38" i="439" s="1"/>
  <c r="BK38" i="434"/>
  <c r="BB38" i="434"/>
  <c r="AX38" i="434"/>
  <c r="AV38" i="434"/>
  <c r="AR38" i="434"/>
  <c r="AP38" i="434"/>
  <c r="AN38" i="434"/>
  <c r="AJ38" i="434"/>
  <c r="AH38" i="434"/>
  <c r="AF38" i="434"/>
  <c r="BF38" i="434" s="1"/>
  <c r="AD38" i="434"/>
  <c r="AB38" i="434"/>
  <c r="Z38" i="434"/>
  <c r="X38" i="434"/>
  <c r="V38" i="434"/>
  <c r="BF37" i="434"/>
  <c r="AT37" i="434"/>
  <c r="AT38" i="434" s="1"/>
  <c r="AD37" i="434"/>
  <c r="BH37" i="434" s="1"/>
  <c r="Z37" i="434"/>
  <c r="BF36" i="434"/>
  <c r="AD36" i="434"/>
  <c r="BH36" i="434" s="1"/>
  <c r="Z36" i="434"/>
  <c r="BF35" i="434"/>
  <c r="AD35" i="434"/>
  <c r="BH35" i="434" s="1"/>
  <c r="Z35" i="434"/>
  <c r="BF34" i="434"/>
  <c r="AD34" i="434"/>
  <c r="BH34" i="434" s="1"/>
  <c r="Z34" i="434"/>
  <c r="BF33" i="434"/>
  <c r="AD33" i="434"/>
  <c r="BH33" i="434" s="1"/>
  <c r="Z33" i="434"/>
  <c r="BF32" i="434"/>
  <c r="AD32" i="434"/>
  <c r="BH32" i="434" s="1"/>
  <c r="Z32" i="434"/>
  <c r="BF31" i="434"/>
  <c r="AD31" i="434"/>
  <c r="BH31" i="434" s="1"/>
  <c r="Z31" i="434"/>
  <c r="BF30" i="434"/>
  <c r="AD30" i="434"/>
  <c r="BH30" i="434" s="1"/>
  <c r="Z30" i="434"/>
  <c r="BF29" i="434"/>
  <c r="AD29" i="434"/>
  <c r="BH29" i="434" s="1"/>
  <c r="Z29" i="434"/>
  <c r="BF28" i="434"/>
  <c r="AD28" i="434"/>
  <c r="BH28" i="434" s="1"/>
  <c r="Z28" i="434"/>
  <c r="BF27" i="434"/>
  <c r="AD27" i="434"/>
  <c r="BH27" i="434" s="1"/>
  <c r="Z27" i="434"/>
  <c r="BF26" i="434"/>
  <c r="AD26" i="434"/>
  <c r="BH26" i="434" s="1"/>
  <c r="Z26" i="434"/>
  <c r="BF25" i="434"/>
  <c r="AD25" i="434"/>
  <c r="BH25" i="434" s="1"/>
  <c r="Z25" i="434"/>
  <c r="BF24" i="434"/>
  <c r="AD24" i="434"/>
  <c r="BH24" i="434" s="1"/>
  <c r="Z24" i="434"/>
  <c r="BF23" i="434"/>
  <c r="AD23" i="434"/>
  <c r="BH23" i="434" s="1"/>
  <c r="Z23" i="434"/>
  <c r="BF22" i="434"/>
  <c r="AD22" i="434"/>
  <c r="BH22" i="434" s="1"/>
  <c r="Z22" i="434"/>
  <c r="BF21" i="434"/>
  <c r="AD21" i="434"/>
  <c r="BH21" i="434" s="1"/>
  <c r="Z21" i="434"/>
  <c r="BF20" i="434"/>
  <c r="AD20" i="434"/>
  <c r="BH20" i="434" s="1"/>
  <c r="Z20" i="434"/>
  <c r="BF19" i="434"/>
  <c r="AD19" i="434"/>
  <c r="BH19" i="434" s="1"/>
  <c r="Z19" i="434"/>
  <c r="BF18" i="434"/>
  <c r="AD18" i="434"/>
  <c r="BH18" i="434" s="1"/>
  <c r="Z18" i="434"/>
  <c r="BF17" i="434"/>
  <c r="AD17" i="434"/>
  <c r="BH17" i="434" s="1"/>
  <c r="Z17" i="434"/>
  <c r="BF16" i="434"/>
  <c r="AD16" i="434"/>
  <c r="BH16" i="434" s="1"/>
  <c r="Z16" i="434"/>
  <c r="BF15" i="434"/>
  <c r="AD15" i="434"/>
  <c r="BH15" i="434" s="1"/>
  <c r="Z15" i="434"/>
  <c r="BF14" i="434"/>
  <c r="AD14" i="434"/>
  <c r="BH14" i="434" s="1"/>
  <c r="Z14" i="434"/>
  <c r="AL38" i="412"/>
  <c r="AH38" i="412"/>
  <c r="AF38" i="412"/>
  <c r="AB38" i="412"/>
  <c r="V38" i="412"/>
  <c r="AP37" i="412"/>
  <c r="AR37" i="412" s="1"/>
  <c r="AP36" i="412"/>
  <c r="AR36" i="412" s="1"/>
  <c r="AP35" i="412"/>
  <c r="AR35" i="412" s="1"/>
  <c r="AP34" i="412"/>
  <c r="AR34" i="412" s="1"/>
  <c r="AP33" i="412"/>
  <c r="AR33" i="412" s="1"/>
  <c r="AP32" i="412"/>
  <c r="AR32" i="412" s="1"/>
  <c r="AP31" i="412"/>
  <c r="AR31" i="412" s="1"/>
  <c r="AP30" i="412"/>
  <c r="AR30" i="412" s="1"/>
  <c r="AP29" i="412"/>
  <c r="AR29" i="412" s="1"/>
  <c r="AP28" i="412"/>
  <c r="AR28" i="412" s="1"/>
  <c r="AP27" i="412"/>
  <c r="AR27" i="412" s="1"/>
  <c r="AP26" i="412"/>
  <c r="AR26" i="412" s="1"/>
  <c r="AP25" i="412"/>
  <c r="AR25" i="412" s="1"/>
  <c r="AP24" i="412"/>
  <c r="AR24" i="412" s="1"/>
  <c r="AP23" i="412"/>
  <c r="AR23" i="412" s="1"/>
  <c r="AP22" i="412"/>
  <c r="AR22" i="412" s="1"/>
  <c r="AP21" i="412"/>
  <c r="AR21" i="412" s="1"/>
  <c r="AP20" i="412"/>
  <c r="AR20" i="412" s="1"/>
  <c r="AP19" i="412"/>
  <c r="AR19" i="412" s="1"/>
  <c r="AP18" i="412"/>
  <c r="AR18" i="412" s="1"/>
  <c r="AP17" i="412"/>
  <c r="AR17" i="412" s="1"/>
  <c r="AP16" i="412"/>
  <c r="AR16" i="412" s="1"/>
  <c r="AP15" i="412"/>
  <c r="AR15" i="412" s="1"/>
  <c r="AP14" i="412"/>
  <c r="AP38" i="412" s="1"/>
  <c r="AR38" i="482" l="1"/>
  <c r="BH38" i="434"/>
  <c r="AR14" i="412"/>
  <c r="AR38" i="412" s="1"/>
</calcChain>
</file>

<file path=xl/sharedStrings.xml><?xml version="1.0" encoding="utf-8"?>
<sst xmlns="http://schemas.openxmlformats.org/spreadsheetml/2006/main" count="7826" uniqueCount="1233">
  <si>
    <t>5) Includes R18,555 million for the Veterinary Science Faculty.</t>
  </si>
  <si>
    <t>6) An amount of R9144,598 million - R9106,044 million = R38,554 million remains unallocated that were generated by the migration strategy instrument.</t>
  </si>
  <si>
    <t>PRETORIA                  3)</t>
  </si>
  <si>
    <t>UNISA                        3)</t>
  </si>
  <si>
    <t>WESTERN CAPE       4)</t>
  </si>
  <si>
    <t>FREE STATE           3)</t>
  </si>
  <si>
    <t xml:space="preserve">            2) Universities of Durban-Westville and Natal into the University of KwaZulu-Natal; 3) Universities of Potchefstroom and North West into the North West university; </t>
  </si>
  <si>
    <t xml:space="preserve">              4) Technikons Pretoria, North West and Northern Gauteng into Tshwane University of Technology</t>
  </si>
  <si>
    <t>2) Includes recovered funds from UDW (R12,454 million), Technikon Pretoria (R11,164 million), Tech SA (R11,825 million) and UNISA(R46,830 million) owing to incorrect</t>
  </si>
  <si>
    <t>for the year</t>
  </si>
  <si>
    <t>(A+B)</t>
  </si>
  <si>
    <t>UNISA       2)</t>
  </si>
  <si>
    <t xml:space="preserve">      units were distributed amongst the 7 receiving institutions on a pro-rata basis according to the weighted teaching input units of the Vista campuses for 2003, and added to each institution's weighted teaching output norms for 2006.</t>
  </si>
  <si>
    <t>Former Vista campus</t>
  </si>
  <si>
    <t>INPUT DATA TO CALCULATE BLOCK GRANT STATE SUBSIDIES</t>
  </si>
  <si>
    <t>This report was compiled by:</t>
  </si>
  <si>
    <t xml:space="preserve">1) Weightings were calculated as follows: Johannesburg: 571x1,25+346x0,5; Nelson Mandela: 323x1,25+234x0,5; South Africa: 1152x1,25+156x0,5; </t>
  </si>
  <si>
    <t xml:space="preserve">       Walter Sisulu: 163x1,25+368x0,5</t>
  </si>
  <si>
    <t>Foundation funds</t>
  </si>
  <si>
    <t>total</t>
  </si>
  <si>
    <t>3) Includes the following Vista campuses: Uni Free State - Bloemfontein campus; Uni Port Elizabeth - Port Elizabeth campus;  Potchefstroom Uni - Sebokeng</t>
  </si>
  <si>
    <t>NSFAS</t>
  </si>
  <si>
    <t>rates</t>
  </si>
  <si>
    <t xml:space="preserve">College in- </t>
  </si>
  <si>
    <t>corporation</t>
  </si>
  <si>
    <t>2004/05</t>
  </si>
  <si>
    <t>CONTENTS</t>
  </si>
  <si>
    <t>TABLE</t>
  </si>
  <si>
    <t>Teaching input units</t>
  </si>
  <si>
    <t>Funding</t>
  </si>
  <si>
    <t>Group</t>
  </si>
  <si>
    <t xml:space="preserve"> Table 1: Funding Groups</t>
  </si>
  <si>
    <t>Table 2: Weighting factors for teaching inputs</t>
  </si>
  <si>
    <t>Undergrad &amp; equivalent</t>
  </si>
  <si>
    <t>Honours &amp; equivalent</t>
  </si>
  <si>
    <t>Masters &amp; equivalent</t>
  </si>
  <si>
    <t>Doctoral &amp; equivalent</t>
  </si>
  <si>
    <t>BLOCK</t>
  </si>
  <si>
    <t>Institu-</t>
  </si>
  <si>
    <t>GRANT</t>
  </si>
  <si>
    <t>tional</t>
  </si>
  <si>
    <t>restructu-</t>
  </si>
  <si>
    <t>ring</t>
  </si>
  <si>
    <t>the Free State = 1786.324 weighted units, RAU = 3906.017weighted units, University of Pretoria =</t>
  </si>
  <si>
    <t>4149.465 weighted units, University of Port Elizabeth = 3556.000 weighted units, Central UT = 1556.076 weighted units.</t>
  </si>
  <si>
    <t>Since South Africa and North West do not have Vista sites, 100% of the weighted units are allocated to them.</t>
  </si>
  <si>
    <t>Therefore, North West University = 764.000 weighted units and South Africa = 3167.000 weighted units.</t>
  </si>
  <si>
    <t>These two institutions will not receive any additional development funds.</t>
  </si>
  <si>
    <t>2) Includes the transfer of the Rhodes East London campus to Fort Hare, and Stellenbosch dentistry to Western Cape</t>
  </si>
  <si>
    <t xml:space="preserve">       Capped units are those of 2005/06.</t>
  </si>
  <si>
    <t>used for funding purposes   2)</t>
  </si>
  <si>
    <t xml:space="preserve">Capped weighted units </t>
  </si>
  <si>
    <t>1)  8)</t>
  </si>
  <si>
    <t>8)</t>
  </si>
  <si>
    <t>Durban-Westville</t>
  </si>
  <si>
    <t>Natal</t>
  </si>
  <si>
    <t>Potchefstroom</t>
  </si>
  <si>
    <t>Technikon SA</t>
  </si>
  <si>
    <t>Tech North West</t>
  </si>
  <si>
    <t>Northern Gauteng</t>
  </si>
  <si>
    <t>Tech Pretoria</t>
  </si>
  <si>
    <t xml:space="preserve">1) Only South-African citizens. Foreign students and students of unknown race are excluded. </t>
  </si>
  <si>
    <t>4) Includes UNISA and Tech SA distance. The contact component of UNISA has been excluded.</t>
  </si>
  <si>
    <t xml:space="preserve">5) Includes 50% of the 2003 weighted teaching input units of former Vista campuses, and 100% for North West University. Although Vista distance students were not taken </t>
  </si>
  <si>
    <t xml:space="preserve">        into account in the disadvantaged factor during 2005/06, 100% of the shares of distance weighted units of the former Vista have been included in UNISA for 2006/07. </t>
  </si>
  <si>
    <t>2) An increase of 6,7% in the final block allocation of 2004/05.</t>
  </si>
  <si>
    <t xml:space="preserve">Weighted units </t>
  </si>
  <si>
    <t>Pro-rata</t>
  </si>
  <si>
    <t>Contact tuition</t>
  </si>
  <si>
    <t>Distance tuition</t>
  </si>
  <si>
    <t>1) Headcount of permanent instruction and research staff (HEMIS Table 3.3) weighted by 1,25 for universities and 0,5 for technikons, and taking the smallest of 2002 and 2003.</t>
  </si>
  <si>
    <t>(based on HEMIS Table 2.13)</t>
  </si>
  <si>
    <t xml:space="preserve">NORTH </t>
  </si>
  <si>
    <t>DURBAN INST OF TECHN</t>
  </si>
  <si>
    <t xml:space="preserve">2005/06 </t>
  </si>
  <si>
    <t>Baseline</t>
  </si>
  <si>
    <t>(B-A)/A</t>
  </si>
  <si>
    <t>Final</t>
  </si>
  <si>
    <t>block</t>
  </si>
  <si>
    <t>grant</t>
  </si>
  <si>
    <t xml:space="preserve">for </t>
  </si>
  <si>
    <t xml:space="preserve">New funding </t>
  </si>
  <si>
    <t>framework</t>
  </si>
  <si>
    <t>4) 5)</t>
  </si>
  <si>
    <t>NORMED RESEARCH OUTPUT</t>
  </si>
  <si>
    <t xml:space="preserve">Headcount of </t>
  </si>
  <si>
    <t xml:space="preserve">Weighted </t>
  </si>
  <si>
    <t>permanently instr/research</t>
  </si>
  <si>
    <t>(Table 2.13)</t>
  </si>
  <si>
    <t>staff (Table 3.3)</t>
  </si>
  <si>
    <t>units per</t>
  </si>
  <si>
    <t>perma-</t>
  </si>
  <si>
    <t>according</t>
  </si>
  <si>
    <t>Smallest</t>
  </si>
  <si>
    <t xml:space="preserve">nent </t>
  </si>
  <si>
    <t>to norm</t>
  </si>
  <si>
    <t>of 2002,</t>
  </si>
  <si>
    <t>instr/</t>
  </si>
  <si>
    <t>2003 and</t>
  </si>
  <si>
    <t>staff</t>
  </si>
  <si>
    <t>C=(AxB)</t>
  </si>
  <si>
    <t>CAPE (tech)</t>
  </si>
  <si>
    <t>FREE STATE (uni)</t>
  </si>
  <si>
    <t>PORT ELIZABETH (tech)</t>
  </si>
  <si>
    <t>SOUTH AFRICA</t>
  </si>
  <si>
    <t>Tech SA</t>
  </si>
  <si>
    <t>TUT</t>
  </si>
  <si>
    <t>WITWATERSRAND (tech)</t>
  </si>
  <si>
    <t>1) Excludes 441 staff from Vista, but includes the adjustment of 55 staff from Rhodes East London campus to Fort Hare, and 24 staff from Stellenbosch dentistry to Western Cape.</t>
  </si>
  <si>
    <t>INSTITUTIONAL FACTORS</t>
  </si>
  <si>
    <t xml:space="preserve">Unweighted contact </t>
  </si>
  <si>
    <t>Planned weighted</t>
  </si>
  <si>
    <t>Unweighted con-</t>
  </si>
  <si>
    <t>Planned</t>
  </si>
  <si>
    <t xml:space="preserve">FTEs of year </t>
  </si>
  <si>
    <t xml:space="preserve">contact units for </t>
  </si>
  <si>
    <t>tact &amp; distance</t>
  </si>
  <si>
    <t xml:space="preserve">weighted contact </t>
  </si>
  <si>
    <t>FTEs of year</t>
  </si>
  <si>
    <t>&amp; distance units for</t>
  </si>
  <si>
    <t>additional</t>
  </si>
  <si>
    <t>weighted</t>
  </si>
  <si>
    <t>Disadvan-</t>
  </si>
  <si>
    <t>units for</t>
  </si>
  <si>
    <t>taged</t>
  </si>
  <si>
    <t>Coloureds</t>
  </si>
  <si>
    <t>weight-</t>
  </si>
  <si>
    <t>Contact</t>
  </si>
  <si>
    <t>addi-</t>
  </si>
  <si>
    <t>institu-</t>
  </si>
  <si>
    <t>students</t>
  </si>
  <si>
    <t>size</t>
  </si>
  <si>
    <t>&amp; Blacks</t>
  </si>
  <si>
    <t>ing</t>
  </si>
  <si>
    <t>factor</t>
  </si>
  <si>
    <t>units</t>
  </si>
  <si>
    <t>factors</t>
  </si>
  <si>
    <t>(A)</t>
  </si>
  <si>
    <t>(B)</t>
  </si>
  <si>
    <t>(C)</t>
  </si>
  <si>
    <t>(D)</t>
  </si>
  <si>
    <t>(C x D)</t>
  </si>
  <si>
    <t>(E)</t>
  </si>
  <si>
    <t>(F)</t>
  </si>
  <si>
    <t>(G)</t>
  </si>
  <si>
    <t>(F x G)</t>
  </si>
  <si>
    <t>ACCORDING TO</t>
  </si>
  <si>
    <t>PREFACE</t>
  </si>
  <si>
    <t xml:space="preserve">     student data provided to the Department in previous years, as well as an additional R14,283 million not distributed via the migration strategy.</t>
  </si>
  <si>
    <t>4) The East-London campus of Rhodes University was incorporated into Fort Hare, and the dentistry faculty of Stellenbosch was incorporated into the Uni of Western Cape.</t>
  </si>
  <si>
    <t xml:space="preserve"> of gov</t>
  </si>
  <si>
    <t>4) The following mergers took place in 2004: 1) Unisa and Technikon SA into UNISA; 2) Universities of Durban-Westville and Natal into the University of KwaZulu-Natal; 3)</t>
  </si>
  <si>
    <t xml:space="preserve">       Universities of Potchefstroom and North West into North West University; 4) Technikons Pretoria, North West and Northern Gauteng into Tshwane University of Technology</t>
  </si>
  <si>
    <t>KWAZULU-NATAL    4)</t>
  </si>
  <si>
    <t>TUT                    4)</t>
  </si>
  <si>
    <t>UNISA                4)</t>
  </si>
  <si>
    <t>NORTH WEST        4)</t>
  </si>
  <si>
    <t xml:space="preserve">5) Budgets were announced in November 2004. However, on 1 January 2005, the following mergers took place: 1) Cape and Peninsula Technikons into Cape Peninsula UT, 2) </t>
  </si>
  <si>
    <t xml:space="preserve">     RAU and Technikon Witwatersrand into Uni of Johannesburg, 3) University of the North and MEDUNSA into University of Limpopo, 4) University of Port Elizabeth and Technikon </t>
  </si>
  <si>
    <t xml:space="preserve">       Port Elizabeth into Nelson Mandela Metropolitan University, 5) University of Transkei, Border Technikon and Eastern Cape Technikon into Walter Sisulu University.</t>
  </si>
  <si>
    <t>3) Includes recovered funds from Zululand (R3,873 million) owing to incorrect student data provided to the Department in previous years, and R45,733</t>
  </si>
  <si>
    <t xml:space="preserve">     million held back from Vista.  An additional R38,554 million not distributed via the migration strategy is included as well.</t>
  </si>
  <si>
    <t>6) Includes 100% payment of instalments of Vista government loans.</t>
  </si>
  <si>
    <t>2) Excludes the unallocated amount as a result of the migration strategy mechanism, recovered amounts, funds for veterinary science and block grant funds</t>
  </si>
  <si>
    <t>BLOCK GRANT</t>
  </si>
  <si>
    <t>Former</t>
  </si>
  <si>
    <t xml:space="preserve">Financial Aid </t>
  </si>
  <si>
    <t xml:space="preserve">Vet </t>
  </si>
  <si>
    <t>Scheme</t>
  </si>
  <si>
    <t>redemp-</t>
  </si>
  <si>
    <t>Science</t>
  </si>
  <si>
    <t>tion of</t>
  </si>
  <si>
    <t>gov</t>
  </si>
  <si>
    <t>grammes</t>
  </si>
  <si>
    <t>Funds</t>
  </si>
  <si>
    <t>CAPE PENINSULA</t>
  </si>
  <si>
    <t>1) R15,648 million for NSFAS administration, R6,5 million channelled via NGOs to the rural areas and R5,5 million via institutional recovery.</t>
  </si>
  <si>
    <t>2) R15,972 million for the NSFAS administration</t>
  </si>
  <si>
    <t>3) Recovered funds totalling R13,811 million, namely from Eastern Cape (R1,503 million), North (R5,336 million), TUT (R2,044 million) and Venda</t>
  </si>
  <si>
    <t xml:space="preserve">     (R4,928million) owing to incorrect student data provided to the Department in previous years. It also includes unallocated migration strategy funds of R34,202 million.</t>
  </si>
  <si>
    <t>2) Excludes 430 staff from Vista, but includes the adjustment of 43 staff from Rhodes East London campus to Fort Hare, and 25 staff from Stellenbosch dentistry to Western Cape.</t>
  </si>
  <si>
    <t>MANGOSUTHU UT</t>
  </si>
  <si>
    <t>Aid to student fees:</t>
  </si>
  <si>
    <t>Grand</t>
  </si>
  <si>
    <t>National Student Financial</t>
  </si>
  <si>
    <t>Clinical</t>
  </si>
  <si>
    <t>development</t>
  </si>
  <si>
    <t>less</t>
  </si>
  <si>
    <t>training</t>
  </si>
  <si>
    <t>of health</t>
  </si>
  <si>
    <t>Interest &amp;</t>
  </si>
  <si>
    <t>profes-</t>
  </si>
  <si>
    <t>(hide)</t>
  </si>
  <si>
    <t>improving</t>
  </si>
  <si>
    <t>sionals</t>
  </si>
  <si>
    <t>infra-structure</t>
  </si>
  <si>
    <t xml:space="preserve">1) Recovered funds totalling R13,811 million, namely from Walter Sisulu (R1,503 million), Limpopo (R5,336 million), TUT (R2,044 million) and Venda (R4,928million) owing to incorrect student data submitted in previous years. </t>
  </si>
  <si>
    <t xml:space="preserve">4) R1,862 million for national training and development workshops, as well as R5,413 million for outstanding submission to be finalised. </t>
  </si>
  <si>
    <t>5) R3,195 million for Africa Institute for Mathematical Studies and R30 million for the two National Institutes in Mpumalanga and in Northern Cape.</t>
  </si>
  <si>
    <t>6) R27,546 million for NSFAS administration, R6,5 million channelled via NGOs to the rural areas and R6,6 million via institutional recovery.</t>
  </si>
  <si>
    <t>to norms</t>
  </si>
  <si>
    <t>(1st B Deg</t>
  </si>
  <si>
    <t>more)</t>
  </si>
  <si>
    <t>3 yrs)</t>
  </si>
  <si>
    <t xml:space="preserve">1)  Excludes occasional students and doctoral students. Contact masters students were split according to the split in contact FTE enrolled students between research and non-research. Similarly, distance masters </t>
  </si>
  <si>
    <t xml:space="preserve">       students were split according to the split in distance FTE enrolled students between research and non-research.</t>
  </si>
  <si>
    <t>2) Excludes Vista students, but includes the transfer of the Rhodes East London campus to Fort Hare, Stellenbosch dentistry to Western Cape, and North's Qwa Qwa campus to Free State.</t>
  </si>
  <si>
    <t>3) Excludes Vista students, but includes the transfer the Rhodes East London campus to Fort Hare, and Stellenbosch dentistry to Western Cape</t>
  </si>
  <si>
    <t>Block grant</t>
  </si>
  <si>
    <t>(after migration</t>
  </si>
  <si>
    <t>funds</t>
  </si>
  <si>
    <t>(NSFAS)</t>
  </si>
  <si>
    <t>recovered</t>
  </si>
  <si>
    <t>from</t>
  </si>
  <si>
    <t>National Student</t>
  </si>
  <si>
    <t>Teacher</t>
  </si>
  <si>
    <t>Financial Aid Scheme</t>
  </si>
  <si>
    <t>Training</t>
  </si>
  <si>
    <t>and</t>
  </si>
  <si>
    <t>redemption</t>
  </si>
  <si>
    <t>of gov</t>
  </si>
  <si>
    <t>loans</t>
  </si>
  <si>
    <t>Interest</t>
  </si>
  <si>
    <t>ment</t>
  </si>
  <si>
    <r>
      <t>2007</t>
    </r>
    <r>
      <rPr>
        <sz val="10"/>
        <rFont val="Arial"/>
        <family val="2"/>
      </rPr>
      <t>:</t>
    </r>
  </si>
  <si>
    <r>
      <t>2008</t>
    </r>
    <r>
      <rPr>
        <sz val="10"/>
        <rFont val="Arial"/>
        <family val="2"/>
      </rPr>
      <t>:</t>
    </r>
  </si>
  <si>
    <t>The implementation of earmarked funds for the clinical training of health professionals.</t>
  </si>
  <si>
    <t>The implementation of planned funded units in the teaching input block grant as part of the</t>
  </si>
  <si>
    <t>The implementation of earmarked funds for foundation provision.</t>
  </si>
  <si>
    <t>the Free State = 1786.324 weighted units, RAU = 3906.017 weighted units, University of Pretoria =</t>
  </si>
  <si>
    <t xml:space="preserve">The incorporation of the East London campus of Rhodes University into the University </t>
  </si>
  <si>
    <t>The incorporation of the dentistry faculty of the University of Stellenbosch into the University</t>
  </si>
  <si>
    <t>Tables 1 and 2 below set out the funding groups and the weightings applied to an unweighted FTE</t>
  </si>
  <si>
    <t>student in a particular cell in order to generate weighted teaching input units. The total of weighted</t>
  </si>
  <si>
    <t>The new funding framework for block grant calculations consists mainly of 4 grant categories, namely teaching</t>
  </si>
  <si>
    <t>Information reflected in this edition replaces all data reflected in previous editions of the report.</t>
  </si>
  <si>
    <t>Funding is one of a few mechanisms implemented to steer the higher education sector in certain areas,</t>
  </si>
  <si>
    <t xml:space="preserve">    such as:</t>
  </si>
  <si>
    <t xml:space="preserve">SECTION 1: </t>
  </si>
  <si>
    <t xml:space="preserve">SECTION 2: </t>
  </si>
  <si>
    <t>SECTION 1</t>
  </si>
  <si>
    <t>SECTION 2</t>
  </si>
  <si>
    <t>2008/09</t>
  </si>
  <si>
    <t>ALL INSTITUTIONS</t>
  </si>
  <si>
    <t>%</t>
  </si>
  <si>
    <t>increase</t>
  </si>
  <si>
    <t xml:space="preserve">5) Only 2002 and 2003 student heads are available for the former Vista, of which 2002 were 20325, and 2003 were 18981. The smallest number was for 2003, which generated 3686.10183388882 weighted output units. These </t>
  </si>
  <si>
    <t xml:space="preserve">Weighted teach </t>
  </si>
  <si>
    <t>Weighted teach</t>
  </si>
  <si>
    <t>output units</t>
  </si>
  <si>
    <t>Distance</t>
  </si>
  <si>
    <t>tuition</t>
  </si>
  <si>
    <t>C=(A+B)</t>
  </si>
  <si>
    <t>1) Includes 50% of the following units for 2003 for the following incorporated Vista campus(es): University of</t>
  </si>
  <si>
    <t xml:space="preserve">          in R45,733 million withheld for other purposes. The available R173,973 million for 2005/06 was distributed pro-rata amongst the receiving </t>
  </si>
  <si>
    <t>Distribution of Vista's final block grant</t>
  </si>
  <si>
    <t>Vista</t>
  </si>
  <si>
    <t>campus</t>
  </si>
  <si>
    <t>input units</t>
  </si>
  <si>
    <t>Receiving</t>
  </si>
  <si>
    <t>Bloemfontein</t>
  </si>
  <si>
    <t>East Rand</t>
  </si>
  <si>
    <t>Mamelodi</t>
  </si>
  <si>
    <t>Port Elizabeth</t>
  </si>
  <si>
    <t>Sebokeng</t>
  </si>
  <si>
    <t>Soweto</t>
  </si>
  <si>
    <t>Welkom</t>
  </si>
  <si>
    <t>VUDEC</t>
  </si>
  <si>
    <t>UFS</t>
  </si>
  <si>
    <t>UP</t>
  </si>
  <si>
    <t>UPE</t>
  </si>
  <si>
    <t>Potch</t>
  </si>
  <si>
    <t>Tech Free State</t>
  </si>
  <si>
    <t>Surplus funds 4)</t>
  </si>
  <si>
    <t>VISTA       2)</t>
  </si>
  <si>
    <t>1) A cap of 5% for contact tuition and 3% for distance tuition on increases in weighted units from 2002 to 2003.</t>
  </si>
  <si>
    <t>2) FTE enrolled student data were adjusted downwards before weighted units were calculated</t>
  </si>
  <si>
    <t>2005   1)</t>
  </si>
  <si>
    <t>capped for</t>
  </si>
  <si>
    <t>planned</t>
  </si>
  <si>
    <t>input</t>
  </si>
  <si>
    <t>benefi-</t>
  </si>
  <si>
    <t>ciaries</t>
  </si>
  <si>
    <t>CAPE (Techn)</t>
  </si>
  <si>
    <t>PORT ELIZABETH (techn)</t>
  </si>
  <si>
    <t>PORT ELIZABETH (uni)</t>
  </si>
  <si>
    <t>WITWATERSRAND (techn)</t>
  </si>
  <si>
    <t>1) R14,6 million for NSFAS administration and R5 million channelled via NGOs to the rural areas.</t>
  </si>
  <si>
    <t>2) R14,520 million for the NSFAS administration</t>
  </si>
  <si>
    <t xml:space="preserve">1) R2 million for student fee differences of 28 incorporated teacher training colleges and R500 million for mergers and incorporations. </t>
  </si>
  <si>
    <t>Foun-</t>
  </si>
  <si>
    <t>dation</t>
  </si>
  <si>
    <t>pro-</t>
  </si>
  <si>
    <t>gram-</t>
  </si>
  <si>
    <t>mes</t>
  </si>
  <si>
    <t>these grant types is presented in this section. The policy is set out in the Ministerial Statement on Higher</t>
  </si>
  <si>
    <t>PAGE</t>
  </si>
  <si>
    <t>2) Adjusted for the incorporation of the East London campus of Rhodes University into Fort Hare and the dentistry faculty of Stellenbosch into Western Cape.</t>
  </si>
  <si>
    <t>RHODES   2)</t>
  </si>
  <si>
    <t>(HEMIS Table 2.13)</t>
  </si>
  <si>
    <t>2007</t>
  </si>
  <si>
    <t>Inst</t>
  </si>
  <si>
    <t>code</t>
  </si>
  <si>
    <t>H01</t>
  </si>
  <si>
    <t>H02</t>
  </si>
  <si>
    <t>H03</t>
  </si>
  <si>
    <t>DURBAN UT</t>
  </si>
  <si>
    <t>H04</t>
  </si>
  <si>
    <t>H05</t>
  </si>
  <si>
    <t>H06</t>
  </si>
  <si>
    <t>H07</t>
  </si>
  <si>
    <t>H08</t>
  </si>
  <si>
    <t>H09</t>
  </si>
  <si>
    <t>H25</t>
  </si>
  <si>
    <t>H10</t>
  </si>
  <si>
    <t>H11</t>
  </si>
  <si>
    <t>H12</t>
  </si>
  <si>
    <t>H13</t>
  </si>
  <si>
    <t>H14</t>
  </si>
  <si>
    <t>H15</t>
  </si>
  <si>
    <t>TSHWANE UT</t>
  </si>
  <si>
    <t>H16</t>
  </si>
  <si>
    <t>H18</t>
  </si>
  <si>
    <t>H17</t>
  </si>
  <si>
    <t>H19</t>
  </si>
  <si>
    <t>H20</t>
  </si>
  <si>
    <t xml:space="preserve">WITWATERSRAND </t>
  </si>
  <si>
    <t>H21</t>
  </si>
  <si>
    <t>H22</t>
  </si>
  <si>
    <t>Capped units of</t>
  </si>
  <si>
    <t xml:space="preserve">2005/06   </t>
  </si>
  <si>
    <t xml:space="preserve">1) </t>
  </si>
  <si>
    <t>4) Includes only distance students. The contact component of South Africa has been excluded.</t>
  </si>
  <si>
    <t>6) Additional funding units used to calculate the 2006/07 grants were used.</t>
  </si>
  <si>
    <t>FOR  2007   1)</t>
  </si>
  <si>
    <t>Teaching</t>
  </si>
  <si>
    <t>for 2006</t>
  </si>
  <si>
    <t>for 2007</t>
  </si>
  <si>
    <t xml:space="preserve">1)  Excludes occasional students and doctoral students. Contact masters students were split according to the split in contact FTE enrolled students </t>
  </si>
  <si>
    <t xml:space="preserve">       between research and non-research. Similarly, distance masters students were split according to the split in distance FTE enrolled students between research and non-research.</t>
  </si>
  <si>
    <t xml:space="preserve">2) Based on student headcount enrolment (contact &amp; distance) reflected in HEMIS Table 2.12. </t>
  </si>
  <si>
    <t>FOR</t>
  </si>
  <si>
    <t xml:space="preserve">permanently </t>
  </si>
  <si>
    <t>instr/research</t>
  </si>
  <si>
    <t xml:space="preserve">staff </t>
  </si>
  <si>
    <t>in 2005</t>
  </si>
  <si>
    <t>(Table 3.3)</t>
  </si>
  <si>
    <t>Grant for</t>
  </si>
  <si>
    <t>actual</t>
  </si>
  <si>
    <t>Development funds</t>
  </si>
  <si>
    <t>outputs</t>
  </si>
  <si>
    <t>Improving</t>
  </si>
  <si>
    <t>Foundation</t>
  </si>
  <si>
    <t>SA Institute</t>
  </si>
  <si>
    <t>infrastructure</t>
  </si>
  <si>
    <t>provision</t>
  </si>
  <si>
    <t>of Chartered</t>
  </si>
  <si>
    <t>&amp; output</t>
  </si>
  <si>
    <t>Accountants</t>
  </si>
  <si>
    <t>efficiencies</t>
  </si>
  <si>
    <t>(SAICA)</t>
  </si>
  <si>
    <t>1) Only South-African citizens. Foreign students and students of unknown race are excluded.</t>
  </si>
  <si>
    <t>2) Ratio A/B has a weighting factor of 1,0 up to 40%, increases linearly to a weighting of 1,1 at 80%, and remains 1,1 between 80% and 100%</t>
  </si>
  <si>
    <t>3) E has a weighting factor of 1,15 up to 4 000 FTEs, after which it decreases linearly to a weighting of 1,0 at 25 000 FTEs, and remains 1,0 after 25 000 FTEs.</t>
  </si>
  <si>
    <t>4) Includes UNISA and Tech SA distance</t>
  </si>
  <si>
    <t>2005</t>
  </si>
  <si>
    <t xml:space="preserve">GRADUATES/DIPLOMATES FOR </t>
  </si>
  <si>
    <t>WEIGHTED</t>
  </si>
  <si>
    <t>TEACHING OUTPUT GRANT FOR</t>
  </si>
  <si>
    <t>NORMED</t>
  </si>
  <si>
    <t>CONTACT &amp; DISTANCE TUITION</t>
  </si>
  <si>
    <t>ACTUAL</t>
  </si>
  <si>
    <t>Delivery</t>
  </si>
  <si>
    <t>Shortfall</t>
  </si>
  <si>
    <t>TEACHING</t>
  </si>
  <si>
    <t>propor-</t>
  </si>
  <si>
    <t>in output</t>
  </si>
  <si>
    <t>Actual</t>
  </si>
  <si>
    <t>1st Certifi-</t>
  </si>
  <si>
    <t>1st diplo-</t>
  </si>
  <si>
    <t>Prof 1st</t>
  </si>
  <si>
    <t>Post-</t>
  </si>
  <si>
    <t>Honours</t>
  </si>
  <si>
    <t>Masters</t>
  </si>
  <si>
    <t>GRADUATES/</t>
  </si>
  <si>
    <t>tion</t>
  </si>
  <si>
    <t>teaching</t>
  </si>
  <si>
    <t>develop-</t>
  </si>
  <si>
    <t xml:space="preserve">cates &amp; </t>
  </si>
  <si>
    <t>ma &amp;</t>
  </si>
  <si>
    <t xml:space="preserve">Bach. </t>
  </si>
  <si>
    <t>graduate</t>
  </si>
  <si>
    <t>degrees/</t>
  </si>
  <si>
    <t>non-re-</t>
  </si>
  <si>
    <t>DIPLOMATES</t>
  </si>
  <si>
    <t>GRADUATE/</t>
  </si>
  <si>
    <t>output</t>
  </si>
  <si>
    <t>Diplomas</t>
  </si>
  <si>
    <t>Bach</t>
  </si>
  <si>
    <t>degrees</t>
  </si>
  <si>
    <t>&amp; post-</t>
  </si>
  <si>
    <t>Bach.</t>
  </si>
  <si>
    <t>higher</t>
  </si>
  <si>
    <t>search</t>
  </si>
  <si>
    <t>DIPLOMATE</t>
  </si>
  <si>
    <t>DEVELOP-</t>
  </si>
  <si>
    <t>(2 years</t>
  </si>
  <si>
    <t>(4 years and</t>
  </si>
  <si>
    <t xml:space="preserve">diploma </t>
  </si>
  <si>
    <t>diplomas</t>
  </si>
  <si>
    <t>OUTPUT</t>
  </si>
  <si>
    <t>MENT</t>
  </si>
  <si>
    <t>or less)</t>
  </si>
  <si>
    <t xml:space="preserve">(3 years) </t>
  </si>
  <si>
    <t>more)  (U)</t>
  </si>
  <si>
    <t xml:space="preserve">diplomas </t>
  </si>
  <si>
    <t>(U)</t>
  </si>
  <si>
    <t>nat cert(T)</t>
  </si>
  <si>
    <t>general ug</t>
  </si>
  <si>
    <t>pg dipl/</t>
  </si>
  <si>
    <t xml:space="preserve">Honours </t>
  </si>
  <si>
    <t>nat higher</t>
  </si>
  <si>
    <t>1st bach. (U)</t>
  </si>
  <si>
    <t>B Tech (T)</t>
  </si>
  <si>
    <t>cert(U)</t>
  </si>
  <si>
    <t>cert(T)</t>
  </si>
  <si>
    <t>ug dipl/</t>
  </si>
  <si>
    <t>post dip</t>
  </si>
  <si>
    <t xml:space="preserve">nat </t>
  </si>
  <si>
    <t>cert (U)</t>
  </si>
  <si>
    <t>diplo</t>
  </si>
  <si>
    <t>nat dipl (T)</t>
  </si>
  <si>
    <t>-ma (T)</t>
  </si>
  <si>
    <t>dipl (T)</t>
  </si>
  <si>
    <t xml:space="preserve">(E) = </t>
  </si>
  <si>
    <t xml:space="preserve">(F) = </t>
  </si>
  <si>
    <t>(G)=D*</t>
  </si>
  <si>
    <t>(H) = (J-G)total*</t>
  </si>
  <si>
    <t>(D/C)</t>
  </si>
  <si>
    <t>(C - D)</t>
  </si>
  <si>
    <t>(J)total/(C)total</t>
  </si>
  <si>
    <t>(F/Ftotal)</t>
  </si>
  <si>
    <t>(J) = (G+H)</t>
  </si>
  <si>
    <t>Weightings</t>
  </si>
  <si>
    <t>FORT HARE  2)</t>
  </si>
  <si>
    <t xml:space="preserve">FREE STATE </t>
  </si>
  <si>
    <t>WESTERN CAPE  2)</t>
  </si>
  <si>
    <t>1)  Excludes occasional students</t>
  </si>
  <si>
    <t>CAPPED</t>
  </si>
  <si>
    <t>OF 2002</t>
  </si>
  <si>
    <t>AND 2003</t>
  </si>
  <si>
    <t>ACTUAL RESEARCH OUTPUT</t>
  </si>
  <si>
    <t>RESEARCH OUTPUT GRANTS FOR</t>
  </si>
  <si>
    <t xml:space="preserve">FOR </t>
  </si>
  <si>
    <t>Weighted</t>
  </si>
  <si>
    <t>GRADUATES</t>
  </si>
  <si>
    <t>research</t>
  </si>
  <si>
    <t>Research</t>
  </si>
  <si>
    <t>Docto-</t>
  </si>
  <si>
    <t>publica-</t>
  </si>
  <si>
    <t>tions</t>
  </si>
  <si>
    <t>(E) = (D/C)</t>
  </si>
  <si>
    <t>(F) = (C - D)</t>
  </si>
  <si>
    <t xml:space="preserve">FREE STATE  </t>
  </si>
  <si>
    <t>RESEARCH</t>
  </si>
  <si>
    <t>RHODES  2)</t>
  </si>
  <si>
    <t>STELLENBOSCH  2)</t>
  </si>
  <si>
    <t>2004:</t>
  </si>
  <si>
    <t>2005:</t>
  </si>
  <si>
    <r>
      <t>2006</t>
    </r>
    <r>
      <rPr>
        <sz val="10"/>
        <rFont val="Arial"/>
        <family val="2"/>
      </rPr>
      <t>:</t>
    </r>
  </si>
  <si>
    <t>The implementation of a new performance orientated funding framework to steer the higher</t>
  </si>
  <si>
    <t>FOCUS OF THE REPORT</t>
  </si>
  <si>
    <t>GENERAL REPORT INFORMATION</t>
  </si>
  <si>
    <t>The merger of the Universities of Potchefstroom and North West into North West University.</t>
  </si>
  <si>
    <t>The merger of the Universities of Durban-Westville and Natal into the University of KwaZulu-Natal.</t>
  </si>
  <si>
    <t>The mergers of Technikons Pretoria, North West and Northern Gauteng into Tshwane University</t>
  </si>
  <si>
    <t>The merger of Cape and Peninsula Technikons into Cape Peninsula University of Technology.</t>
  </si>
  <si>
    <t>The merger of RAU and Technikon Witwatersrand into the University of Johannesburg.</t>
  </si>
  <si>
    <t>The merger of the University of the North and MEDUNSA into the University of Limpopo.</t>
  </si>
  <si>
    <t xml:space="preserve">The merger of the University of Port Elizabeth and Technikon Port Elizabeth into Nelson </t>
  </si>
  <si>
    <t xml:space="preserve">The mergers of the University of Transkei, Border Technikon and Eastern Cape Technikon </t>
  </si>
  <si>
    <t>2006</t>
  </si>
  <si>
    <t>General</t>
  </si>
  <si>
    <t>North West</t>
  </si>
  <si>
    <t xml:space="preserve">DETAILED STATE BUDGETS </t>
  </si>
  <si>
    <t>allocation</t>
  </si>
  <si>
    <t>(R'000)</t>
  </si>
  <si>
    <t>3)</t>
  </si>
  <si>
    <t>TOTAL</t>
  </si>
  <si>
    <t>2)</t>
  </si>
  <si>
    <t>4)</t>
  </si>
  <si>
    <t>(%)</t>
  </si>
  <si>
    <t>1)</t>
  </si>
  <si>
    <t>UNIVERSITIES</t>
  </si>
  <si>
    <t>CAPE TOWN</t>
  </si>
  <si>
    <t>DURBAN WESTVILLE</t>
  </si>
  <si>
    <t>FORT HARE</t>
  </si>
  <si>
    <t>MEDUNSA</t>
  </si>
  <si>
    <t>NATAL</t>
  </si>
  <si>
    <t>NORTH</t>
  </si>
  <si>
    <t>NORTH WEST</t>
  </si>
  <si>
    <t>PORT ELIZABETH</t>
  </si>
  <si>
    <t>POTCHEFSTROOM</t>
  </si>
  <si>
    <t>PRETORIA</t>
  </si>
  <si>
    <t>RAU</t>
  </si>
  <si>
    <t>RHODES</t>
  </si>
  <si>
    <t>STELLENBOSCH</t>
  </si>
  <si>
    <t>TRANSKEI</t>
  </si>
  <si>
    <t>UNISA</t>
  </si>
  <si>
    <t>VENDA</t>
  </si>
  <si>
    <t>VISTA</t>
  </si>
  <si>
    <t>WESTERN CAPE</t>
  </si>
  <si>
    <t>WITWATERSRAND</t>
  </si>
  <si>
    <t>ZULULAND</t>
  </si>
  <si>
    <t>TECHNIKONS</t>
  </si>
  <si>
    <t>BORDER</t>
  </si>
  <si>
    <t>CAPE</t>
  </si>
  <si>
    <t>EASTERN CAPE</t>
  </si>
  <si>
    <t>FREE STATE</t>
  </si>
  <si>
    <t>M L SULTAN</t>
  </si>
  <si>
    <t>MANGOSUTHU</t>
  </si>
  <si>
    <t>NORTHERN GAUTENG</t>
  </si>
  <si>
    <t>PENINSULA</t>
  </si>
  <si>
    <t>SA</t>
  </si>
  <si>
    <t>VAAL TRIANGLE</t>
  </si>
  <si>
    <t>5)</t>
  </si>
  <si>
    <t>6)</t>
  </si>
  <si>
    <t>7)</t>
  </si>
  <si>
    <t>2005/06</t>
  </si>
  <si>
    <t>OTHER</t>
  </si>
  <si>
    <t>General notes</t>
  </si>
  <si>
    <t>NELSON MANDELA</t>
  </si>
  <si>
    <t>Migration funded student units for</t>
  </si>
  <si>
    <t>Shares</t>
  </si>
  <si>
    <t>2) The split between contact and distance of the agreed upon total funded units is based on</t>
  </si>
  <si>
    <t xml:space="preserve">     pro-rata adjustment of actual funded units for contact and distance, calculated from actual </t>
  </si>
  <si>
    <t xml:space="preserve">      FTE enrolled student data for 2006.</t>
  </si>
  <si>
    <t>Planned (funded)</t>
  </si>
  <si>
    <t xml:space="preserve"> migration teaching input</t>
  </si>
  <si>
    <t>contact &amp; distance units for</t>
  </si>
  <si>
    <t>ACCORDING</t>
  </si>
  <si>
    <t>TO  NORMS</t>
  </si>
  <si>
    <t xml:space="preserve">1) Based on student headcount enrolment (contact &amp; distance) reflected in HEMIS Table 2.12. </t>
  </si>
  <si>
    <t>1) Recovered funds totalling R13,811 million, namely from Walter Sisulu (R1,503 million), Limpopo (R5,336 million), TUT (R2,044 million) and Venda</t>
  </si>
  <si>
    <t xml:space="preserve">     (R4,928million) owing to incorrect student data provided to the Department in previous years. </t>
  </si>
  <si>
    <t>4) R3 million for Africa Institute for Mathematical Studies and R8 million for clinical training of health professionals.</t>
  </si>
  <si>
    <t>3) Includes staff data to cater for former Vista pipeline students.</t>
  </si>
  <si>
    <t xml:space="preserve">        for former Vista campuses. These are all indicated in the detailed State budget for 2006/07 in Table B2</t>
  </si>
  <si>
    <t>6) Institutions that merged in January 2004 were unable to split their research publications into pre-merger institutions. Therefore these institutions were treated as though they have fully merged.</t>
  </si>
  <si>
    <t/>
  </si>
  <si>
    <t>FOR 2006</t>
  </si>
  <si>
    <t>FOR 2004</t>
  </si>
  <si>
    <t>5) Since institutions merged from 1 January 2005 were not able to split their research output into pre-merged institutions, the DoE had to split the data themselves, using various proxies and historical trends.</t>
  </si>
  <si>
    <t>NORMED TEACHING OUTPUT</t>
  </si>
  <si>
    <t>FOR  2006   1)</t>
  </si>
  <si>
    <t>(based on Hemis Table 2.13)</t>
  </si>
  <si>
    <t>Student headcount enrolment</t>
  </si>
  <si>
    <t>UG</t>
  </si>
  <si>
    <t>UG dipl/cert</t>
  </si>
  <si>
    <t>PG dipl/</t>
  </si>
  <si>
    <t>Honours/</t>
  </si>
  <si>
    <t>contact &amp; distance</t>
  </si>
  <si>
    <t>dipl/cert</t>
  </si>
  <si>
    <t>(3 yrs)</t>
  </si>
  <si>
    <t>(Based on Hemis Table 2.12)     1)</t>
  </si>
  <si>
    <t>(1 or 2</t>
  </si>
  <si>
    <t>+</t>
  </si>
  <si>
    <t xml:space="preserve"> years)</t>
  </si>
  <si>
    <t>UG Bach</t>
  </si>
  <si>
    <t>(1 st B Deg</t>
  </si>
  <si>
    <t xml:space="preserve">diplomas/ </t>
  </si>
  <si>
    <t xml:space="preserve">dipl </t>
  </si>
  <si>
    <t xml:space="preserve">4 yrs or </t>
  </si>
  <si>
    <t>cert</t>
  </si>
  <si>
    <t>for 2002</t>
  </si>
  <si>
    <t>Allocation</t>
  </si>
  <si>
    <t>INPUT DATA TO CALCULATE</t>
  </si>
  <si>
    <t>FUNDING FRAMEWORK</t>
  </si>
  <si>
    <t>STATE SUBSIDIES</t>
  </si>
  <si>
    <t>(after</t>
  </si>
  <si>
    <t>migration</t>
  </si>
  <si>
    <t>&amp;  institu-</t>
  </si>
  <si>
    <t>tional re-</t>
  </si>
  <si>
    <t>structuring  1)</t>
  </si>
  <si>
    <t xml:space="preserve">     Excludes occasional students and doctoral students. Contact masters students were split according to the split in contact FTE enrolled students </t>
  </si>
  <si>
    <t>staff in</t>
  </si>
  <si>
    <t>Table 3.3)</t>
  </si>
  <si>
    <t xml:space="preserve">(HEMIS </t>
  </si>
  <si>
    <t>2006        1)</t>
  </si>
  <si>
    <t xml:space="preserve">ACTUAL GRADUATE/DIPLOMATE OUTPUT FOR </t>
  </si>
  <si>
    <t>5) Funding units to calculate the 2007/08 grants were used.</t>
  </si>
  <si>
    <t>CAPE PENINSULA UT</t>
  </si>
  <si>
    <t>JOHANNESBURG</t>
  </si>
  <si>
    <t>KWAZULU-NATAL</t>
  </si>
  <si>
    <t>LIMPOPO</t>
  </si>
  <si>
    <t>Education Funding annually released by the Department of Education. Subscripts under the tables clarify most</t>
  </si>
  <si>
    <t>of the calculations. Calculations that require more clarification are the teaching input units and the normed</t>
  </si>
  <si>
    <t>teaching output units. These clarifications are the following:</t>
  </si>
  <si>
    <t xml:space="preserve">      campus; Uni Pretoria - Mamelodi campus; RAU - East Rand &amp; Soweto campuses; UNISA - VUDEC campus; Tech Free State - Welkom campus.</t>
  </si>
  <si>
    <t>POTCHEFSTROOM    3)</t>
  </si>
  <si>
    <t>INSTITUTION   5)</t>
  </si>
  <si>
    <t>PORT ELIZABETH      3)</t>
  </si>
  <si>
    <t>RAU                           3)</t>
  </si>
  <si>
    <t>STELLENBOSCH        4)</t>
  </si>
  <si>
    <t>RHODES                    4)</t>
  </si>
  <si>
    <t>FREE STATE               3)</t>
  </si>
  <si>
    <t>FORT HARE                 4)</t>
  </si>
  <si>
    <t>INSTITUTION        5)</t>
  </si>
  <si>
    <t>DISADVANTAGED STUDENTS</t>
  </si>
  <si>
    <t>INSTITUTIONAL SIZE</t>
  </si>
  <si>
    <t>GRANTS FOR</t>
  </si>
  <si>
    <t>previous</t>
  </si>
  <si>
    <t>CENTRAL UT</t>
  </si>
  <si>
    <t>DIT</t>
  </si>
  <si>
    <t>VAAL UT</t>
  </si>
  <si>
    <t>WITWATERSRAND (uni)</t>
  </si>
  <si>
    <t>Funds for institutional restructuring amounts to a once-off R3 billion over a period of 5 years from</t>
  </si>
  <si>
    <t>These funds were introduced from 2004/05 with the view of enabling students from disadvantaged</t>
  </si>
  <si>
    <t>education backgrounds to acquire the academic foundations necessary for succeeding in higher</t>
  </si>
  <si>
    <t>6) The weightings for the 2005/06 financial year were used as a basis to calculate the additional units for 2006.</t>
  </si>
  <si>
    <t>7) Each of the 2003 pre-merger institutional sizes were increased with the % increase of the size of the merged institution from 2003 to 2004.</t>
  </si>
  <si>
    <t>8)  All Vista pipeline students of former Vista campuses are included in order to calculate weighting factors.</t>
  </si>
  <si>
    <t>2007/08</t>
  </si>
  <si>
    <t xml:space="preserve">2006/07 </t>
  </si>
  <si>
    <t>1) An increase of 6,9% in the final block allocation of 2005/06.</t>
  </si>
  <si>
    <t>GENERAL NOTES</t>
  </si>
  <si>
    <t>Total</t>
  </si>
  <si>
    <t>Subsidy formula or block grant allocations</t>
  </si>
  <si>
    <t>Interest and redemption of government approved loans</t>
  </si>
  <si>
    <t>Institutional Restructuring</t>
  </si>
  <si>
    <t>2006/07</t>
  </si>
  <si>
    <t>Sub-total</t>
  </si>
  <si>
    <t>Other</t>
  </si>
  <si>
    <t>EARMARKED ALLOCATIONS</t>
  </si>
  <si>
    <t>WALTER SISULU</t>
  </si>
  <si>
    <t xml:space="preserve">5) Budgets were announced in December 2003. However, on 1 January 2004, the following mergers took place: 1) Unisa and Technikon SA into UNISA; </t>
  </si>
  <si>
    <t>framework)</t>
  </si>
  <si>
    <t>strategy to</t>
  </si>
  <si>
    <t>new funding</t>
  </si>
  <si>
    <t xml:space="preserve">The budget data reflected in this report adheres to the financial year of the state (1 April - 31 March). </t>
  </si>
  <si>
    <t>Queries could be e-mailed to Dr R Cilliers at Cilliers.r@dhet.gov.za</t>
  </si>
  <si>
    <t>Table structures changed throughout the years, owing to institutional mergers, incorporations, the</t>
  </si>
  <si>
    <t>establishment of new institutions, and the implementation of new funding steering mechanisms.</t>
  </si>
  <si>
    <t>Major changes implemented according to year are the following:</t>
  </si>
  <si>
    <t>The unbundling of Vista, by incorporating the 8 Vista campuses into 6 universities and 1 technikon</t>
  </si>
  <si>
    <t>The establishment of 2 National Institutes for Higher Education (NIHEs): one in Mpumalanga</t>
  </si>
  <si>
    <t>STRUCTURAL CHANGES IN THE LANDSCAPE OF UNIVERSITIES</t>
  </si>
  <si>
    <t>Directorate: University Financial Planning, Department of Higher Education and Training,</t>
  </si>
  <si>
    <t>Private Bag X174, Pretoria, 0001</t>
  </si>
  <si>
    <t>The implementation of earmarked funds for improving infrastructure and output efficiencies.</t>
  </si>
  <si>
    <t>Input data according to university for 2005/06</t>
  </si>
  <si>
    <t>Input data according to university for 2006/07</t>
  </si>
  <si>
    <t>Input data according to university for 2007/08</t>
  </si>
  <si>
    <t>Input data according to university for 2008/09</t>
  </si>
  <si>
    <t>Input data according to university for 2009/10</t>
  </si>
  <si>
    <t>Input data according to university for 2010/11</t>
  </si>
  <si>
    <t>2009/10</t>
  </si>
  <si>
    <t xml:space="preserve">      FTE enrolled student data for 2007.</t>
  </si>
  <si>
    <t>5) Additional funding units to calculate the 2007/08 grants were used.</t>
  </si>
  <si>
    <t>certificates</t>
  </si>
  <si>
    <t>&amp; diplomas</t>
  </si>
  <si>
    <t>as well as</t>
  </si>
  <si>
    <t>Bach degrees</t>
  </si>
  <si>
    <t xml:space="preserve">more) </t>
  </si>
  <si>
    <t>permanent</t>
  </si>
  <si>
    <t>(HEMIS Table 3.3)</t>
  </si>
  <si>
    <t>Infra-structure</t>
  </si>
  <si>
    <t>&amp; efficiency</t>
  </si>
  <si>
    <t>students with</t>
  </si>
  <si>
    <t>(ring-fenced)</t>
  </si>
  <si>
    <t>disabilities</t>
  </si>
  <si>
    <t>4) R2,760 million for national training and development workshops.</t>
  </si>
  <si>
    <t>5) R3,400 million for Africa Institute for Mathematical Studies, R23,062 million for NIHE: Northern Cape and R11,938 million for NIHE: Mpumalanga.</t>
  </si>
  <si>
    <t xml:space="preserve">6) R41,01712 million for NSFAS administration, R8,910 million channelled via NGOs to the rural areas, R7,128 million and R3,5 million towards universities as repayments based on funds </t>
  </si>
  <si>
    <t xml:space="preserve">        recovered from previous beneficiaries of the NSFAS system as a result of investments made by universities and donors respectively in the NSFAS.</t>
  </si>
  <si>
    <t>2010/11</t>
  </si>
  <si>
    <t xml:space="preserve">      FTE enrolled student data for 2008.</t>
  </si>
  <si>
    <t>4) Includes funds for national training and development workshops.</t>
  </si>
  <si>
    <t>UNIVERSITY</t>
  </si>
  <si>
    <t>UNIVERSITY/</t>
  </si>
  <si>
    <t>TECHNIKON</t>
  </si>
  <si>
    <t>1) Includes municipal rates and taxes, and support to the medical car scheme at some universities.</t>
  </si>
  <si>
    <t>3) The final block grant is calculated by adjusting the baseline for a university/technikon for 2005/06 upwards or downwards by not more than 3,36%.</t>
  </si>
  <si>
    <t>4) Vista's final block grant of R219,706 million still has to be divided amongst the receiving universities/technikon as follows:</t>
  </si>
  <si>
    <t xml:space="preserve">        The total allocation to receiving universities/technikon of R163,018 million for 2004/05 was inflated by 6,7% to R173,973 million for 2005/06, resulting </t>
  </si>
  <si>
    <t xml:space="preserve">          universities/technikon according to the weighted teaching input units of their Vista campus(es) for 2003, as indicated in the small table above.</t>
  </si>
  <si>
    <t>university/</t>
  </si>
  <si>
    <t>technikon</t>
  </si>
  <si>
    <t>4) The 2004 staff were used for universities/technikon in which former Vista campuses were incorporated.</t>
  </si>
  <si>
    <t>Receiving universities/</t>
  </si>
  <si>
    <t>technnikon</t>
  </si>
  <si>
    <t>4) Includes former Vista students at incorporated universities/technikon</t>
  </si>
  <si>
    <t>These two universities do not receive any additional development funds.</t>
  </si>
  <si>
    <t>1) Based on funded units agreed upon between the Department and each university.</t>
  </si>
  <si>
    <t>ACCORDING TO UNIVERSITY</t>
  </si>
  <si>
    <t>input, teaching output, research output and institutional factors. A summary of the input data per university for</t>
  </si>
  <si>
    <t>teaching input units for a university is the sum of the input units of all the grid cells.</t>
  </si>
  <si>
    <t>4) Include R6 million for North West and R24 million for South Africa, not being distributed to these universities, and therefore these amounts remain unallocated.</t>
  </si>
  <si>
    <t>3) R2 million for national training and development workshops and R5,799 million additional assistance for universities affected by change to new policy.</t>
  </si>
  <si>
    <t>5) R21,779 million for NSFAS administration, R6,5 million channelled via NGOs to the rural areas and R6 million via university recovery.</t>
  </si>
  <si>
    <t>Multi-</t>
  </si>
  <si>
    <t>1) Recovered funds totalling R11,767 million, namely from Walter Sisulu (R1,503 million), Limpopo (R5,336 million), and Venda (R4,928million) owing to incorrect student</t>
  </si>
  <si>
    <t xml:space="preserve">            data submitted in previous years. </t>
  </si>
  <si>
    <t>1) Recovered funds totalling R19,149 million, namely from Walter Sisulu (R1,503 million), Limpopo (R5,336 million), and Venda (R4,928million) owing to incorrect student data submitted in</t>
  </si>
  <si>
    <t xml:space="preserve">         previous years, as well as Stellenbosch (R5,613 million) and Western Cape (R1,769 million) for overpayment of 63,48 and 20,01 research publication units respectively in 2008/09. </t>
  </si>
  <si>
    <t xml:space="preserve"> UNIVERSITY AND YEAR</t>
  </si>
  <si>
    <t>This section provides detailed budgets per university. These budgets are usually announced as</t>
  </si>
  <si>
    <t>preliminary budget amounts in November of each year, for example in November 2005, the 2006/07</t>
  </si>
  <si>
    <t>budget amounts to operate the university for the academic year 1 Jan to 31 Dec. In the case of the</t>
  </si>
  <si>
    <t>31 December 2006.</t>
  </si>
  <si>
    <t>Universities are considered autonomous and can administer this amount according to their own</t>
  </si>
  <si>
    <t>requirements. Cross-subsidisation usually occurs between less expensive and more expensive</t>
  </si>
  <si>
    <t>programmes at the university level.</t>
  </si>
  <si>
    <t>The government system of issuing loans for universities/technikons to erect new buildings and</t>
  </si>
  <si>
    <t>other land improvements was discontinued in 1992/93, in order to keep the cumulative effect of the</t>
  </si>
  <si>
    <t>financing of capital projects in the fiscus within bounds. Loan authorities issued before 1992/93 are</t>
  </si>
  <si>
    <t>still serviced. Payments of these loans vary, depending on the funding arrangements.</t>
  </si>
  <si>
    <t>2003/04 onwards to address mainly recapitalisation of black universities/technikons that were</t>
  </si>
  <si>
    <t>historically disadvantaged, as well as merger costs involved for those universities/technikons that</t>
  </si>
  <si>
    <t>had to merge during 2004/05 and 2005/06.</t>
  </si>
  <si>
    <t xml:space="preserve">        based on funds recovered from previous beneficiaries of the NSFAS system as a result of investments made by universities and donors respectively in the NSFAS.</t>
  </si>
  <si>
    <t xml:space="preserve"> Aid Scheme  (NSFAS)  3)</t>
  </si>
  <si>
    <t>3) Excludes NSFAS Funza Lushaka teacher training bursaries on the budget of the Department of Basic Education.</t>
  </si>
  <si>
    <t>6) R47,385 million for NSFAS administration, R9,623 million channelled via NGOs to the rural areas, R7,698 million and R3,780 million towards universities as repayments</t>
  </si>
  <si>
    <t>7) Research development funds calculated in the block grant were transferred to teaching development funds, in order for these universities to first improve their teaching output.</t>
  </si>
  <si>
    <t xml:space="preserve"> Aid Scheme  (NSFAS)   3)</t>
  </si>
  <si>
    <t>3) Excludes NSFAS Funza Lushaka teacher training bursaries. It includes 2 inflationary adjustments announced in March to May 2008 of R108,108 million.</t>
  </si>
  <si>
    <t xml:space="preserve"> ADDI- TIONAL TOTAL</t>
  </si>
  <si>
    <t>Additional teaching input grants</t>
  </si>
  <si>
    <t>Additional institutional factor grants</t>
  </si>
  <si>
    <r>
      <t xml:space="preserve">CAPE PENINSULA </t>
    </r>
    <r>
      <rPr>
        <b/>
        <sz val="10"/>
        <color indexed="8"/>
        <rFont val="Arial"/>
        <family val="2"/>
      </rPr>
      <t>UT</t>
    </r>
  </si>
  <si>
    <r>
      <t xml:space="preserve">DURBAN </t>
    </r>
    <r>
      <rPr>
        <b/>
        <sz val="10"/>
        <rFont val="Arial"/>
        <family val="2"/>
      </rPr>
      <t>UT</t>
    </r>
  </si>
  <si>
    <r>
      <t xml:space="preserve">MANGOSUTHU </t>
    </r>
    <r>
      <rPr>
        <b/>
        <sz val="10"/>
        <color indexed="8"/>
        <rFont val="Arial"/>
        <family val="2"/>
      </rPr>
      <t>UT</t>
    </r>
  </si>
  <si>
    <r>
      <t xml:space="preserve">TSHWANE </t>
    </r>
    <r>
      <rPr>
        <b/>
        <sz val="10"/>
        <color indexed="8"/>
        <rFont val="Arial"/>
        <family val="2"/>
      </rPr>
      <t>UT</t>
    </r>
  </si>
  <si>
    <r>
      <t xml:space="preserve">VAAL </t>
    </r>
    <r>
      <rPr>
        <b/>
        <sz val="10"/>
        <color indexed="8"/>
        <rFont val="Arial"/>
        <family val="2"/>
      </rPr>
      <t>UT</t>
    </r>
  </si>
  <si>
    <t xml:space="preserve">Notes:  </t>
  </si>
  <si>
    <t xml:space="preserve">         instititutional factor grant of R774,894 million in 2008/09.</t>
  </si>
  <si>
    <t>TABLE 1: DIVISION OF R337,705 MILLION FOR 2008/09    1)</t>
  </si>
  <si>
    <t xml:space="preserve">1)  R6 million was first top-sliced for the CHE. The total  for distribution amongst higher education institutions: R337,705 million </t>
  </si>
  <si>
    <t>Teaching input funds  2)</t>
  </si>
  <si>
    <t>Institutional factor funds  2)</t>
  </si>
  <si>
    <t>2)  Funds are distributed pro-rata between total teaching input grant of R7440,757 million in 2008/09 and total</t>
  </si>
  <si>
    <t xml:space="preserve">                            ALLOCATION  OF R343,705 MILLION FOR 2008/09</t>
  </si>
  <si>
    <t>Inflationary</t>
  </si>
  <si>
    <t>GRAND</t>
  </si>
  <si>
    <t>8) Excludes R6 million which were top-sliced for the CHE.</t>
  </si>
  <si>
    <t>Additional</t>
  </si>
  <si>
    <t>inflationary</t>
  </si>
  <si>
    <t>Dec 2008</t>
  </si>
  <si>
    <t>Foundation provision</t>
  </si>
  <si>
    <t>DETAILED STATE BUDGETS ACCORDING TO UNIVERSITY AND YEAR</t>
  </si>
  <si>
    <t>Input data according to university for 2004/05</t>
  </si>
  <si>
    <t>2003/04</t>
  </si>
  <si>
    <t>FTEs</t>
  </si>
  <si>
    <t>Veterinary Science Hospital: University of Pretoria</t>
  </si>
  <si>
    <t>Unweighted FTE experiential students:</t>
  </si>
  <si>
    <t>contact FTEs for 2004</t>
  </si>
  <si>
    <t xml:space="preserve">Required veterinary science weighting </t>
  </si>
  <si>
    <t>(Incl UNISA &amp; Tech</t>
  </si>
  <si>
    <t>&amp; distance FTEs for</t>
  </si>
  <si>
    <t xml:space="preserve">(This weighting includes the weighting of 3,5 </t>
  </si>
  <si>
    <t>(Incl UNISA &amp; Tech SA distance)</t>
  </si>
  <si>
    <t>SA distance)</t>
  </si>
  <si>
    <t xml:space="preserve">  for FG 4 as well as of 2 for the honours level.)</t>
  </si>
  <si>
    <t>FTEs for</t>
  </si>
  <si>
    <t>Weighted FTE experiential students</t>
  </si>
  <si>
    <t>Grant for Veterinary Science Hospital (R'000)</t>
  </si>
  <si>
    <t>(surplus)</t>
  </si>
  <si>
    <t>FREE STATE   2)</t>
  </si>
  <si>
    <t xml:space="preserve">2)  Includes incorporations. </t>
  </si>
  <si>
    <t>Expected</t>
  </si>
  <si>
    <t>headcount</t>
  </si>
  <si>
    <t>2004</t>
  </si>
  <si>
    <t xml:space="preserve">2004/05 </t>
  </si>
  <si>
    <t>4) Vista's final block grant of R213,018 million still has to be divided amongst the receiving universities/technikon as follows:</t>
  </si>
  <si>
    <t xml:space="preserve">          in R50 million withheld for other purposes. The remaining R163,018 million for 2004/05 was distributed pro-rata amongst the receiving </t>
  </si>
  <si>
    <t>6) An amount of R8567,644 million - R8553,361 million = R14,283 million remains unallocated that were generated by the migration strategy instrument.</t>
  </si>
  <si>
    <t>5) Includes R17,376 million for the Veterinary Science Faculty.</t>
  </si>
  <si>
    <t>7) Total amount per university may differ from those of the sum of the 4 sub-block grants. Differences have been to universities out of savings.</t>
  </si>
  <si>
    <t xml:space="preserve">        The most important is that the most exact calculations for the sub-block grants are reflected in this report in order to make comparisons with other years possible.</t>
  </si>
  <si>
    <t>3) The final block grant is calculated by adjusting the baseline for a university/technikon for 2004/05 upwards or downwards by not more than 4,15%.</t>
  </si>
  <si>
    <t>2) An increase of 8,3% in the final block allocation of 2003/04.</t>
  </si>
  <si>
    <t xml:space="preserve">The focus of this report is more on presenting statistics of financial data for planning purposes rather </t>
  </si>
  <si>
    <t>than reporting according to accounting principles.</t>
  </si>
  <si>
    <t>Veterinary</t>
  </si>
  <si>
    <t>science</t>
  </si>
  <si>
    <t>5) R24,533 million for NIHE: Northern Cape, R14,467 million for NIHE: Mpumalanga, and R4 million for the African Institute for Mathematical Studies (AIMS).</t>
  </si>
  <si>
    <t>Final year</t>
  </si>
  <si>
    <t>(ring-</t>
  </si>
  <si>
    <t>with</t>
  </si>
  <si>
    <t>for</t>
  </si>
  <si>
    <t xml:space="preserve">training </t>
  </si>
  <si>
    <t>fenced)</t>
  </si>
  <si>
    <t>of staff</t>
  </si>
  <si>
    <t xml:space="preserve">1) Recovered funds totalling R10,264 million, namely from Limpopo (R5,336 million) and Venda (R4,928million) owing to incorrect student data submitted in previous years. </t>
  </si>
  <si>
    <t xml:space="preserve">      R50 million for the establishment of a new university in each of Mpumalanga and Northern Cape provinces.</t>
  </si>
  <si>
    <t>2010:</t>
  </si>
  <si>
    <t>2011:</t>
  </si>
  <si>
    <t>2012:</t>
  </si>
  <si>
    <t>The allocation of funds for Veterinary Sciences to universities other than the University of Pretoria.</t>
  </si>
  <si>
    <t>2011/12</t>
  </si>
  <si>
    <t xml:space="preserve">      FTE enrolled student data for 2009.</t>
  </si>
  <si>
    <t>(C x D) - D</t>
  </si>
  <si>
    <t>(F x G) - G</t>
  </si>
  <si>
    <t>1) Based on funded units agreed upon between each university and the Department of</t>
  </si>
  <si>
    <t xml:space="preserve">         Higher Education and Training</t>
  </si>
  <si>
    <t>5) Research development funds calculated in the block grant were transferred to teaching development funds, in order for these universities to first improve their teaching output.</t>
  </si>
  <si>
    <t>Input data according to university for 2011/12</t>
  </si>
  <si>
    <t>2.10</t>
  </si>
  <si>
    <t xml:space="preserve">STATE BUDGETS </t>
  </si>
  <si>
    <t>This report focuses on current and historical state budgets for universities within the existing university</t>
  </si>
  <si>
    <t>The removal of block grant calculated teaching development funds, and the implementation of</t>
  </si>
  <si>
    <t>earmarked teaching development outside of the block grant for all universities.</t>
  </si>
  <si>
    <t>framework.</t>
  </si>
  <si>
    <t>education.</t>
  </si>
  <si>
    <t xml:space="preserve">The implementation of the reduction of 23 Classification of Educational Subject Matter (CESM) </t>
  </si>
  <si>
    <t>funding framework, implemented in 2004.</t>
  </si>
  <si>
    <t>1.3</t>
  </si>
  <si>
    <t>1.4</t>
  </si>
  <si>
    <t>2) NSFAS administration.</t>
  </si>
  <si>
    <t>2) NSFAS administration is excluded for the first time, as its funding is shared by the Further Education and Training (FET) sector and ringfenced by National Treasury.</t>
  </si>
  <si>
    <t>budget per university would be made available in writing to each university. Each university uses its</t>
  </si>
  <si>
    <t>example already noted, a university wouldoperate on the announced budget from 1 January 2006 to</t>
  </si>
  <si>
    <t>Block grants are for the day-to-day operational costs of universities.</t>
  </si>
  <si>
    <t>From 2004/05, the former cost driven formulae were substituted by a performance based funding</t>
  </si>
  <si>
    <t>Research development funds</t>
  </si>
  <si>
    <t xml:space="preserve">The focus of research development funds is to increase the research publications, research </t>
  </si>
  <si>
    <t xml:space="preserve">masters graduates and doctoral graduates of a university. In some cases, universities would first </t>
  </si>
  <si>
    <t xml:space="preserve">be required to focus on increasing its percentage instruction/research staff with doctoral degrees </t>
  </si>
  <si>
    <t>in order to be able to provide the required research outputs.</t>
  </si>
  <si>
    <t>Teaching development funds</t>
  </si>
  <si>
    <t xml:space="preserve">The focus of teaching development funds is to target the reduction of annual unsuccesful </t>
  </si>
  <si>
    <t xml:space="preserve">students from under-graduate level up to the level of taught masters. The target is therefore to </t>
  </si>
  <si>
    <t xml:space="preserve">increase the annual student success rate. These increases will ultimately lead to a higher </t>
  </si>
  <si>
    <t>graduation rate and more graduate heads produced for a fix number of enrolled students.</t>
  </si>
  <si>
    <t>Infrastructure funds</t>
  </si>
  <si>
    <t>Infrastructure funds are for new buildings, and upgrading of existing buildings. This includes</t>
  </si>
  <si>
    <t>student housing.</t>
  </si>
  <si>
    <t>4) R25,793 million for NIHE: Northern Cape, R15,207 million for NIHE: Mpumalanga, R4 million for the African Institute for Mathematical Studies (AIMS), R18,810 million special projects,</t>
  </si>
  <si>
    <t>A performance orientated funding framework for the university sector was introduced in 2004/05. Formula input</t>
  </si>
  <si>
    <t>data per university of the old cost based formulae are presented in the August 2003 release of the report</t>
  </si>
  <si>
    <t>"Information on the State budget for higher education".</t>
  </si>
  <si>
    <t xml:space="preserve">Teaching output (i.e. the production of graduates/diplomates and the provision of teaching </t>
  </si>
  <si>
    <t>Participation rate (i.e. enrolled funded full-time equivalent (FTE) students)</t>
  </si>
  <si>
    <t>development funds).</t>
  </si>
  <si>
    <t xml:space="preserve">Research output (i.e. publications, research masters and doctorals, as well as the provision of </t>
  </si>
  <si>
    <t xml:space="preserve"> research development funds).</t>
  </si>
  <si>
    <t xml:space="preserve">Equity of access (e.g. funding disadvantaged students according to enrolments, foundation </t>
  </si>
  <si>
    <t>provision and catering for academically deserving, but financially constrained students).</t>
  </si>
  <si>
    <t xml:space="preserve">of Technology. </t>
  </si>
  <si>
    <t>of Fort Hare.</t>
  </si>
  <si>
    <t>The merger of UNISA and Technikon SA into the University of South Africa.</t>
  </si>
  <si>
    <t>of the Western Cape.</t>
  </si>
  <si>
    <t xml:space="preserve">education system compared to the old cost based funding framework which were used mainly </t>
  </si>
  <si>
    <t>as a distribution mechanism. A migration strategy were implemented for 3 years (2004 to 2006).</t>
  </si>
  <si>
    <t>Mandela Metropolitan University.</t>
  </si>
  <si>
    <t xml:space="preserve">into Walter Sisulu University. </t>
  </si>
  <si>
    <t>and one in the Northern Cape.</t>
  </si>
  <si>
    <t>enrolment planning process.</t>
  </si>
  <si>
    <t>categories to 20 CESM categories within the funding framework.</t>
  </si>
  <si>
    <t>Input data according to university for 2012/13</t>
  </si>
  <si>
    <t>2012/13</t>
  </si>
  <si>
    <t xml:space="preserve">GRANT </t>
  </si>
  <si>
    <t>1) The norms have been increased by 13%.</t>
  </si>
  <si>
    <t xml:space="preserve">      FTE enrolled student data for 2010.</t>
  </si>
  <si>
    <t xml:space="preserve">National </t>
  </si>
  <si>
    <t>Student</t>
  </si>
  <si>
    <t xml:space="preserve">Financial </t>
  </si>
  <si>
    <t>Aid Scheme</t>
  </si>
  <si>
    <t>2) R43,050 million for the National Institutes of Higher Education in Northern Cape (R27,083 million) and Mpumalanga (R15,967 million), R4,4 million for the</t>
  </si>
  <si>
    <t xml:space="preserve">    African Institute for Mathematical Studies (AIMS), R100 million for the establishment of a new university in each of Mpumalanga and Northern Cape provinces.</t>
  </si>
  <si>
    <t>2013/14</t>
  </si>
  <si>
    <t>(E) = (C x D) - D</t>
  </si>
  <si>
    <t>(H) = (G x D) - D</t>
  </si>
  <si>
    <t>(E + H)</t>
  </si>
  <si>
    <t>search:</t>
  </si>
  <si>
    <t>diplomas/</t>
  </si>
  <si>
    <t>degrees &amp;</t>
  </si>
  <si>
    <t>post-graduate</t>
  </si>
  <si>
    <t>Weightings for weighted total</t>
  </si>
  <si>
    <t>RESEARCH PUBLICATION UNITS</t>
  </si>
  <si>
    <t>UNWEIGHTED</t>
  </si>
  <si>
    <t>Articles</t>
  </si>
  <si>
    <t>Published</t>
  </si>
  <si>
    <t>Books</t>
  </si>
  <si>
    <t xml:space="preserve">RESEARCH </t>
  </si>
  <si>
    <t>published in</t>
  </si>
  <si>
    <t>conference</t>
  </si>
  <si>
    <t>published</t>
  </si>
  <si>
    <t>accredited</t>
  </si>
  <si>
    <t>proceedings</t>
  </si>
  <si>
    <t xml:space="preserve">for the </t>
  </si>
  <si>
    <t>publication</t>
  </si>
  <si>
    <t>journals</t>
  </si>
  <si>
    <t>specialist</t>
  </si>
  <si>
    <t xml:space="preserve"> (A )</t>
  </si>
  <si>
    <t>(C )</t>
  </si>
  <si>
    <t>(D)= (A+B+C)</t>
  </si>
  <si>
    <t>(D+E+F)</t>
  </si>
  <si>
    <t>Institutions</t>
  </si>
  <si>
    <t>in each of</t>
  </si>
  <si>
    <t>Northern Cape</t>
  </si>
  <si>
    <t>&amp; Mpumalanga</t>
  </si>
  <si>
    <t xml:space="preserve">1) Excludes NSFAS Funza Lushaka teacher training bursaries on the budget of the Department of Basic Education, National Skills Funds and state </t>
  </si>
  <si>
    <t xml:space="preserve">      total funds available in each of the NSFAS categories and NSFAS funds allocated to each university in each of the NSFAS categories.</t>
  </si>
  <si>
    <t xml:space="preserve">      R150 million for the operational costs of the 2 new universities, and R150 million for capital funds for the 2 new universities.</t>
  </si>
  <si>
    <t xml:space="preserve">3)  R4,594 million for the African Institute for Mathematical Studies (AIMS). </t>
  </si>
  <si>
    <t>Input data according to university for 2013/14</t>
  </si>
  <si>
    <t>1) Based on funded units agreed upon between the DHET and each university.</t>
  </si>
  <si>
    <t xml:space="preserve">      FTE enrolled student data for 2011.</t>
  </si>
  <si>
    <t>Funded student units for</t>
  </si>
  <si>
    <t xml:space="preserve">     from previous beneficiaries of this student aid system. It also excludes funds towards the administration of the National Student Financial Aid Scheme.</t>
  </si>
  <si>
    <t xml:space="preserve">      fund allocations by other government departments towards NSFAS. It also excludes savings on NSFAS state budgets of previous years and funds recovered </t>
  </si>
  <si>
    <t>2) R45,418 million for the National Institutes of Higher Education in Northern Cape (R28,613 million) and Mpumalanga (R16,805 million) ,</t>
  </si>
  <si>
    <t>4) Includes the animal hospital at Onderstepoort.</t>
  </si>
  <si>
    <t>3) Includes the animal hospital at Onderstepoort.</t>
  </si>
  <si>
    <t>1) Excludes NSFAS Funza Lushaka teacher training bursaries on the budget of the Department of Basic Education, and state fund allocations by other</t>
  </si>
  <si>
    <t xml:space="preserve">    government departments towards NSFAS. It also excludes savings on NSFAS state budgets of previous years and funds recovered from previous</t>
  </si>
  <si>
    <t xml:space="preserve">     beneficiaries of this student aid system. It also excludes funds towards the administration of the National Student Financial Aid Scheme.</t>
  </si>
  <si>
    <t>4) Project support.</t>
  </si>
  <si>
    <t xml:space="preserve">      Student aid is provided in various NSFAS categories, which includes funds towards NGO's. The NSFAS in Cape Town is able to provide a detailed account of </t>
  </si>
  <si>
    <r>
      <rPr>
        <u/>
        <sz val="10"/>
        <rFont val="Arial"/>
        <family val="2"/>
      </rPr>
      <t>2013:</t>
    </r>
  </si>
  <si>
    <t>The removal of block grant calculated research development funds, and the implementation of</t>
  </si>
  <si>
    <t xml:space="preserve">earmarked research development funds outside of the block grant for all universities. </t>
  </si>
  <si>
    <t>of foundation provision funds amongst all universities, based on audited historical FTE</t>
  </si>
  <si>
    <t>66,4% in 2010/11  to 22,8% in 2014/15.</t>
  </si>
  <si>
    <t>enrolled students reported in HEMIS, which are weighted for funding purposes.</t>
  </si>
  <si>
    <t>A migration strategy over 3 years also commenced to ensure that all universities receive</t>
  </si>
  <si>
    <t>earmarked teaching development funds. Funds were distributed in a more equitable way.</t>
  </si>
  <si>
    <t xml:space="preserve">The main purpose was to reduce UNISA's share of the teaching development funds from </t>
  </si>
  <si>
    <t>earmarked research development funds. Funds were distributed in a more equitable way by using</t>
  </si>
  <si>
    <t>3 new clusters of universities, each cluster having its own research output norm(s).</t>
  </si>
  <si>
    <t>A migration strategy over 3 years also commenced to ensure a more equitable distribution</t>
  </si>
  <si>
    <t>funds and research development funds).</t>
  </si>
  <si>
    <t>Equity of outcomes (e.g. funding disadvantaged students in general, teaching development</t>
  </si>
  <si>
    <t>as earmarked funds, requiring progress reports.</t>
  </si>
  <si>
    <t xml:space="preserve">The transfer of block grant calculated teaching development and research development funds </t>
  </si>
  <si>
    <t>The  phasing-out of merger multi-campus grants commenced,  in which 8 universities were</t>
  </si>
  <si>
    <t>involved.</t>
  </si>
  <si>
    <t>Capital funding commenced towards the establishment of a university in each of the Northern</t>
  </si>
  <si>
    <t>Cape and Mpumalanga provinces.</t>
  </si>
  <si>
    <t>Operational funding commenced towards the establishment of a university in each of the</t>
  </si>
  <si>
    <t>Northern Cape and Mpumalanga provinces.</t>
  </si>
  <si>
    <t xml:space="preserve">Detailed State budget for 2006/07 according to university </t>
  </si>
  <si>
    <t xml:space="preserve">Detailed State budget for 2007/08 according to university </t>
  </si>
  <si>
    <t xml:space="preserve">Detailed State budget for 2008/09 according to university </t>
  </si>
  <si>
    <t xml:space="preserve">Detailed State budget for 2009/10 according to university </t>
  </si>
  <si>
    <t xml:space="preserve">Detailed State budget for 2010/11 according to university </t>
  </si>
  <si>
    <t xml:space="preserve">Detailed State budget for 2011/12 according to university </t>
  </si>
  <si>
    <t xml:space="preserve">Detailed State budget for 2012/13 according to university </t>
  </si>
  <si>
    <t xml:space="preserve">Detailed State budget for 2013/14 according to university </t>
  </si>
  <si>
    <t>Detailed State budget for 2004/05 according to institution</t>
  </si>
  <si>
    <t>Detailed State budget for 2005/06 according to institution</t>
  </si>
  <si>
    <t xml:space="preserve">Detailed State budget for 2014/15 according to university </t>
  </si>
  <si>
    <t>Input data according to university for 2014/15</t>
  </si>
  <si>
    <t>Buildings &amp; other infrastructure</t>
  </si>
  <si>
    <t>Merger</t>
  </si>
  <si>
    <t>multi-</t>
  </si>
  <si>
    <t>(6)</t>
  </si>
  <si>
    <t>Clinical training</t>
  </si>
  <si>
    <t>of gov loans</t>
  </si>
  <si>
    <t>(teaching)</t>
  </si>
  <si>
    <t>professionals</t>
  </si>
  <si>
    <t xml:space="preserve">      fund allocations by other government departments towards NSFAS. It also excludes savings on NSFAS state budgets of  previous years and funds recovered </t>
  </si>
  <si>
    <t xml:space="preserve">     from previous beneficiaries of this student aid system.</t>
  </si>
  <si>
    <t xml:space="preserve">      Student aid is provided in various NSFAS categories, which includes funds towards NGO's. The NSFAS in Cape Town is able provide a detailed account of </t>
  </si>
  <si>
    <t>2) R48,143 million for the National Institutes of Higher Education in Northern Cape and Mpumalanga; R159 million for the operational costs and</t>
  </si>
  <si>
    <t xml:space="preserve">       R500 million for capital funds for the 2 new universities in Northern Cape and Mpumalanga.</t>
  </si>
  <si>
    <t>3) National Collaborative Programme.</t>
  </si>
  <si>
    <t>4) R130,509 million for Information and Communication Technology (ICT), R210 million for the former MEDUNSA, and R3,335 million for Project Oversight.</t>
  </si>
  <si>
    <t>5) Includes the animal hospital at Onderstepoort.</t>
  </si>
  <si>
    <t>6) R4,800 million for the African Institute for Mathematical Studies (AIMS).</t>
  </si>
  <si>
    <t>1) Based on funded units agreed upon between the DoE and each university.</t>
  </si>
  <si>
    <t xml:space="preserve">      FTE enrolled student data for 2012.</t>
  </si>
  <si>
    <t>2014/15</t>
  </si>
  <si>
    <t>04 Business, economics &amp; management studies, 05 Communication and journalism, 06</t>
  </si>
  <si>
    <t>religion and theology, 20 Social Sciences</t>
  </si>
  <si>
    <t>02 Architecture &amp; the built environment, 08 Engineering, 10 Family acology &amp; consumer</t>
  </si>
  <si>
    <t>01 Agriculture &amp; agricultural operations, 03 Visual and Performing arts, 09 Health professions</t>
  </si>
  <si>
    <t>07 Education, 12 Law, 18 Psychology, 19 Public Administration and Services</t>
  </si>
  <si>
    <t>Computer &amp; Information Sciences, 11 Languages, linguistics &amp; literature, 17 Philosophy,</t>
  </si>
  <si>
    <t>Sciences, 15 Mathematics &amp; Statistics</t>
  </si>
  <si>
    <t>&amp; related clinical Sciences, 13 Life Sciences, 14 Physical Sciences</t>
  </si>
  <si>
    <t>PUBLIC REPORT</t>
  </si>
  <si>
    <t>Adjusted</t>
  </si>
  <si>
    <t xml:space="preserve">teaching </t>
  </si>
  <si>
    <t>input grant</t>
  </si>
  <si>
    <t>(5)</t>
  </si>
  <si>
    <t>SEFAKO MAKGATHO</t>
  </si>
  <si>
    <t>H26</t>
  </si>
  <si>
    <t>5) R5,000 million for the African Institute for Mathematical Studies (AIMS), R23,829 million for the Institute for Human and Social Sciences, R10 million for Sector monitoring</t>
  </si>
  <si>
    <t>2) R0 million for the National Institutes of Higher Education in Northern Cape and Mpumalanga; R201,014 million for the operational costs and R1000 million for capital funds</t>
  </si>
  <si>
    <t xml:space="preserve">        for the 2 new universities in Northern Cape and Mpumalanga.</t>
  </si>
  <si>
    <t xml:space="preserve">      and evaluation,  R410,743 million for the HDI development grant, and R12 million for NIHE Northern Cape pipeline students</t>
  </si>
  <si>
    <t>Over-</t>
  </si>
  <si>
    <t xml:space="preserve">A third of </t>
  </si>
  <si>
    <t>Revised</t>
  </si>
  <si>
    <t xml:space="preserve">Rand </t>
  </si>
  <si>
    <t>Increase</t>
  </si>
  <si>
    <t>of funded</t>
  </si>
  <si>
    <t>penalised</t>
  </si>
  <si>
    <t xml:space="preserve">funded </t>
  </si>
  <si>
    <t>revised</t>
  </si>
  <si>
    <t>in</t>
  </si>
  <si>
    <t>funded</t>
  </si>
  <si>
    <t>for planned</t>
  </si>
  <si>
    <t>(B-A)/(A)</t>
  </si>
  <si>
    <t>(C )= (A)*0.95</t>
  </si>
  <si>
    <t>(D) = (C-B)</t>
  </si>
  <si>
    <t>(E )= (D)/3</t>
  </si>
  <si>
    <t>(A-E)</t>
  </si>
  <si>
    <t>(F-G)</t>
  </si>
  <si>
    <t>2) The split between contact and distance of the agreed upon total funded units is based on pro-rata adjustment of actual funded units for contact and distance, calculated from actual FTE enrolled student data for 2013.</t>
  </si>
  <si>
    <t xml:space="preserve">Unweighted enrolled </t>
  </si>
  <si>
    <t xml:space="preserve">contact FTEs of year </t>
  </si>
  <si>
    <t xml:space="preserve">contact &amp; distance </t>
  </si>
  <si>
    <t>teaching input units for</t>
  </si>
  <si>
    <t>2015/16</t>
  </si>
  <si>
    <t>enrol-</t>
  </si>
  <si>
    <t>allowed</t>
  </si>
  <si>
    <t xml:space="preserve">in total </t>
  </si>
  <si>
    <t xml:space="preserve"> decrease</t>
  </si>
  <si>
    <t>Penal-</t>
  </si>
  <si>
    <t>isation</t>
  </si>
  <si>
    <t>value of</t>
  </si>
  <si>
    <t>budget</t>
  </si>
  <si>
    <t>(E*G/A)</t>
  </si>
  <si>
    <t>inputs</t>
  </si>
  <si>
    <t xml:space="preserve">Detailed State budget for 2015/16 according to university </t>
  </si>
  <si>
    <t>Input data according to university for 2015/16</t>
  </si>
  <si>
    <r>
      <rPr>
        <u/>
        <sz val="10"/>
        <rFont val="Arial"/>
        <family val="2"/>
      </rPr>
      <t>2015:</t>
    </r>
  </si>
  <si>
    <t xml:space="preserve">Streamlining of two funding grids for foundation provisioning, by removing the separate funding </t>
  </si>
  <si>
    <t>grid for foundation provisioning and using the funding grid of the teaching input sub-block grant.</t>
  </si>
  <si>
    <t>The implementation of an earmarked Historically Disadvantaged Institution development grant</t>
  </si>
  <si>
    <t xml:space="preserve">  for the Universities of Fort Hare, Limpopo, Venda, Walter Sisulu, Western Cape, Zululand, </t>
  </si>
  <si>
    <t xml:space="preserve">  Sefako Makgatho, and Mangosuthu University of Technology.</t>
  </si>
  <si>
    <t xml:space="preserve">The implementation of corrective measures via adjustments of Ministerial approved teaching </t>
  </si>
  <si>
    <t>input units for universities who deviate unacceptably from their Ministerial approved funded</t>
  </si>
  <si>
    <t xml:space="preserve"> teaching input units finalised and agreed upon through the enrolment planning exercise.</t>
  </si>
  <si>
    <t>The introduction of a pool of funds for a National Collaborative Programme within the earmarked</t>
  </si>
  <si>
    <t>Setting aside earmarked funds for "Sector Monitoring and Evaluation" to ensure effective</t>
  </si>
  <si>
    <t xml:space="preserve">  assessment of the system and public accountability</t>
  </si>
  <si>
    <r>
      <rPr>
        <u/>
        <sz val="10"/>
        <rFont val="Arial"/>
        <family val="2"/>
      </rPr>
      <t>2014:</t>
    </r>
  </si>
  <si>
    <t xml:space="preserve">  teaching development grant.</t>
  </si>
  <si>
    <t>Funding for the National Institute for Human and Social Sciences (NIHSS).</t>
  </si>
  <si>
    <t xml:space="preserve">  research development grant, and streamlining the division of grants based on research </t>
  </si>
  <si>
    <t xml:space="preserve">  proposals submitted by universities.</t>
  </si>
  <si>
    <t xml:space="preserve">Separate block grant and earmarked budgets for Sefako Makgatho University, which was </t>
  </si>
  <si>
    <t xml:space="preserve"> separated from the University of Limpopo.</t>
  </si>
  <si>
    <t>2.15</t>
  </si>
  <si>
    <t>2016/17</t>
  </si>
  <si>
    <t>Penali-</t>
  </si>
  <si>
    <t>pro-rata</t>
  </si>
  <si>
    <t>allowance</t>
  </si>
  <si>
    <t>sation</t>
  </si>
  <si>
    <t>planned funded</t>
  </si>
  <si>
    <t>funded units</t>
  </si>
  <si>
    <t>allocations</t>
  </si>
  <si>
    <t xml:space="preserve">(i.e. 4% </t>
  </si>
  <si>
    <t>allocated</t>
  </si>
  <si>
    <t>decline)</t>
  </si>
  <si>
    <t>teaching inputs</t>
  </si>
  <si>
    <t xml:space="preserve">input  </t>
  </si>
  <si>
    <t>(C )= (A)*0.96</t>
  </si>
  <si>
    <t>(F )</t>
  </si>
  <si>
    <t>2) The split between contact and distance of the agreed upon total funded units is based on pro-rata adjustment of actual funded units for contact and distance, calculated from actual FTE enrolled student data for 2014.</t>
  </si>
  <si>
    <t xml:space="preserve">3) The R18,483 million recovered from the 3 universities with under-enrolments larger than 4% have been allocated to Tshwane University of Technology, owing to a substantial decline in funded teaching input units from 92 485 in 2013 </t>
  </si>
  <si>
    <t xml:space="preserve">       to 83 281 units in 2014. This decline in teaching input units equates to a decline of roughly R98 million in the budget of Tshwane University of Technology.</t>
  </si>
  <si>
    <t>2) R212,165 million for the operational costs and R1053 million for capital funds for the 2 new universities in Northern Cape and Mpumalanga.</t>
  </si>
  <si>
    <t xml:space="preserve">      R10 million  for NIHE Northern Cape pipeline students.</t>
  </si>
  <si>
    <t xml:space="preserve">5) R5,265 million for the African Institute for Mathematical Studies (AIMS), R25,081 million for the Institute for Human and Social Sciences, R10 million for Sector </t>
  </si>
  <si>
    <t>6) The R18,483 million recovered from the 3 universities with under-enrolments larger than 4% have been allocated to Tshwane University of Technology, owing to a</t>
  </si>
  <si>
    <t xml:space="preserve">        substantial decline in funded teaching input units from 92 485 in 2013 to 83 281 units in 2014. This decline in teaching input units equates to a decline of roughly </t>
  </si>
  <si>
    <t xml:space="preserve">        R98 million in the budget of Tshwane University of Technology.</t>
  </si>
  <si>
    <t>6) R320 million infrastructure grant towards the 2 new universities.</t>
  </si>
  <si>
    <t xml:space="preserve">Detailed State budget for 2016/17 according to university </t>
  </si>
  <si>
    <t>Input data according to university for 2016/17</t>
  </si>
  <si>
    <t>2017/18</t>
  </si>
  <si>
    <t xml:space="preserve">     from previous beneficiaries of this student aid system. It includes a once-off R2,543 billion for historic debt relief of students.</t>
  </si>
  <si>
    <t xml:space="preserve">      monitoring and evaluation,  R433,532 million for the HDI development grant, R30,7 million for MBChB students (funds transferred from the Dept of Health), and </t>
  </si>
  <si>
    <t xml:space="preserve">      R300 million for the zero percent student fee increase. The rest of the R2,330 billion required for the zero percent student fee increase came from reprioritising </t>
  </si>
  <si>
    <t xml:space="preserve">      other sources of funding within government and 17% of the R2,330 billion provided by universities themselves.</t>
  </si>
  <si>
    <t>MBChB</t>
  </si>
  <si>
    <t xml:space="preserve">     from previous beneficiaries of this student aid system. </t>
  </si>
  <si>
    <t xml:space="preserve">The amount of R7 519,285 million does not include R2 369, 924 million that will be reproritised within the PSET system for unfunded university students from the 2016 academic year. </t>
  </si>
  <si>
    <t>2) R360,736 million for the operational costs and R978,482 million for capital funds for the 2 new universities in Northern Cape and Mpumalanga.</t>
  </si>
  <si>
    <t xml:space="preserve">      R6,5 million  for NIHE Northern Cape pipeline students.</t>
  </si>
  <si>
    <t>3) R51,0 million for the National Collaborative Programme and R170 million for the New Development Grant for the period 1 Jan 2018 - 31 March 2018.</t>
  </si>
  <si>
    <t xml:space="preserve">4) R8,245 million for the National Collaborative Programme and R55 million for the Univeristy Capacity Development Grant for the period 1 Jan 2018 to 31 March 2018 </t>
  </si>
  <si>
    <t xml:space="preserve">6) R5,526 million for the African Institute for Mathematical Studies (AIMS), R26,323 million for the Institute for Human and Social Sciences, R10,5 million for Sector </t>
  </si>
  <si>
    <t xml:space="preserve">   monitoring and evaluation,  and R454,992 million for the HDI development grant. An amount of R2 459,800 million is excluded for the gap funding grant for poor and</t>
  </si>
  <si>
    <t xml:space="preserve">   missing middle student fees, funded through reprioritisation with the PSET system.</t>
  </si>
  <si>
    <t>7) Additional infrastructure funds for Sol Plaatje University and the University of Mpumalanga</t>
  </si>
  <si>
    <t>penali-</t>
  </si>
  <si>
    <t xml:space="preserve">(i.e. 3% </t>
  </si>
  <si>
    <t>decline)  3)</t>
  </si>
  <si>
    <t>(C )= (A)*0.97</t>
  </si>
  <si>
    <t>2) The split between contact and distance of the agreed upon total funded units is based on pro-rata adjustment of actual funded units for contact and distance, calculated from actual FTE enrolled student data for 2015.</t>
  </si>
  <si>
    <t>3) A maximum of 3% under-enrolment is allowed. An under-enrolment larger than 3% will be penalised.</t>
  </si>
  <si>
    <t>PG</t>
  </si>
  <si>
    <t>1st Bach</t>
  </si>
  <si>
    <t>1st Bach.</t>
  </si>
  <si>
    <t>B Tech</t>
  </si>
  <si>
    <t>Advanced</t>
  </si>
  <si>
    <t>certificate</t>
  </si>
  <si>
    <t>diploma</t>
  </si>
  <si>
    <t>in education</t>
  </si>
  <si>
    <t>nat. higher</t>
  </si>
  <si>
    <t>(1 year)</t>
  </si>
  <si>
    <t>(2 years)</t>
  </si>
  <si>
    <t>(3 years)</t>
  </si>
  <si>
    <t>(4 years or</t>
  </si>
  <si>
    <t>advanced</t>
  </si>
  <si>
    <t>more)/</t>
  </si>
  <si>
    <t>NQF 7</t>
  </si>
  <si>
    <t>NQF 8</t>
  </si>
  <si>
    <t>NQF7</t>
  </si>
  <si>
    <t>Doctorates</t>
  </si>
  <si>
    <t>non-research</t>
  </si>
  <si>
    <t>(D+E+F+G)</t>
  </si>
  <si>
    <t xml:space="preserve">Detailed State budget for 2017/18 according to university </t>
  </si>
  <si>
    <t>Input data according to university for 2017/18</t>
  </si>
  <si>
    <t>MARCH 2017</t>
  </si>
  <si>
    <t>2016:</t>
  </si>
  <si>
    <t xml:space="preserve">The implementation of the 0% student fee increase. </t>
  </si>
  <si>
    <t>2017:</t>
  </si>
  <si>
    <t>The implementation of the gap funding grant to keep student fee increases zero for the poor</t>
  </si>
  <si>
    <t>and for missing middle students.</t>
  </si>
  <si>
    <t>YEAR</t>
  </si>
  <si>
    <t>Phasing out of difference</t>
  </si>
  <si>
    <t>on the basis of block grant</t>
  </si>
  <si>
    <t>2018/19</t>
  </si>
  <si>
    <t xml:space="preserve">1) Manual adjustments are the result of phasing out the difference between student fee income calculations for 0% fee </t>
  </si>
  <si>
    <t xml:space="preserve">    increase in 2016/17 and block grant calculations of increased funding for 2016/17. The aim is that the basis of block grant </t>
  </si>
  <si>
    <t>calculations  1)</t>
  </si>
  <si>
    <t xml:space="preserve">    calculations should remain in place in future years, as described at Table 8 of the Ministerial Statement on University Funding.</t>
  </si>
  <si>
    <t xml:space="preserve">     A minus amount in the above table implies that the amount has to be subtracted from the total calculated block grant amount.</t>
  </si>
  <si>
    <t xml:space="preserve">TABLE 1.1: DETAILED STATE BUDGET FOR 2004/05 ACCORDING TO INSTITUTION </t>
  </si>
  <si>
    <t xml:space="preserve">TABLE 1.2: DETAILED STATE BUDGET FOR 2005/06 ACCORDING TO INSTITUTION </t>
  </si>
  <si>
    <t>TABLE 1.3: DETAILED STATE BUDGET FOR 2006/07 ACCORDING TO UNIVERSITY</t>
  </si>
  <si>
    <t>TABLE 1.4: DETAILED STATE BUDGET FOR 2007/08 ACCORDING TO UNIVERSITY</t>
  </si>
  <si>
    <t>TABLE 1.5: DETAILED STATE BUDGET FOR 2008/09 ACCORDING TO UNIVERSITY</t>
  </si>
  <si>
    <t>TABLE 1.6: DETAILED STATE BUDGET FOR 2009/10 ACCORDING TO UNIVERSITY</t>
  </si>
  <si>
    <t>TABLE 1.7: DETAILED STATE BUDGET FOR 2010/11 ACCORDING TO UNIVERSITY</t>
  </si>
  <si>
    <t>1.9</t>
  </si>
  <si>
    <t>TABLE 1.8: DETAILED STATE BUDGET FOR 2011/12 ACCORDING TO UNIVERSITY</t>
  </si>
  <si>
    <t>1.10</t>
  </si>
  <si>
    <t>TABLE 1.9: DETAILED STATE BUDGET FOR 2012/13 ACCORDING TO UNIVERSITY</t>
  </si>
  <si>
    <t>1.11</t>
  </si>
  <si>
    <t>TABLE 1.10: DETAILED STATE BUDGET FOR 2013/14 ACCORDING TO UNIVERSITY</t>
  </si>
  <si>
    <t>1.12</t>
  </si>
  <si>
    <t>TABLE 1.11: DETAILED STATE BUDGET FOR 2014/15 ACCORDING TO UNIVERSITY</t>
  </si>
  <si>
    <t>1.13</t>
  </si>
  <si>
    <t>TABLE 1.12: DETAILED STATE BUDGET FOR 2015/16 ACCORDING TO UNIVERSITY</t>
  </si>
  <si>
    <t>1.14</t>
  </si>
  <si>
    <t>TABLE 1.13: DETAILED STATE BUDGET FOR 2016/17 ACCORDING TO UNIVERSITY</t>
  </si>
  <si>
    <t>1.15</t>
  </si>
  <si>
    <t>TABLE 1.14: DETAILED STATE BUDGET FOR 2017/18 ACCORDING TO UNIVERSITY</t>
  </si>
  <si>
    <t>1.16</t>
  </si>
  <si>
    <t>TABLE 2.1: FUNDING OF RESEARCH OUTPUT FOR 2004/05</t>
  </si>
  <si>
    <t>TABLE 2.1: FUNDING OF TEACHING OUTPUT FOR 2004/05</t>
  </si>
  <si>
    <t>TABLE 2.1: TEACHING INPUT GRANTS FOR 2004/05</t>
  </si>
  <si>
    <t>2.5</t>
  </si>
  <si>
    <t>TABLE 2.1: GRANTS FOR INSTITUTIONAL FACTORS FOR 2004/05</t>
  </si>
  <si>
    <t>TABLE 2.1: IMPLEMENTATION OF THE MIGRATION STRATEGY FOR 2004/05</t>
  </si>
  <si>
    <t>TABLE 2.2: FUNDING OF RESEARCH OUTPUT FOR 2005/06</t>
  </si>
  <si>
    <t>TABLE 2.2: FUNDING OF TEACHING OUTPUT FOR 2005/06</t>
  </si>
  <si>
    <t xml:space="preserve">TABLE 2.2: TEACHING INPUT GRANTS FOR 2005/06 </t>
  </si>
  <si>
    <t xml:space="preserve">TABLE 2.2: GRANTS FOR INSTITUTIONAL FACTORS FOR 2005/06 </t>
  </si>
  <si>
    <t>TABLE 2.2: IMPLEMENTATION OF THE MIGRATION STRATEGY FOR 2005/06</t>
  </si>
  <si>
    <t>TABLE 2.3: FUNDING OF RESEARCH OUTPUT FOR 2006/07</t>
  </si>
  <si>
    <t>TABLE 2.3: FUNDING OF TEACHING OUTPUT FOR 2006/07</t>
  </si>
  <si>
    <t xml:space="preserve">TABLE 2.3: TEACHING INPUT GRANTS FOR 2006/07 </t>
  </si>
  <si>
    <t>TABLE 2.3: GRANTS FOR INSTITUTIONAL FACTORS FOR 2006/07</t>
  </si>
  <si>
    <t>TABLE 2.3: IMPLEMENTATION OF THE MIGRATION STRATEGY FOR 2006/07</t>
  </si>
  <si>
    <t>TABLE 2.4: FUNDING OF RESEARCH OUTPUT FOR 2007/08</t>
  </si>
  <si>
    <t>TABLE 2.4: FUNDING OF TEACHING OUTPUT FOR 2007/08</t>
  </si>
  <si>
    <t xml:space="preserve">TABLE 2.4: TEACHING INPUT GRANTS FOR 2007/08 </t>
  </si>
  <si>
    <t>2.20</t>
  </si>
  <si>
    <t>TABLE 2.4: GRANTS FOR INSTITUTIONAL FACTORS FOR 2007/08</t>
  </si>
  <si>
    <t>TABLE 2.5: FUNDING OF RESEARCH OUTPUT FOR 2008/09</t>
  </si>
  <si>
    <t>TABLE 2.5: FUNDING OF TEACHING OUTPUT FOR 2008/09</t>
  </si>
  <si>
    <t>TABLE 2.5: TEACHING INPUT GRANTS FOR 2008/09</t>
  </si>
  <si>
    <t>TABLE 2.5: GRANTS FOR INSTITUTIONAL FACTORS FOR 2008/09</t>
  </si>
  <si>
    <t>2.25</t>
  </si>
  <si>
    <t>TABLE 2.5: DISTRIBUTION OF ADDITIONAL INFLATIONARY</t>
  </si>
  <si>
    <t xml:space="preserve">TABLE 2.6: FUNDING OF RESEARCH OUTPUT FOR 2009/10 </t>
  </si>
  <si>
    <t>TABLE 2.6: FUNDING OF TEACHING OUTPUT FOR 2009/10</t>
  </si>
  <si>
    <t>TABLE 2.6: TEACHING INPUT GRANTS FOR 2009/10</t>
  </si>
  <si>
    <t>TABLE 2.6: GRANTS FOR INSTITUTIONAL FACTORS FOR 2009/10</t>
  </si>
  <si>
    <t>2.30</t>
  </si>
  <si>
    <t>TABLE 2.7: FUNDING OF RESEARCH OUTPUT FOR 2010/11</t>
  </si>
  <si>
    <t>TABLE 2.7: FUNDING OF TEACHING OUTPUT FOR 2010/11</t>
  </si>
  <si>
    <t>TABLE 2.7: TEACHING INPUT GRANTS FOR 2010/11</t>
  </si>
  <si>
    <t>TABLE 2.7: GRANTS FOR INSTITUTIONAL FACTORS FOR 2010/11</t>
  </si>
  <si>
    <t>2.34</t>
  </si>
  <si>
    <t>TABLE 2.8: FUNDING OF RESEARCH OUTPUT FOR 2011/12</t>
  </si>
  <si>
    <t>TABLE 2.8: FUNDING OF TEACHING OUTPUT FOR 2011/12</t>
  </si>
  <si>
    <t>TABLE 2.8: TEACHING INPUT GRANTS FOR 2011/12</t>
  </si>
  <si>
    <t>TABLE 2.8: GRANTS FOR INSTITUTIONAL FACTORS FOR 2011/12</t>
  </si>
  <si>
    <t>2.38</t>
  </si>
  <si>
    <t>TABLE 2.9: FUNDING OF RESEARCH OUTPUT FOR 2012/13</t>
  </si>
  <si>
    <t>TABLE 2.9: FUNDING OF TEACHING OUTPUT FOR 2012/13</t>
  </si>
  <si>
    <t>TABLE 2.9: TEACHING INPUT GRANTS FOR 2012/13</t>
  </si>
  <si>
    <t>TABLE 2.9: GRANTS FOR INSTITUTIONAL FACTORS FOR 2012/13</t>
  </si>
  <si>
    <t>2.42</t>
  </si>
  <si>
    <t>TABLE 2.10: FUNDING OF RESEARCH OUTPUT FOR 2013/14</t>
  </si>
  <si>
    <t>TABLE 2.10: FUNDING OF TEACHING OUTPUT FOR 2013/14</t>
  </si>
  <si>
    <t>TABLE 2.10: TEACHING INPUT GRANTS FOR 2013/14</t>
  </si>
  <si>
    <t>TABLE 2.10: GRANTS FOR INSTITUTIONAL FACTORS FOR 2013/14</t>
  </si>
  <si>
    <t>2.46</t>
  </si>
  <si>
    <t xml:space="preserve">TABLE 2.11: FUNDING OF RESEARCH OUTPUT FOR 2014/15 </t>
  </si>
  <si>
    <t>TABLE 2.11: FUNDING OF TEACHING OUTPUT FOR 2014/15</t>
  </si>
  <si>
    <t>TABLE 2.11: TEACHING INPUT GRANTS FOR 2014/15</t>
  </si>
  <si>
    <t>TABLE 2.11: GRANTS FOR INSTITUTIONAL FACTORS FOR 2014/15</t>
  </si>
  <si>
    <t>2.50</t>
  </si>
  <si>
    <t>TABLE 2.12: FUNDING OF RESEARCH OUTPUT FOR 2015/16</t>
  </si>
  <si>
    <t>TABLE 2.12: FUNDING OF TEACHING OUTPUT FOR 2015/16</t>
  </si>
  <si>
    <t>TABLE 2.12: TEACHING INPUT GRANTS FOR 2015/16</t>
  </si>
  <si>
    <t>TABLE 2.12: GRANTS FOR INSTITUTIONAL FACTORS FOR 2015/16</t>
  </si>
  <si>
    <t>2.54</t>
  </si>
  <si>
    <t>TABLE 2.13: FUNDING OF RESEARCH OUTPUT FOR 2016/17</t>
  </si>
  <si>
    <t>TABLE 2.13: FUNDING OF TEACHING OUTPUT FOR 2016/17</t>
  </si>
  <si>
    <t>TABLE 2.13: TEACHING INPUT GRANTS FOR 2016/17</t>
  </si>
  <si>
    <t>TABLE 2.13: GRANTS FOR INSTITUTIONAL FACTORS FOR 2016/17</t>
  </si>
  <si>
    <t>2.58</t>
  </si>
  <si>
    <t>TABLE 2.14: FUNDING OF RESEARCH OUTPUT FOR 2017/18</t>
  </si>
  <si>
    <t>TABLE 2.14: FUNDING OF TEACHING OUTPUT FOR 2017/18</t>
  </si>
  <si>
    <t>TABLE 2.14: TEACHING INPUT GRANTS FOR 2017/18</t>
  </si>
  <si>
    <t>TABLE 2.14: GRANTS FOR INSTITUTIONAL FACTORS FOR 2017/18</t>
  </si>
  <si>
    <t>2.62</t>
  </si>
  <si>
    <t>TABLE 2.14:  MANUAL ADJUSTMENTS TO TOTAL BLOCK GRANT CALCULATIONS FOR 2017/18</t>
  </si>
  <si>
    <t>2.63</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</si>
</sst>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64" formatCode="#\ ###\ ##0"/>
    <numFmt numFmtId="165" formatCode="0.0%"/>
    <numFmt numFmtId="166" formatCode="0.0000"/>
    <numFmt numFmtId="167" formatCode="0.000"/>
    <numFmt numFmtId="168" formatCode="0.0"/>
    <numFmt numFmtId="169" formatCode="0.00000"/>
    <numFmt numFmtId="170" formatCode="#\ ##0"/>
    <numFmt numFmtId="171" formatCode="###\ ###\ ##0.00"/>
    <numFmt numFmtId="172" formatCode="#.0\ ###\ ##0"/>
    <numFmt numFmtId="173" formatCode="#\ ###\ ##0.00"/>
    <numFmt numFmtId="174" formatCode="#\ ###\ ##0.000"/>
    <numFmt numFmtId="175" formatCode="###\ ###\ ##0.000"/>
    <numFmt numFmtId="176" formatCode="##\ ###\ ##0.000"/>
    <numFmt numFmtId="177" formatCode="##\ ###\ ##0.0"/>
    <numFmt numFmtId="178" formatCode="#\ ##0.0"/>
    <numFmt numFmtId="179" formatCode="#.00\ ###\ ##0"/>
    <numFmt numFmtId="180" formatCode="##\ ###\ ##0.0000"/>
    <numFmt numFmtId="181" formatCode="###\ ###\ ##0.####"/>
    <numFmt numFmtId="182" formatCode="0.000000"/>
    <numFmt numFmtId="183" formatCode="#\ ##0.000"/>
    <numFmt numFmtId="184" formatCode="#,###,##0"/>
    <numFmt numFmtId="185" formatCode="###\ ###\ ##0.00000"/>
    <numFmt numFmtId="186" formatCode="#,###,##0.00000"/>
    <numFmt numFmtId="187" formatCode="_(* #,##0.00_);_(* \(#,##0.00\);_(* &quot;-&quot;??_);_(@_)"/>
  </numFmts>
  <fonts count="50" x14ac:knownFonts="1">
    <font>
      <sz val="10"/>
      <name val="Arial"/>
    </font>
    <font>
      <sz val="11"/>
      <color theme="1"/>
      <name val="Calibri"/>
      <family val="2"/>
      <scheme val="minor"/>
    </font>
    <font>
      <sz val="11"/>
      <color theme="1"/>
      <name val="Calibri"/>
      <family val="2"/>
      <scheme val="minor"/>
    </font>
    <font>
      <b/>
      <sz val="10"/>
      <name val="Arial"/>
      <family val="2"/>
    </font>
    <font>
      <sz val="10"/>
      <name val="Arial"/>
      <family val="2"/>
    </font>
    <font>
      <b/>
      <sz val="16"/>
      <name val="Arial"/>
      <family val="2"/>
    </font>
    <font>
      <sz val="10"/>
      <name val="Arial"/>
      <family val="2"/>
    </font>
    <font>
      <sz val="16"/>
      <name val="Arial"/>
      <family val="2"/>
    </font>
    <font>
      <sz val="12"/>
      <name val="Arial"/>
      <family val="2"/>
    </font>
    <font>
      <sz val="14"/>
      <name val="Arial"/>
      <family val="2"/>
    </font>
    <font>
      <b/>
      <sz val="12"/>
      <name val="Arial"/>
      <family val="2"/>
    </font>
    <font>
      <b/>
      <sz val="10"/>
      <name val="Arial"/>
      <family val="2"/>
    </font>
    <font>
      <b/>
      <sz val="14"/>
      <name val="Arial"/>
      <family val="2"/>
    </font>
    <font>
      <sz val="11"/>
      <name val="Arial"/>
      <family val="2"/>
    </font>
    <font>
      <sz val="10"/>
      <color indexed="8"/>
      <name val="Arial"/>
      <family val="2"/>
    </font>
    <font>
      <b/>
      <sz val="10"/>
      <color indexed="8"/>
      <name val="Arial"/>
      <family val="2"/>
    </font>
    <font>
      <sz val="10"/>
      <color indexed="10"/>
      <name val="Arial"/>
      <family val="2"/>
    </font>
    <font>
      <b/>
      <sz val="10"/>
      <color indexed="10"/>
      <name val="Arial"/>
      <family val="2"/>
    </font>
    <font>
      <b/>
      <sz val="15"/>
      <name val="Arial"/>
      <family val="2"/>
    </font>
    <font>
      <u/>
      <sz val="7.5"/>
      <color indexed="12"/>
      <name val="Arial"/>
      <family val="2"/>
    </font>
    <font>
      <b/>
      <sz val="20"/>
      <name val="Arial"/>
      <family val="2"/>
    </font>
    <font>
      <b/>
      <sz val="24"/>
      <name val="Arial"/>
      <family val="2"/>
    </font>
    <font>
      <b/>
      <sz val="22"/>
      <name val="Arial"/>
      <family val="2"/>
    </font>
    <font>
      <b/>
      <sz val="18"/>
      <name val="Arial"/>
      <family val="2"/>
    </font>
    <font>
      <sz val="9"/>
      <name val="Arial"/>
      <family val="2"/>
    </font>
    <font>
      <sz val="13"/>
      <name val="Arial"/>
      <family val="2"/>
    </font>
    <font>
      <i/>
      <sz val="10"/>
      <name val="Arial"/>
      <family val="2"/>
    </font>
    <font>
      <b/>
      <sz val="12"/>
      <color indexed="8"/>
      <name val="Arial"/>
      <family val="2"/>
    </font>
    <font>
      <sz val="12"/>
      <color indexed="8"/>
      <name val="Arial"/>
      <family val="2"/>
    </font>
    <font>
      <b/>
      <sz val="18"/>
      <color indexed="8"/>
      <name val="Arial"/>
      <family val="2"/>
    </font>
    <font>
      <b/>
      <sz val="11"/>
      <name val="Arial"/>
      <family val="2"/>
    </font>
    <font>
      <b/>
      <sz val="16"/>
      <color indexed="8"/>
      <name val="Arial"/>
      <family val="2"/>
    </font>
    <font>
      <sz val="13"/>
      <color indexed="8"/>
      <name val="Arial"/>
      <family val="2"/>
    </font>
    <font>
      <u/>
      <sz val="10"/>
      <name val="Arial"/>
      <family val="2"/>
    </font>
    <font>
      <u/>
      <sz val="10"/>
      <color indexed="12"/>
      <name val="Arial"/>
      <family val="2"/>
    </font>
    <font>
      <sz val="10"/>
      <color indexed="48"/>
      <name val="Arial"/>
      <family val="2"/>
    </font>
    <font>
      <b/>
      <sz val="14"/>
      <color indexed="8"/>
      <name val="Arial"/>
      <family val="2"/>
    </font>
    <font>
      <sz val="12"/>
      <name val="Arial"/>
      <family val="2"/>
    </font>
    <font>
      <u/>
      <sz val="12"/>
      <name val="Arial"/>
      <family val="2"/>
    </font>
    <font>
      <u/>
      <sz val="12"/>
      <name val="Arial"/>
      <family val="2"/>
    </font>
    <font>
      <sz val="14"/>
      <color indexed="8"/>
      <name val="Arial"/>
      <family val="2"/>
    </font>
    <font>
      <sz val="10"/>
      <color rgb="FFFF0000"/>
      <name val="Arial"/>
      <family val="2"/>
    </font>
    <font>
      <sz val="18"/>
      <name val="Arial"/>
      <family val="2"/>
    </font>
    <font>
      <u/>
      <sz val="7.5"/>
      <color theme="10"/>
      <name val="Arial"/>
      <family val="2"/>
    </font>
    <font>
      <sz val="15"/>
      <name val="Arial"/>
      <family val="2"/>
    </font>
    <font>
      <sz val="12"/>
      <color rgb="FFFF0000"/>
      <name val="Arial"/>
      <family val="2"/>
    </font>
    <font>
      <sz val="10"/>
      <name val="Times New Roman"/>
      <family val="1"/>
    </font>
    <font>
      <b/>
      <sz val="10"/>
      <name val="Times New Roman"/>
      <family val="1"/>
    </font>
    <font>
      <sz val="10"/>
      <color indexed="8"/>
      <name val="Times New Roman"/>
      <family val="1"/>
    </font>
    <font>
      <sz val="14"/>
      <color indexed="8"/>
      <name val="Times New Roman"/>
      <family val="1"/>
    </font>
  </fonts>
  <fills count="4">
    <fill>
      <patternFill patternType="none"/>
    </fill>
    <fill>
      <patternFill patternType="gray125"/>
    </fill>
    <fill>
      <patternFill patternType="solid">
        <fgColor indexed="9"/>
        <bgColor indexed="64"/>
      </patternFill>
    </fill>
    <fill>
      <patternFill patternType="solid">
        <fgColor indexed="8"/>
        <bgColor indexed="64"/>
      </patternFill>
    </fill>
  </fills>
  <borders count="66">
    <border>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s>
  <cellStyleXfs count="29">
    <xf numFmtId="0" fontId="0" fillId="0" borderId="0"/>
    <xf numFmtId="0" fontId="19" fillId="0" borderId="0" applyNumberFormat="0" applyFill="0" applyBorder="0" applyAlignment="0" applyProtection="0">
      <alignment vertical="top"/>
      <protection locked="0"/>
    </xf>
    <xf numFmtId="0" fontId="6" fillId="0" borderId="0"/>
    <xf numFmtId="0" fontId="4" fillId="0" borderId="0"/>
    <xf numFmtId="9" fontId="4" fillId="0" borderId="0" applyFont="0" applyFill="0" applyBorder="0" applyAlignment="0" applyProtection="0"/>
    <xf numFmtId="9" fontId="6" fillId="0" borderId="0" applyFont="0" applyFill="0" applyBorder="0" applyAlignment="0" applyProtection="0"/>
    <xf numFmtId="0" fontId="4" fillId="0" borderId="0"/>
    <xf numFmtId="0" fontId="43" fillId="0" borderId="0" applyNumberFormat="0" applyFill="0" applyBorder="0" applyAlignment="0" applyProtection="0">
      <alignment vertical="top"/>
      <protection locked="0"/>
    </xf>
    <xf numFmtId="0" fontId="4" fillId="0" borderId="0"/>
    <xf numFmtId="0" fontId="4" fillId="0" borderId="0"/>
    <xf numFmtId="0" fontId="4" fillId="0" borderId="0"/>
    <xf numFmtId="0" fontId="2"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87" fontId="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3423">
    <xf numFmtId="0" fontId="0" fillId="0" borderId="0" xfId="0"/>
    <xf numFmtId="0" fontId="0" fillId="0" borderId="3" xfId="0" applyBorder="1"/>
    <xf numFmtId="0" fontId="0" fillId="0" borderId="0" xfId="0" applyBorder="1" applyAlignment="1">
      <alignment horizontal="centerContinuous"/>
    </xf>
    <xf numFmtId="0" fontId="0" fillId="0" borderId="4" xfId="0" applyBorder="1" applyAlignment="1">
      <alignment horizontal="centerContinuous"/>
    </xf>
    <xf numFmtId="164" fontId="0" fillId="0" borderId="0" xfId="0" applyNumberFormat="1" applyBorder="1"/>
    <xf numFmtId="0" fontId="0" fillId="0" borderId="4" xfId="0" applyBorder="1"/>
    <xf numFmtId="0" fontId="0" fillId="0" borderId="5" xfId="0" applyBorder="1"/>
    <xf numFmtId="0" fontId="0" fillId="0" borderId="6" xfId="0" applyBorder="1"/>
    <xf numFmtId="0" fontId="0" fillId="0" borderId="7" xfId="0" applyBorder="1" applyAlignment="1">
      <alignment horizontal="centerContinuous"/>
    </xf>
    <xf numFmtId="0" fontId="0" fillId="0" borderId="6" xfId="0" applyBorder="1" applyAlignment="1">
      <alignment horizontal="centerContinuous"/>
    </xf>
    <xf numFmtId="0" fontId="0" fillId="0" borderId="9" xfId="0" applyBorder="1" applyAlignment="1">
      <alignment horizontal="centerContinuous"/>
    </xf>
    <xf numFmtId="164" fontId="0" fillId="0" borderId="10" xfId="0" applyNumberFormat="1" applyBorder="1"/>
    <xf numFmtId="164" fontId="0" fillId="0" borderId="9" xfId="0" applyNumberFormat="1" applyBorder="1"/>
    <xf numFmtId="0" fontId="3" fillId="0" borderId="0" xfId="0" applyFont="1"/>
    <xf numFmtId="0" fontId="0" fillId="0" borderId="0" xfId="0" applyBorder="1"/>
    <xf numFmtId="0" fontId="0" fillId="0" borderId="3" xfId="0" applyBorder="1" applyAlignment="1">
      <alignment horizontal="center"/>
    </xf>
    <xf numFmtId="0" fontId="0" fillId="0" borderId="10" xfId="0" applyBorder="1" applyAlignment="1">
      <alignment horizontal="centerContinuous"/>
    </xf>
    <xf numFmtId="0" fontId="0" fillId="0" borderId="7" xfId="0" applyBorder="1"/>
    <xf numFmtId="0" fontId="0" fillId="0" borderId="11" xfId="0" applyBorder="1" applyAlignment="1">
      <alignment horizontal="centerContinuous"/>
    </xf>
    <xf numFmtId="0" fontId="0" fillId="0" borderId="12" xfId="0" applyBorder="1" applyAlignment="1">
      <alignment horizontal="centerContinuous"/>
    </xf>
    <xf numFmtId="0" fontId="0" fillId="0" borderId="0" xfId="0" applyBorder="1" applyAlignment="1">
      <alignment horizontal="right"/>
    </xf>
    <xf numFmtId="0" fontId="0" fillId="0" borderId="3" xfId="0" applyBorder="1" applyAlignment="1">
      <alignment horizontal="left"/>
    </xf>
    <xf numFmtId="0" fontId="0" fillId="0" borderId="14" xfId="0" applyBorder="1"/>
    <xf numFmtId="0" fontId="0" fillId="0" borderId="15" xfId="0" applyBorder="1"/>
    <xf numFmtId="0" fontId="5" fillId="0" borderId="0" xfId="0" applyFont="1"/>
    <xf numFmtId="0" fontId="0" fillId="0" borderId="13" xfId="0" applyBorder="1"/>
    <xf numFmtId="0" fontId="0" fillId="0" borderId="1" xfId="0" applyBorder="1"/>
    <xf numFmtId="0" fontId="0" fillId="0" borderId="8" xfId="0" applyBorder="1"/>
    <xf numFmtId="0" fontId="0" fillId="0" borderId="2" xfId="0" applyBorder="1"/>
    <xf numFmtId="0" fontId="0" fillId="0" borderId="0" xfId="0" applyBorder="1" applyAlignment="1">
      <alignment horizontal="left"/>
    </xf>
    <xf numFmtId="0" fontId="0" fillId="0" borderId="3" xfId="0" applyBorder="1" applyAlignment="1">
      <alignment horizontal="centerContinuous"/>
    </xf>
    <xf numFmtId="0" fontId="0" fillId="0" borderId="10" xfId="0" applyBorder="1"/>
    <xf numFmtId="0" fontId="0" fillId="0" borderId="5" xfId="0" applyBorder="1" applyAlignment="1">
      <alignment horizontal="centerContinuous"/>
    </xf>
    <xf numFmtId="0" fontId="3" fillId="0" borderId="3" xfId="0" applyFont="1" applyBorder="1"/>
    <xf numFmtId="0" fontId="8" fillId="0" borderId="0" xfId="0" applyFont="1"/>
    <xf numFmtId="0" fontId="0" fillId="0" borderId="10" xfId="0" applyBorder="1" applyAlignment="1">
      <alignment horizontal="left"/>
    </xf>
    <xf numFmtId="0" fontId="0" fillId="0" borderId="9" xfId="0" applyBorder="1"/>
    <xf numFmtId="0" fontId="0" fillId="0" borderId="11" xfId="0" applyBorder="1"/>
    <xf numFmtId="164" fontId="3" fillId="0" borderId="10" xfId="0" applyNumberFormat="1" applyFont="1" applyBorder="1"/>
    <xf numFmtId="164" fontId="3" fillId="0" borderId="0" xfId="0" applyNumberFormat="1" applyFont="1" applyBorder="1"/>
    <xf numFmtId="164" fontId="0" fillId="0" borderId="7" xfId="0" applyNumberFormat="1" applyBorder="1"/>
    <xf numFmtId="0" fontId="0" fillId="0" borderId="7" xfId="0" applyBorder="1" applyAlignment="1">
      <alignment horizontal="right"/>
    </xf>
    <xf numFmtId="0" fontId="3" fillId="0" borderId="0" xfId="0" applyFont="1" applyBorder="1"/>
    <xf numFmtId="0" fontId="3" fillId="0" borderId="4" xfId="0" applyFont="1" applyBorder="1"/>
    <xf numFmtId="164" fontId="0" fillId="0" borderId="3" xfId="0" applyNumberFormat="1" applyBorder="1"/>
    <xf numFmtId="164" fontId="0" fillId="0" borderId="14" xfId="0" applyNumberFormat="1" applyBorder="1"/>
    <xf numFmtId="164" fontId="0" fillId="0" borderId="11" xfId="0" applyNumberFormat="1" applyBorder="1"/>
    <xf numFmtId="164" fontId="0" fillId="0" borderId="12" xfId="0" applyNumberFormat="1" applyBorder="1"/>
    <xf numFmtId="164" fontId="0" fillId="0" borderId="5" xfId="0" applyNumberFormat="1" applyBorder="1"/>
    <xf numFmtId="0" fontId="0" fillId="0" borderId="10" xfId="0" applyBorder="1" applyAlignment="1">
      <alignment horizontal="right"/>
    </xf>
    <xf numFmtId="0" fontId="0" fillId="0" borderId="16" xfId="0" applyBorder="1" applyAlignment="1">
      <alignment horizontal="centerContinuous"/>
    </xf>
    <xf numFmtId="0" fontId="10" fillId="0" borderId="0" xfId="0" applyFont="1"/>
    <xf numFmtId="164" fontId="0" fillId="0" borderId="0" xfId="0" applyNumberFormat="1"/>
    <xf numFmtId="0" fontId="0" fillId="0" borderId="0" xfId="0" applyAlignment="1">
      <alignment horizontal="center"/>
    </xf>
    <xf numFmtId="0" fontId="0" fillId="0" borderId="5"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2" xfId="0" applyBorder="1" applyAlignment="1">
      <alignment horizontal="center"/>
    </xf>
    <xf numFmtId="0" fontId="0" fillId="0" borderId="15" xfId="0" applyBorder="1" applyAlignment="1">
      <alignment horizontal="center"/>
    </xf>
    <xf numFmtId="0" fontId="11" fillId="0" borderId="0" xfId="0" applyFont="1"/>
    <xf numFmtId="0" fontId="6" fillId="0" borderId="0" xfId="0" applyFont="1"/>
    <xf numFmtId="0" fontId="6" fillId="0" borderId="0" xfId="0" applyFont="1" applyBorder="1"/>
    <xf numFmtId="0" fontId="6" fillId="0" borderId="5" xfId="0" applyFont="1" applyBorder="1"/>
    <xf numFmtId="0" fontId="6" fillId="0" borderId="7" xfId="0" applyFont="1" applyBorder="1"/>
    <xf numFmtId="0" fontId="6" fillId="0" borderId="6" xfId="0" applyFont="1" applyBorder="1"/>
    <xf numFmtId="0" fontId="0" fillId="0" borderId="10" xfId="0" applyBorder="1" applyAlignment="1">
      <alignment horizontal="center"/>
    </xf>
    <xf numFmtId="0" fontId="11" fillId="0" borderId="13" xfId="0" applyFont="1" applyBorder="1"/>
    <xf numFmtId="0" fontId="11" fillId="0" borderId="0" xfId="0" applyFont="1" applyBorder="1"/>
    <xf numFmtId="0" fontId="11" fillId="0" borderId="4" xfId="0" applyFont="1" applyBorder="1"/>
    <xf numFmtId="0" fontId="11" fillId="0" borderId="5" xfId="0" applyFont="1" applyBorder="1"/>
    <xf numFmtId="0" fontId="11" fillId="0" borderId="6" xfId="0" applyFont="1" applyBorder="1"/>
    <xf numFmtId="0" fontId="11" fillId="0" borderId="10" xfId="0" applyFont="1" applyBorder="1"/>
    <xf numFmtId="0" fontId="0" fillId="0" borderId="11" xfId="0" applyBorder="1" applyAlignment="1">
      <alignment horizontal="center"/>
    </xf>
    <xf numFmtId="164" fontId="0" fillId="0" borderId="0" xfId="0" applyNumberFormat="1" applyBorder="1" applyAlignment="1">
      <alignment horizontal="right"/>
    </xf>
    <xf numFmtId="164" fontId="0" fillId="0" borderId="10" xfId="0" applyNumberFormat="1" applyBorder="1" applyAlignment="1">
      <alignment horizontal="right"/>
    </xf>
    <xf numFmtId="164" fontId="11" fillId="0" borderId="0" xfId="0" applyNumberFormat="1" applyFont="1" applyBorder="1"/>
    <xf numFmtId="164" fontId="11" fillId="0" borderId="10" xfId="0" applyNumberFormat="1" applyFont="1" applyBorder="1"/>
    <xf numFmtId="164" fontId="11" fillId="0" borderId="9" xfId="0" applyNumberFormat="1" applyFont="1" applyBorder="1"/>
    <xf numFmtId="164" fontId="11" fillId="0" borderId="7" xfId="0" applyNumberFormat="1" applyFont="1" applyBorder="1"/>
    <xf numFmtId="164" fontId="11" fillId="0" borderId="8" xfId="0" applyNumberFormat="1" applyFont="1" applyBorder="1"/>
    <xf numFmtId="0" fontId="0" fillId="0" borderId="0" xfId="0" applyBorder="1" applyAlignment="1">
      <alignment horizontal="center"/>
    </xf>
    <xf numFmtId="0" fontId="0" fillId="0" borderId="8" xfId="0" applyBorder="1" applyAlignment="1">
      <alignment horizontal="center"/>
    </xf>
    <xf numFmtId="0" fontId="0" fillId="0" borderId="1" xfId="0" applyBorder="1" applyAlignment="1">
      <alignment horizontal="center"/>
    </xf>
    <xf numFmtId="164" fontId="3" fillId="0" borderId="3" xfId="0" applyNumberFormat="1" applyFont="1" applyBorder="1"/>
    <xf numFmtId="0" fontId="0" fillId="0" borderId="16" xfId="0" applyBorder="1"/>
    <xf numFmtId="0" fontId="4" fillId="0" borderId="0" xfId="0" applyFont="1" applyBorder="1" applyAlignment="1">
      <alignment horizontal="right"/>
    </xf>
    <xf numFmtId="0" fontId="3" fillId="0" borderId="5" xfId="0" applyFont="1" applyBorder="1"/>
    <xf numFmtId="0" fontId="0" fillId="0" borderId="21" xfId="0" applyBorder="1"/>
    <xf numFmtId="164" fontId="11" fillId="0" borderId="5" xfId="0" applyNumberFormat="1" applyFont="1" applyBorder="1"/>
    <xf numFmtId="0" fontId="0" fillId="0" borderId="12" xfId="0" applyBorder="1"/>
    <xf numFmtId="1" fontId="0" fillId="0" borderId="0" xfId="0" applyNumberFormat="1"/>
    <xf numFmtId="0" fontId="0" fillId="0" borderId="22" xfId="0" applyBorder="1" applyAlignment="1">
      <alignment horizontal="center"/>
    </xf>
    <xf numFmtId="0" fontId="0" fillId="0" borderId="23" xfId="0" applyBorder="1" applyAlignment="1">
      <alignment horizontal="centerContinuous"/>
    </xf>
    <xf numFmtId="0" fontId="11" fillId="0" borderId="3" xfId="0" applyFont="1" applyBorder="1"/>
    <xf numFmtId="0" fontId="11" fillId="0" borderId="18" xfId="0" applyFont="1" applyBorder="1"/>
    <xf numFmtId="164" fontId="11" fillId="0" borderId="19" xfId="0" applyNumberFormat="1" applyFont="1" applyBorder="1"/>
    <xf numFmtId="0" fontId="0" fillId="0" borderId="16" xfId="0" applyBorder="1" applyAlignment="1">
      <alignment horizontal="right"/>
    </xf>
    <xf numFmtId="0" fontId="0" fillId="0" borderId="24" xfId="0" applyBorder="1"/>
    <xf numFmtId="3" fontId="0" fillId="0" borderId="0" xfId="0" applyNumberFormat="1"/>
    <xf numFmtId="164" fontId="3" fillId="0" borderId="4" xfId="0" applyNumberFormat="1" applyFont="1" applyBorder="1"/>
    <xf numFmtId="164" fontId="0" fillId="0" borderId="4" xfId="0" applyNumberFormat="1" applyBorder="1"/>
    <xf numFmtId="164" fontId="0" fillId="0" borderId="6" xfId="0" applyNumberFormat="1" applyBorder="1"/>
    <xf numFmtId="164" fontId="0" fillId="0" borderId="15" xfId="0" applyNumberFormat="1" applyBorder="1"/>
    <xf numFmtId="164" fontId="0" fillId="0" borderId="20" xfId="0" applyNumberFormat="1" applyBorder="1"/>
    <xf numFmtId="0" fontId="7" fillId="0" borderId="0" xfId="0" applyFont="1"/>
    <xf numFmtId="0" fontId="8" fillId="0" borderId="0" xfId="0" applyFont="1" applyBorder="1"/>
    <xf numFmtId="3" fontId="5" fillId="0" borderId="0" xfId="0" applyNumberFormat="1" applyFont="1"/>
    <xf numFmtId="3" fontId="0" fillId="0" borderId="9" xfId="0" applyNumberFormat="1" applyBorder="1" applyAlignment="1">
      <alignment horizontal="centerContinuous"/>
    </xf>
    <xf numFmtId="0" fontId="0" fillId="0" borderId="16" xfId="0" applyBorder="1" applyAlignment="1">
      <alignment horizontal="left"/>
    </xf>
    <xf numFmtId="0" fontId="4" fillId="0" borderId="0" xfId="0" applyFont="1" applyBorder="1" applyAlignment="1">
      <alignment horizontal="centerContinuous"/>
    </xf>
    <xf numFmtId="3" fontId="8" fillId="0" borderId="0" xfId="0" applyNumberFormat="1" applyFont="1"/>
    <xf numFmtId="164" fontId="6" fillId="0" borderId="10" xfId="0" applyNumberFormat="1" applyFont="1" applyBorder="1"/>
    <xf numFmtId="164" fontId="6" fillId="0" borderId="9" xfId="0" applyNumberFormat="1" applyFont="1" applyBorder="1"/>
    <xf numFmtId="164" fontId="0" fillId="0" borderId="16" xfId="0" applyNumberFormat="1" applyBorder="1"/>
    <xf numFmtId="164" fontId="0" fillId="0" borderId="16" xfId="0" applyNumberFormat="1" applyBorder="1" applyAlignment="1">
      <alignment horizontal="right"/>
    </xf>
    <xf numFmtId="164" fontId="0" fillId="0" borderId="24" xfId="0" applyNumberFormat="1" applyBorder="1"/>
    <xf numFmtId="3" fontId="0" fillId="0" borderId="10" xfId="0" applyNumberFormat="1" applyBorder="1" applyAlignment="1">
      <alignment horizontal="center"/>
    </xf>
    <xf numFmtId="164" fontId="6" fillId="0" borderId="12" xfId="0" applyNumberFormat="1" applyFont="1" applyBorder="1"/>
    <xf numFmtId="0" fontId="3" fillId="0" borderId="27" xfId="0" applyFont="1" applyBorder="1"/>
    <xf numFmtId="0" fontId="3" fillId="0" borderId="28" xfId="0" applyFont="1" applyBorder="1"/>
    <xf numFmtId="164" fontId="3" fillId="0" borderId="27" xfId="0" applyNumberFormat="1" applyFont="1" applyBorder="1"/>
    <xf numFmtId="0" fontId="4" fillId="0" borderId="29" xfId="0" applyFont="1" applyBorder="1" applyAlignment="1">
      <alignment horizontal="centerContinuous"/>
    </xf>
    <xf numFmtId="164" fontId="3" fillId="0" borderId="23" xfId="0" applyNumberFormat="1" applyFont="1" applyBorder="1"/>
    <xf numFmtId="0" fontId="3" fillId="0" borderId="22" xfId="0" applyFont="1" applyBorder="1"/>
    <xf numFmtId="164" fontId="3" fillId="0" borderId="22" xfId="0" applyNumberFormat="1" applyFont="1" applyBorder="1"/>
    <xf numFmtId="164" fontId="3" fillId="0" borderId="28" xfId="0" applyNumberFormat="1" applyFont="1" applyBorder="1"/>
    <xf numFmtId="164" fontId="0" fillId="0" borderId="30" xfId="0" applyNumberFormat="1" applyBorder="1"/>
    <xf numFmtId="0" fontId="11" fillId="0" borderId="31" xfId="0" applyFont="1" applyBorder="1"/>
    <xf numFmtId="164" fontId="11" fillId="0" borderId="32" xfId="0" applyNumberFormat="1" applyFont="1" applyBorder="1"/>
    <xf numFmtId="0" fontId="11" fillId="0" borderId="20" xfId="0" applyFont="1" applyBorder="1"/>
    <xf numFmtId="0" fontId="11" fillId="0" borderId="7" xfId="0" applyFont="1" applyBorder="1"/>
    <xf numFmtId="0" fontId="8" fillId="0" borderId="0" xfId="0" applyFont="1" applyAlignment="1">
      <alignment horizontal="right" textRotation="180"/>
    </xf>
    <xf numFmtId="164" fontId="11" fillId="0" borderId="6" xfId="0" applyNumberFormat="1" applyFont="1" applyBorder="1"/>
    <xf numFmtId="3" fontId="11" fillId="0" borderId="0" xfId="0" applyNumberFormat="1" applyFont="1"/>
    <xf numFmtId="3" fontId="8" fillId="0" borderId="0" xfId="0" applyNumberFormat="1" applyFont="1" applyBorder="1"/>
    <xf numFmtId="3" fontId="6" fillId="0" borderId="0" xfId="0" applyNumberFormat="1" applyFont="1" applyBorder="1"/>
    <xf numFmtId="164" fontId="0" fillId="0" borderId="21" xfId="0" applyNumberFormat="1" applyBorder="1"/>
    <xf numFmtId="164" fontId="11" fillId="0" borderId="21" xfId="0" applyNumberFormat="1" applyFont="1" applyBorder="1"/>
    <xf numFmtId="164" fontId="11" fillId="0" borderId="25" xfId="0" applyNumberFormat="1" applyFont="1" applyBorder="1"/>
    <xf numFmtId="0" fontId="11" fillId="0" borderId="16" xfId="0" applyFont="1" applyBorder="1"/>
    <xf numFmtId="0" fontId="0" fillId="0" borderId="0" xfId="0" applyBorder="1" applyAlignment="1"/>
    <xf numFmtId="0" fontId="6" fillId="0" borderId="3" xfId="0" applyFont="1" applyBorder="1"/>
    <xf numFmtId="0" fontId="6" fillId="0" borderId="0" xfId="0" applyFont="1" applyBorder="1" applyAlignment="1"/>
    <xf numFmtId="0" fontId="4" fillId="0" borderId="16" xfId="0" applyFont="1" applyBorder="1" applyAlignment="1">
      <alignment horizontal="right"/>
    </xf>
    <xf numFmtId="0" fontId="0" fillId="0" borderId="11" xfId="0" applyBorder="1" applyAlignment="1">
      <alignment horizontal="left"/>
    </xf>
    <xf numFmtId="0" fontId="0" fillId="0" borderId="16" xfId="0" applyBorder="1" applyAlignment="1">
      <alignment horizontal="center"/>
    </xf>
    <xf numFmtId="0" fontId="0" fillId="0" borderId="21" xfId="0" applyBorder="1" applyAlignment="1">
      <alignment horizontal="center"/>
    </xf>
    <xf numFmtId="0" fontId="0" fillId="0" borderId="24" xfId="0" applyBorder="1" applyAlignment="1">
      <alignment horizontal="center"/>
    </xf>
    <xf numFmtId="0" fontId="6" fillId="0" borderId="16" xfId="0" applyFont="1" applyBorder="1"/>
    <xf numFmtId="0" fontId="6" fillId="0" borderId="13" xfId="0" applyFont="1" applyBorder="1"/>
    <xf numFmtId="164" fontId="6" fillId="0" borderId="16" xfId="0" applyNumberFormat="1" applyFont="1" applyBorder="1"/>
    <xf numFmtId="0" fontId="6" fillId="0" borderId="11" xfId="0" applyFont="1" applyBorder="1"/>
    <xf numFmtId="164" fontId="11" fillId="0" borderId="16" xfId="0" applyNumberFormat="1" applyFont="1" applyBorder="1"/>
    <xf numFmtId="3" fontId="0" fillId="0" borderId="8" xfId="0" applyNumberFormat="1" applyBorder="1" applyAlignment="1">
      <alignment horizontal="center"/>
    </xf>
    <xf numFmtId="3" fontId="0" fillId="0" borderId="13" xfId="0" applyNumberFormat="1" applyBorder="1" applyAlignment="1">
      <alignment horizontal="center"/>
    </xf>
    <xf numFmtId="3" fontId="0" fillId="0" borderId="2" xfId="0" applyNumberFormat="1" applyBorder="1" applyAlignment="1">
      <alignment horizontal="center"/>
    </xf>
    <xf numFmtId="164" fontId="6" fillId="0" borderId="0" xfId="0" applyNumberFormat="1" applyFont="1" applyBorder="1"/>
    <xf numFmtId="0" fontId="0" fillId="0" borderId="22" xfId="0" applyBorder="1"/>
    <xf numFmtId="3" fontId="0" fillId="0" borderId="3" xfId="0" applyNumberFormat="1" applyBorder="1" applyAlignment="1">
      <alignment horizontal="centerContinuous"/>
    </xf>
    <xf numFmtId="3" fontId="0" fillId="0" borderId="0" xfId="0" applyNumberFormat="1" applyBorder="1" applyAlignment="1">
      <alignment horizontal="center"/>
    </xf>
    <xf numFmtId="3" fontId="0" fillId="0" borderId="5" xfId="0" applyNumberFormat="1" applyBorder="1" applyAlignment="1">
      <alignment horizontal="centerContinuous"/>
    </xf>
    <xf numFmtId="0" fontId="4" fillId="0" borderId="22" xfId="0" applyFont="1" applyBorder="1" applyAlignment="1">
      <alignment horizontal="centerContinuous"/>
    </xf>
    <xf numFmtId="164" fontId="0" fillId="0" borderId="7" xfId="0" applyNumberFormat="1" applyBorder="1" applyAlignment="1">
      <alignment horizontal="right"/>
    </xf>
    <xf numFmtId="3" fontId="0" fillId="0" borderId="11" xfId="0" applyNumberFormat="1" applyBorder="1" applyAlignment="1">
      <alignment horizontal="centerContinuous"/>
    </xf>
    <xf numFmtId="0" fontId="11" fillId="0" borderId="33" xfId="0" applyFont="1" applyBorder="1"/>
    <xf numFmtId="164" fontId="11" fillId="0" borderId="31" xfId="0" applyNumberFormat="1" applyFont="1" applyBorder="1"/>
    <xf numFmtId="0" fontId="11" fillId="0" borderId="30" xfId="0" applyFont="1" applyBorder="1"/>
    <xf numFmtId="0" fontId="11" fillId="0" borderId="32" xfId="0" applyFont="1" applyBorder="1"/>
    <xf numFmtId="164" fontId="11" fillId="0" borderId="30" xfId="0" applyNumberFormat="1" applyFont="1" applyBorder="1"/>
    <xf numFmtId="164" fontId="11" fillId="0" borderId="33" xfId="0" applyNumberFormat="1" applyFont="1" applyBorder="1"/>
    <xf numFmtId="0" fontId="6" fillId="0" borderId="21" xfId="0" applyFont="1" applyBorder="1"/>
    <xf numFmtId="0" fontId="11" fillId="0" borderId="34" xfId="0" applyFont="1" applyBorder="1"/>
    <xf numFmtId="0" fontId="6" fillId="0" borderId="10" xfId="0" applyFont="1" applyBorder="1"/>
    <xf numFmtId="0" fontId="0" fillId="0" borderId="14" xfId="0" applyBorder="1" applyAlignment="1">
      <alignment horizontal="right"/>
    </xf>
    <xf numFmtId="0" fontId="0" fillId="0" borderId="23" xfId="0" applyBorder="1" applyAlignment="1">
      <alignment horizontal="center"/>
    </xf>
    <xf numFmtId="0" fontId="0" fillId="0" borderId="2" xfId="0" applyBorder="1" applyAlignment="1">
      <alignment horizontal="center"/>
    </xf>
    <xf numFmtId="164" fontId="11" fillId="0" borderId="20" xfId="0" applyNumberFormat="1" applyFont="1" applyBorder="1"/>
    <xf numFmtId="165" fontId="11" fillId="0" borderId="0" xfId="4" applyNumberFormat="1" applyFont="1" applyBorder="1"/>
    <xf numFmtId="0" fontId="11" fillId="0" borderId="2" xfId="0" applyFont="1" applyBorder="1"/>
    <xf numFmtId="0" fontId="11" fillId="0" borderId="26" xfId="0" applyFont="1" applyBorder="1"/>
    <xf numFmtId="165" fontId="11" fillId="0" borderId="3" xfId="4" applyNumberFormat="1" applyFont="1" applyBorder="1"/>
    <xf numFmtId="165" fontId="11" fillId="0" borderId="18" xfId="4" applyNumberFormat="1" applyFont="1" applyBorder="1"/>
    <xf numFmtId="165" fontId="4" fillId="0" borderId="3" xfId="4" applyNumberFormat="1" applyBorder="1"/>
    <xf numFmtId="165" fontId="4" fillId="0" borderId="5" xfId="4" applyNumberFormat="1" applyBorder="1"/>
    <xf numFmtId="0" fontId="0" fillId="0" borderId="9" xfId="0" applyBorder="1" applyAlignment="1">
      <alignment horizontal="right"/>
    </xf>
    <xf numFmtId="0" fontId="14" fillId="0" borderId="0" xfId="0" applyFont="1" applyBorder="1" applyAlignment="1">
      <alignment horizontal="center"/>
    </xf>
    <xf numFmtId="0" fontId="0" fillId="0" borderId="0" xfId="0" quotePrefix="1" applyBorder="1" applyAlignment="1">
      <alignment horizontal="center"/>
    </xf>
    <xf numFmtId="0" fontId="14" fillId="0" borderId="10" xfId="0" applyFont="1" applyBorder="1"/>
    <xf numFmtId="0" fontId="18" fillId="0" borderId="0" xfId="0" applyFont="1"/>
    <xf numFmtId="2" fontId="0" fillId="0" borderId="10" xfId="0" applyNumberFormat="1" applyBorder="1"/>
    <xf numFmtId="0" fontId="0" fillId="0" borderId="6" xfId="0" applyBorder="1" applyAlignment="1">
      <alignment horizontal="center"/>
    </xf>
    <xf numFmtId="164" fontId="11" fillId="0" borderId="17" xfId="0" applyNumberFormat="1" applyFont="1" applyBorder="1"/>
    <xf numFmtId="0" fontId="0" fillId="0" borderId="10" xfId="0" quotePrefix="1" applyBorder="1" applyAlignment="1">
      <alignment horizontal="center"/>
    </xf>
    <xf numFmtId="164" fontId="0" fillId="0" borderId="6" xfId="0" applyNumberFormat="1" applyBorder="1" applyAlignment="1">
      <alignment horizontal="right"/>
    </xf>
    <xf numFmtId="164" fontId="6" fillId="0" borderId="0" xfId="0" applyNumberFormat="1" applyFont="1"/>
    <xf numFmtId="164" fontId="14" fillId="0" borderId="10" xfId="0" applyNumberFormat="1" applyFont="1" applyBorder="1"/>
    <xf numFmtId="164" fontId="14" fillId="0" borderId="9" xfId="0" applyNumberFormat="1" applyFont="1" applyBorder="1"/>
    <xf numFmtId="164" fontId="11" fillId="0" borderId="18" xfId="0" applyNumberFormat="1" applyFont="1" applyBorder="1"/>
    <xf numFmtId="0" fontId="6" fillId="0" borderId="4" xfId="0" applyFont="1" applyBorder="1"/>
    <xf numFmtId="0" fontId="6" fillId="0" borderId="15" xfId="0" applyFont="1" applyBorder="1"/>
    <xf numFmtId="0" fontId="20" fillId="0" borderId="0" xfId="0" applyFont="1" applyAlignment="1">
      <alignment horizontal="center"/>
    </xf>
    <xf numFmtId="0" fontId="21" fillId="0" borderId="0" xfId="0" applyFont="1" applyAlignment="1">
      <alignment horizontal="center"/>
    </xf>
    <xf numFmtId="0" fontId="0" fillId="0" borderId="0" xfId="0" applyFill="1" applyBorder="1"/>
    <xf numFmtId="0" fontId="6" fillId="0" borderId="0" xfId="0" applyFont="1" applyBorder="1" applyAlignment="1">
      <alignment horizontal="left"/>
    </xf>
    <xf numFmtId="0" fontId="0" fillId="0" borderId="14" xfId="0" applyBorder="1" applyAlignment="1">
      <alignment horizontal="center"/>
    </xf>
    <xf numFmtId="0" fontId="6" fillId="0" borderId="30" xfId="0" applyFont="1" applyBorder="1" applyAlignment="1">
      <alignment horizontal="right"/>
    </xf>
    <xf numFmtId="164" fontId="6" fillId="0" borderId="30" xfId="0" applyNumberFormat="1" applyFont="1" applyBorder="1" applyAlignment="1">
      <alignment horizontal="right"/>
    </xf>
    <xf numFmtId="0" fontId="6" fillId="0" borderId="33" xfId="0" applyFont="1" applyBorder="1" applyAlignment="1">
      <alignment horizontal="right"/>
    </xf>
    <xf numFmtId="0" fontId="0" fillId="0" borderId="26" xfId="0" applyBorder="1"/>
    <xf numFmtId="1" fontId="14" fillId="0" borderId="10" xfId="0" applyNumberFormat="1" applyFont="1" applyBorder="1"/>
    <xf numFmtId="164" fontId="15" fillId="0" borderId="10" xfId="0" applyNumberFormat="1" applyFont="1" applyBorder="1"/>
    <xf numFmtId="164" fontId="15" fillId="0" borderId="9" xfId="0" applyNumberFormat="1" applyFont="1" applyBorder="1"/>
    <xf numFmtId="0" fontId="6" fillId="0" borderId="0" xfId="0" applyFont="1" applyFill="1" applyBorder="1"/>
    <xf numFmtId="0" fontId="0" fillId="0" borderId="28" xfId="0" applyBorder="1" applyAlignment="1">
      <alignment horizontal="center"/>
    </xf>
    <xf numFmtId="0" fontId="11" fillId="0" borderId="7" xfId="0" applyFont="1" applyBorder="1" applyAlignment="1">
      <alignment horizontal="right"/>
    </xf>
    <xf numFmtId="0" fontId="0" fillId="0" borderId="20" xfId="0" applyBorder="1"/>
    <xf numFmtId="0" fontId="0" fillId="0" borderId="25" xfId="0" applyBorder="1"/>
    <xf numFmtId="0" fontId="11" fillId="0" borderId="0" xfId="0" applyFont="1" applyBorder="1" applyAlignment="1">
      <alignment horizontal="center"/>
    </xf>
    <xf numFmtId="0" fontId="11" fillId="0" borderId="10" xfId="0" applyFont="1" applyBorder="1" applyAlignment="1">
      <alignment horizontal="center"/>
    </xf>
    <xf numFmtId="164" fontId="15" fillId="0" borderId="19" xfId="0" applyNumberFormat="1" applyFont="1" applyBorder="1"/>
    <xf numFmtId="164" fontId="11" fillId="0" borderId="4" xfId="0" applyNumberFormat="1" applyFont="1" applyBorder="1"/>
    <xf numFmtId="0" fontId="0" fillId="0" borderId="33" xfId="0" applyBorder="1"/>
    <xf numFmtId="164" fontId="11" fillId="0" borderId="1" xfId="0" applyNumberFormat="1" applyFont="1" applyBorder="1"/>
    <xf numFmtId="0" fontId="0" fillId="0" borderId="4" xfId="0" quotePrefix="1" applyBorder="1" applyAlignment="1">
      <alignment horizontal="center"/>
    </xf>
    <xf numFmtId="165" fontId="11" fillId="0" borderId="5" xfId="4" applyNumberFormat="1" applyFont="1" applyBorder="1"/>
    <xf numFmtId="0" fontId="0" fillId="0" borderId="21" xfId="0" applyBorder="1" applyAlignment="1">
      <alignment horizontal="centerContinuous"/>
    </xf>
    <xf numFmtId="0" fontId="0" fillId="0" borderId="34" xfId="0" applyBorder="1"/>
    <xf numFmtId="15" fontId="0" fillId="0" borderId="0" xfId="0" applyNumberFormat="1"/>
    <xf numFmtId="18" fontId="0" fillId="0" borderId="0" xfId="0" applyNumberFormat="1"/>
    <xf numFmtId="0" fontId="0" fillId="0" borderId="30" xfId="0" applyBorder="1"/>
    <xf numFmtId="0" fontId="6" fillId="0" borderId="30" xfId="0" applyFont="1" applyBorder="1"/>
    <xf numFmtId="164" fontId="6" fillId="0" borderId="7" xfId="0" applyNumberFormat="1" applyFont="1" applyBorder="1"/>
    <xf numFmtId="0" fontId="0" fillId="0" borderId="29" xfId="0" applyBorder="1" applyAlignment="1">
      <alignment horizontal="centerContinuous"/>
    </xf>
    <xf numFmtId="0" fontId="0" fillId="0" borderId="27" xfId="0" applyBorder="1"/>
    <xf numFmtId="0" fontId="0" fillId="0" borderId="28" xfId="0" applyBorder="1"/>
    <xf numFmtId="164" fontId="0" fillId="0" borderId="23" xfId="0" applyNumberFormat="1" applyBorder="1"/>
    <xf numFmtId="0" fontId="0" fillId="0" borderId="22" xfId="0" applyBorder="1" applyAlignment="1">
      <alignment horizontal="left"/>
    </xf>
    <xf numFmtId="0" fontId="0" fillId="0" borderId="29" xfId="0" applyBorder="1"/>
    <xf numFmtId="164" fontId="6" fillId="0" borderId="23" xfId="0" applyNumberFormat="1" applyFont="1" applyBorder="1"/>
    <xf numFmtId="164" fontId="0" fillId="0" borderId="28" xfId="0" applyNumberFormat="1" applyBorder="1"/>
    <xf numFmtId="164" fontId="0" fillId="0" borderId="27" xfId="0" applyNumberFormat="1" applyBorder="1"/>
    <xf numFmtId="164" fontId="0" fillId="0" borderId="2" xfId="0" applyNumberFormat="1" applyBorder="1"/>
    <xf numFmtId="0" fontId="8" fillId="0" borderId="0" xfId="0" applyFont="1" applyBorder="1" applyAlignment="1">
      <alignment horizontal="right" textRotation="180"/>
    </xf>
    <xf numFmtId="164" fontId="0" fillId="0" borderId="21" xfId="0" applyNumberFormat="1" applyBorder="1" applyAlignment="1">
      <alignment horizontal="right"/>
    </xf>
    <xf numFmtId="0" fontId="8" fillId="0" borderId="0" xfId="0" applyFont="1" applyFill="1" applyBorder="1"/>
    <xf numFmtId="164" fontId="11" fillId="0" borderId="3" xfId="0" applyNumberFormat="1" applyFont="1" applyBorder="1"/>
    <xf numFmtId="164" fontId="14" fillId="0" borderId="7" xfId="0" applyNumberFormat="1" applyFont="1" applyBorder="1" applyAlignment="1">
      <alignment horizontal="right"/>
    </xf>
    <xf numFmtId="164" fontId="14" fillId="0" borderId="21" xfId="0" applyNumberFormat="1" applyFont="1" applyBorder="1" applyAlignment="1">
      <alignment horizontal="right"/>
    </xf>
    <xf numFmtId="164" fontId="11" fillId="0" borderId="8" xfId="0" applyNumberFormat="1" applyFont="1" applyBorder="1" applyAlignment="1">
      <alignment horizontal="right"/>
    </xf>
    <xf numFmtId="164" fontId="6" fillId="0" borderId="7" xfId="0" applyNumberFormat="1" applyFont="1" applyBorder="1" applyAlignment="1">
      <alignment horizontal="right"/>
    </xf>
    <xf numFmtId="0" fontId="10" fillId="0" borderId="0" xfId="0" applyFont="1" applyBorder="1"/>
    <xf numFmtId="0" fontId="6" fillId="0" borderId="4" xfId="0" applyFont="1" applyBorder="1" applyAlignment="1"/>
    <xf numFmtId="0" fontId="0" fillId="0" borderId="35" xfId="0" applyBorder="1"/>
    <xf numFmtId="164" fontId="11" fillId="0" borderId="13" xfId="0" applyNumberFormat="1" applyFont="1" applyBorder="1"/>
    <xf numFmtId="0" fontId="6" fillId="0" borderId="0" xfId="0" applyFont="1" applyBorder="1" applyAlignment="1">
      <alignment horizontal="center"/>
    </xf>
    <xf numFmtId="1" fontId="14" fillId="0" borderId="9" xfId="0" applyNumberFormat="1" applyFont="1" applyBorder="1"/>
    <xf numFmtId="0" fontId="14" fillId="0" borderId="11" xfId="0" applyFont="1" applyBorder="1" applyAlignment="1">
      <alignment horizontal="center"/>
    </xf>
    <xf numFmtId="0" fontId="6" fillId="0" borderId="14" xfId="0" applyFont="1" applyBorder="1"/>
    <xf numFmtId="0" fontId="15" fillId="0" borderId="0" xfId="0" applyFont="1" applyBorder="1" applyAlignment="1">
      <alignment horizontal="center"/>
    </xf>
    <xf numFmtId="0" fontId="15" fillId="0" borderId="11" xfId="0" applyFont="1" applyBorder="1" applyAlignment="1">
      <alignment horizontal="center"/>
    </xf>
    <xf numFmtId="164" fontId="0" fillId="0" borderId="25" xfId="0" applyNumberFormat="1" applyBorder="1"/>
    <xf numFmtId="0" fontId="0" fillId="0" borderId="5" xfId="0" applyBorder="1" applyAlignment="1">
      <alignment horizontal="right"/>
    </xf>
    <xf numFmtId="0" fontId="14" fillId="0" borderId="0" xfId="0" applyFont="1" applyBorder="1"/>
    <xf numFmtId="0" fontId="14" fillId="0" borderId="0" xfId="0" applyFont="1"/>
    <xf numFmtId="0" fontId="15" fillId="0" borderId="0" xfId="0" applyFont="1" applyBorder="1"/>
    <xf numFmtId="0" fontId="14" fillId="0" borderId="1" xfId="0" applyFont="1" applyBorder="1"/>
    <xf numFmtId="0" fontId="14" fillId="0" borderId="3" xfId="0" applyFont="1" applyBorder="1"/>
    <xf numFmtId="0" fontId="14" fillId="0" borderId="5" xfId="0" applyFont="1" applyBorder="1"/>
    <xf numFmtId="0" fontId="14" fillId="0" borderId="7" xfId="0" applyFont="1" applyBorder="1"/>
    <xf numFmtId="0" fontId="14" fillId="0" borderId="0" xfId="0" applyFont="1" applyBorder="1" applyAlignment="1">
      <alignment horizontal="left"/>
    </xf>
    <xf numFmtId="0" fontId="15" fillId="0" borderId="7" xfId="0" applyFont="1" applyBorder="1"/>
    <xf numFmtId="0" fontId="14" fillId="0" borderId="16" xfId="0" applyFont="1" applyBorder="1"/>
    <xf numFmtId="0" fontId="28" fillId="0" borderId="0" xfId="0" applyFont="1"/>
    <xf numFmtId="0" fontId="14" fillId="0" borderId="11" xfId="0" applyFont="1" applyBorder="1"/>
    <xf numFmtId="0" fontId="14" fillId="0" borderId="20" xfId="0" applyFont="1" applyBorder="1"/>
    <xf numFmtId="164" fontId="0" fillId="0" borderId="17" xfId="0" applyNumberFormat="1" applyBorder="1"/>
    <xf numFmtId="0" fontId="6" fillId="0" borderId="2" xfId="0" applyFont="1" applyBorder="1"/>
    <xf numFmtId="0" fontId="6" fillId="0" borderId="8" xfId="0" applyFont="1" applyBorder="1"/>
    <xf numFmtId="0" fontId="11" fillId="0" borderId="1" xfId="0" applyFont="1" applyBorder="1" applyAlignment="1">
      <alignment horizontal="center"/>
    </xf>
    <xf numFmtId="0" fontId="11" fillId="0" borderId="2" xfId="0" applyFont="1" applyBorder="1" applyAlignment="1">
      <alignment horizontal="center"/>
    </xf>
    <xf numFmtId="0" fontId="0" fillId="0" borderId="13" xfId="0" applyBorder="1" applyAlignment="1">
      <alignment horizontal="center"/>
    </xf>
    <xf numFmtId="0" fontId="14" fillId="0" borderId="10" xfId="0" applyFont="1" applyBorder="1" applyAlignment="1">
      <alignment horizontal="center"/>
    </xf>
    <xf numFmtId="0" fontId="0" fillId="0" borderId="17" xfId="0" applyBorder="1"/>
    <xf numFmtId="17" fontId="5" fillId="0" borderId="0" xfId="0" applyNumberFormat="1" applyFont="1"/>
    <xf numFmtId="0" fontId="10" fillId="0" borderId="13" xfId="0" applyFont="1" applyBorder="1" applyAlignment="1">
      <alignment horizontal="center"/>
    </xf>
    <xf numFmtId="0" fontId="10" fillId="0" borderId="2" xfId="0" applyFont="1" applyBorder="1" applyAlignment="1">
      <alignment horizontal="center"/>
    </xf>
    <xf numFmtId="0" fontId="10" fillId="0" borderId="0" xfId="0" applyFont="1" applyBorder="1" applyAlignment="1">
      <alignment horizontal="center"/>
    </xf>
    <xf numFmtId="0" fontId="11" fillId="0" borderId="14" xfId="0" applyFont="1" applyBorder="1" applyAlignment="1">
      <alignment horizontal="center"/>
    </xf>
    <xf numFmtId="0" fontId="11" fillId="0" borderId="11" xfId="0" applyFont="1" applyBorder="1" applyAlignment="1">
      <alignment horizontal="center"/>
    </xf>
    <xf numFmtId="0" fontId="6" fillId="0" borderId="23" xfId="0" applyFont="1" applyBorder="1" applyAlignment="1">
      <alignment horizontal="center"/>
    </xf>
    <xf numFmtId="0" fontId="6" fillId="0" borderId="22" xfId="0" applyFont="1" applyBorder="1" applyAlignment="1">
      <alignment horizontal="center"/>
    </xf>
    <xf numFmtId="0" fontId="6" fillId="0" borderId="27" xfId="0" applyFont="1" applyBorder="1" applyAlignment="1">
      <alignment horizontal="center"/>
    </xf>
    <xf numFmtId="0" fontId="6" fillId="0" borderId="29"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6" fillId="0" borderId="10" xfId="0" applyFont="1" applyBorder="1" applyAlignment="1">
      <alignment horizontal="center"/>
    </xf>
    <xf numFmtId="0" fontId="14" fillId="0" borderId="3" xfId="0" applyFont="1" applyBorder="1" applyAlignment="1">
      <alignment horizontal="center"/>
    </xf>
    <xf numFmtId="0" fontId="6" fillId="0" borderId="23" xfId="0" applyFont="1" applyBorder="1"/>
    <xf numFmtId="0" fontId="6" fillId="0" borderId="16" xfId="0" applyFont="1" applyBorder="1" applyAlignment="1">
      <alignment horizontal="center"/>
    </xf>
    <xf numFmtId="16" fontId="6" fillId="0" borderId="0" xfId="0" applyNumberFormat="1" applyFont="1" applyBorder="1" applyAlignment="1">
      <alignment horizontal="center"/>
    </xf>
    <xf numFmtId="0" fontId="6" fillId="0" borderId="14" xfId="0" applyFont="1" applyBorder="1" applyAlignment="1">
      <alignment horizontal="center"/>
    </xf>
    <xf numFmtId="0" fontId="6" fillId="0" borderId="11" xfId="0" applyFont="1" applyBorder="1" applyAlignment="1">
      <alignment horizontal="center"/>
    </xf>
    <xf numFmtId="0" fontId="6" fillId="0" borderId="24" xfId="0" applyFont="1" applyBorder="1" applyAlignment="1">
      <alignment horizontal="center"/>
    </xf>
    <xf numFmtId="0" fontId="6" fillId="0" borderId="12" xfId="0" applyFont="1" applyBorder="1" applyAlignment="1">
      <alignment horizontal="center"/>
    </xf>
    <xf numFmtId="0" fontId="6" fillId="0" borderId="29" xfId="0" applyFont="1" applyBorder="1"/>
    <xf numFmtId="0" fontId="6" fillId="0" borderId="28" xfId="0" applyFont="1" applyBorder="1"/>
    <xf numFmtId="1" fontId="15" fillId="0" borderId="0" xfId="0" applyNumberFormat="1" applyFont="1" applyBorder="1"/>
    <xf numFmtId="0" fontId="0" fillId="0" borderId="36" xfId="0" applyBorder="1" applyAlignment="1">
      <alignment horizontal="right"/>
    </xf>
    <xf numFmtId="167" fontId="11" fillId="0" borderId="10" xfId="0" applyNumberFormat="1" applyFont="1" applyBorder="1"/>
    <xf numFmtId="2" fontId="0" fillId="0" borderId="0" xfId="0" applyNumberFormat="1" applyBorder="1"/>
    <xf numFmtId="1" fontId="6" fillId="0" borderId="10" xfId="0" applyNumberFormat="1" applyFont="1" applyFill="1" applyBorder="1"/>
    <xf numFmtId="167" fontId="0" fillId="0" borderId="10" xfId="0" applyNumberFormat="1" applyBorder="1"/>
    <xf numFmtId="0" fontId="0" fillId="2" borderId="3" xfId="0" applyFill="1" applyBorder="1"/>
    <xf numFmtId="1" fontId="6" fillId="0" borderId="5" xfId="0" applyNumberFormat="1" applyFont="1" applyFill="1" applyBorder="1"/>
    <xf numFmtId="167" fontId="0" fillId="0" borderId="9" xfId="0" applyNumberFormat="1" applyBorder="1"/>
    <xf numFmtId="2" fontId="0" fillId="0" borderId="7" xfId="0" applyNumberFormat="1" applyBorder="1"/>
    <xf numFmtId="167" fontId="11" fillId="0" borderId="9" xfId="0" applyNumberFormat="1" applyFont="1" applyBorder="1"/>
    <xf numFmtId="0" fontId="11" fillId="0" borderId="21" xfId="0" applyFont="1" applyBorder="1"/>
    <xf numFmtId="167" fontId="11" fillId="0" borderId="19" xfId="0" applyNumberFormat="1" applyFont="1" applyBorder="1"/>
    <xf numFmtId="0" fontId="25" fillId="0" borderId="0" xfId="0" applyFont="1"/>
    <xf numFmtId="164" fontId="25" fillId="0" borderId="0" xfId="0" applyNumberFormat="1" applyFont="1"/>
    <xf numFmtId="167" fontId="0" fillId="0" borderId="0" xfId="0" applyNumberFormat="1" applyBorder="1"/>
    <xf numFmtId="166" fontId="8" fillId="0" borderId="0" xfId="0" applyNumberFormat="1" applyFont="1"/>
    <xf numFmtId="1" fontId="6" fillId="0" borderId="9" xfId="0" applyNumberFormat="1" applyFont="1" applyFill="1" applyBorder="1"/>
    <xf numFmtId="0" fontId="23" fillId="0" borderId="0" xfId="0" applyFont="1"/>
    <xf numFmtId="17" fontId="23" fillId="0" borderId="0" xfId="0" applyNumberFormat="1" applyFont="1"/>
    <xf numFmtId="164" fontId="0" fillId="0" borderId="1" xfId="0" applyNumberFormat="1" applyBorder="1" applyAlignment="1">
      <alignment horizontal="center"/>
    </xf>
    <xf numFmtId="0" fontId="6" fillId="0" borderId="15" xfId="0" applyFont="1" applyBorder="1" applyAlignment="1">
      <alignment horizontal="center"/>
    </xf>
    <xf numFmtId="17" fontId="6" fillId="0" borderId="0" xfId="0" applyNumberFormat="1" applyFont="1" applyBorder="1" applyAlignment="1">
      <alignment horizontal="center"/>
    </xf>
    <xf numFmtId="0" fontId="6" fillId="0" borderId="10" xfId="0" applyFont="1" applyBorder="1" applyAlignment="1"/>
    <xf numFmtId="0" fontId="0" fillId="0" borderId="10" xfId="0" applyNumberFormat="1" applyBorder="1" applyAlignment="1">
      <alignment horizontal="center"/>
    </xf>
    <xf numFmtId="0" fontId="0" fillId="0" borderId="4" xfId="0" applyNumberFormat="1" applyBorder="1" applyAlignment="1">
      <alignment horizontal="center"/>
    </xf>
    <xf numFmtId="0" fontId="0" fillId="0" borderId="6" xfId="0" applyBorder="1" applyAlignment="1">
      <alignment horizontal="right"/>
    </xf>
    <xf numFmtId="0" fontId="0" fillId="0" borderId="31" xfId="0" applyBorder="1" applyAlignment="1">
      <alignment horizontal="right"/>
    </xf>
    <xf numFmtId="0" fontId="0" fillId="0" borderId="34" xfId="0" applyBorder="1" applyAlignment="1">
      <alignment horizontal="center"/>
    </xf>
    <xf numFmtId="168" fontId="0" fillId="0" borderId="32" xfId="0" applyNumberFormat="1" applyBorder="1" applyAlignment="1">
      <alignment horizontal="right"/>
    </xf>
    <xf numFmtId="0" fontId="0" fillId="0" borderId="30" xfId="0" applyBorder="1" applyAlignment="1">
      <alignment horizontal="center"/>
    </xf>
    <xf numFmtId="0" fontId="0" fillId="0" borderId="32" xfId="0" applyBorder="1" applyAlignment="1">
      <alignment horizontal="right"/>
    </xf>
    <xf numFmtId="0" fontId="0" fillId="0" borderId="30" xfId="0" applyBorder="1" applyAlignment="1"/>
    <xf numFmtId="0" fontId="0" fillId="0" borderId="30" xfId="0" applyBorder="1" applyAlignment="1">
      <alignment horizontal="right"/>
    </xf>
    <xf numFmtId="164" fontId="11" fillId="0" borderId="2" xfId="0" applyNumberFormat="1" applyFont="1" applyBorder="1"/>
    <xf numFmtId="0" fontId="6" fillId="0" borderId="3" xfId="0" applyFont="1" applyFill="1" applyBorder="1"/>
    <xf numFmtId="0" fontId="6" fillId="0" borderId="10" xfId="0" applyFont="1" applyFill="1" applyBorder="1"/>
    <xf numFmtId="1" fontId="0" fillId="0" borderId="10" xfId="0" applyNumberFormat="1" applyBorder="1"/>
    <xf numFmtId="164" fontId="0" fillId="0" borderId="16" xfId="0" applyNumberFormat="1" applyBorder="1" applyAlignment="1">
      <alignment horizontal="center"/>
    </xf>
    <xf numFmtId="0" fontId="6" fillId="0" borderId="5" xfId="0" applyFont="1" applyFill="1" applyBorder="1"/>
    <xf numFmtId="0" fontId="6" fillId="0" borderId="9" xfId="0" applyFont="1" applyFill="1" applyBorder="1"/>
    <xf numFmtId="1" fontId="0" fillId="0" borderId="9" xfId="0" applyNumberFormat="1" applyBorder="1"/>
    <xf numFmtId="164" fontId="0" fillId="0" borderId="26" xfId="0" applyNumberFormat="1" applyBorder="1"/>
    <xf numFmtId="0" fontId="8" fillId="0" borderId="1" xfId="0" applyFont="1" applyFill="1" applyBorder="1"/>
    <xf numFmtId="164" fontId="8" fillId="0" borderId="0" xfId="0" applyNumberFormat="1" applyFont="1"/>
    <xf numFmtId="1" fontId="14" fillId="0" borderId="10" xfId="0" applyNumberFormat="1" applyFont="1" applyFill="1" applyBorder="1"/>
    <xf numFmtId="0" fontId="29" fillId="0" borderId="0" xfId="0" applyFont="1"/>
    <xf numFmtId="0" fontId="14" fillId="0" borderId="9" xfId="0" applyFont="1" applyBorder="1" applyAlignment="1">
      <alignment horizontal="right"/>
    </xf>
    <xf numFmtId="1" fontId="15" fillId="0" borderId="10" xfId="0" applyNumberFormat="1" applyFont="1" applyFill="1" applyBorder="1"/>
    <xf numFmtId="1" fontId="14" fillId="0" borderId="9" xfId="0" applyNumberFormat="1" applyFont="1" applyFill="1" applyBorder="1"/>
    <xf numFmtId="0" fontId="14" fillId="0" borderId="4" xfId="0" applyFont="1" applyBorder="1" applyAlignment="1">
      <alignment horizontal="center"/>
    </xf>
    <xf numFmtId="164" fontId="15" fillId="0" borderId="10" xfId="0" applyNumberFormat="1" applyFont="1" applyFill="1" applyBorder="1"/>
    <xf numFmtId="164" fontId="14" fillId="0" borderId="10" xfId="0" applyNumberFormat="1" applyFont="1" applyFill="1" applyBorder="1"/>
    <xf numFmtId="164" fontId="14" fillId="0" borderId="9" xfId="0" applyNumberFormat="1" applyFont="1" applyFill="1" applyBorder="1"/>
    <xf numFmtId="164" fontId="15" fillId="0" borderId="19" xfId="0" applyNumberFormat="1" applyFont="1" applyFill="1" applyBorder="1"/>
    <xf numFmtId="172" fontId="11" fillId="0" borderId="0" xfId="0" applyNumberFormat="1" applyFont="1" applyBorder="1"/>
    <xf numFmtId="17" fontId="6" fillId="0" borderId="11" xfId="0" applyNumberFormat="1" applyFont="1" applyBorder="1" applyAlignment="1">
      <alignment horizontal="center"/>
    </xf>
    <xf numFmtId="0" fontId="6" fillId="0" borderId="23" xfId="0" applyFont="1" applyBorder="1" applyAlignment="1"/>
    <xf numFmtId="0" fontId="0" fillId="0" borderId="16" xfId="0" applyNumberFormat="1" applyBorder="1" applyAlignment="1">
      <alignment horizontal="centerContinuous"/>
    </xf>
    <xf numFmtId="164" fontId="6" fillId="0" borderId="3" xfId="0" applyNumberFormat="1" applyFont="1" applyBorder="1"/>
    <xf numFmtId="0" fontId="6" fillId="0" borderId="4" xfId="0" applyFont="1" applyFill="1" applyBorder="1"/>
    <xf numFmtId="164" fontId="6" fillId="0" borderId="5" xfId="0" applyNumberFormat="1" applyFont="1" applyBorder="1"/>
    <xf numFmtId="164" fontId="24" fillId="0" borderId="0" xfId="0" applyNumberFormat="1" applyFont="1"/>
    <xf numFmtId="164" fontId="14" fillId="0" borderId="11" xfId="0" applyNumberFormat="1" applyFont="1" applyBorder="1" applyAlignment="1">
      <alignment horizontal="center"/>
    </xf>
    <xf numFmtId="0" fontId="14" fillId="0" borderId="10" xfId="0" applyNumberFormat="1" applyFont="1" applyBorder="1" applyAlignment="1">
      <alignment horizontal="centerContinuous"/>
    </xf>
    <xf numFmtId="168" fontId="14" fillId="0" borderId="31" xfId="0" applyNumberFormat="1" applyFont="1" applyBorder="1" applyAlignment="1">
      <alignment horizontal="right"/>
    </xf>
    <xf numFmtId="0" fontId="14" fillId="0" borderId="30" xfId="0" applyFont="1" applyBorder="1" applyAlignment="1">
      <alignment horizontal="right"/>
    </xf>
    <xf numFmtId="168" fontId="14" fillId="0" borderId="32" xfId="0" applyNumberFormat="1" applyFont="1" applyBorder="1" applyAlignment="1">
      <alignment horizontal="right"/>
    </xf>
    <xf numFmtId="164" fontId="15" fillId="0" borderId="3" xfId="0" applyNumberFormat="1" applyFont="1" applyBorder="1"/>
    <xf numFmtId="164" fontId="15" fillId="0" borderId="0" xfId="0" applyNumberFormat="1" applyFont="1" applyBorder="1"/>
    <xf numFmtId="164" fontId="14" fillId="0" borderId="3" xfId="0" applyNumberFormat="1" applyFont="1" applyBorder="1"/>
    <xf numFmtId="164" fontId="14" fillId="0" borderId="0" xfId="0" applyNumberFormat="1" applyFont="1" applyBorder="1"/>
    <xf numFmtId="0" fontId="14" fillId="0" borderId="21" xfId="0" applyFont="1" applyBorder="1"/>
    <xf numFmtId="164" fontId="14" fillId="0" borderId="7" xfId="0" applyNumberFormat="1" applyFont="1" applyBorder="1"/>
    <xf numFmtId="164" fontId="14" fillId="0" borderId="5" xfId="0" applyNumberFormat="1" applyFont="1" applyBorder="1"/>
    <xf numFmtId="164" fontId="15" fillId="0" borderId="18" xfId="0" applyNumberFormat="1" applyFont="1" applyBorder="1"/>
    <xf numFmtId="164" fontId="14" fillId="0" borderId="20" xfId="0" applyNumberFormat="1" applyFont="1" applyBorder="1"/>
    <xf numFmtId="164" fontId="28" fillId="0" borderId="0" xfId="0" applyNumberFormat="1" applyFont="1"/>
    <xf numFmtId="164" fontId="14" fillId="0" borderId="0" xfId="0" applyNumberFormat="1" applyFont="1"/>
    <xf numFmtId="17" fontId="29" fillId="0" borderId="0" xfId="0" applyNumberFormat="1" applyFont="1"/>
    <xf numFmtId="164" fontId="10" fillId="0" borderId="0" xfId="0" applyNumberFormat="1" applyFont="1" applyBorder="1"/>
    <xf numFmtId="164" fontId="27" fillId="0" borderId="0" xfId="0" applyNumberFormat="1" applyFont="1" applyFill="1" applyBorder="1"/>
    <xf numFmtId="164" fontId="27" fillId="0" borderId="0" xfId="0" applyNumberFormat="1" applyFont="1" applyBorder="1"/>
    <xf numFmtId="0" fontId="28" fillId="0" borderId="0" xfId="0" applyFont="1" applyBorder="1"/>
    <xf numFmtId="164" fontId="28" fillId="0" borderId="0" xfId="0" applyNumberFormat="1" applyFont="1" applyBorder="1"/>
    <xf numFmtId="164" fontId="8" fillId="0" borderId="0" xfId="0" applyNumberFormat="1" applyFont="1" applyBorder="1"/>
    <xf numFmtId="165" fontId="10" fillId="0" borderId="0" xfId="4" applyNumberFormat="1" applyFont="1" applyBorder="1"/>
    <xf numFmtId="0" fontId="8" fillId="0" borderId="1" xfId="0" applyFont="1" applyBorder="1"/>
    <xf numFmtId="164" fontId="10" fillId="0" borderId="1" xfId="0" applyNumberFormat="1" applyFont="1" applyBorder="1"/>
    <xf numFmtId="0" fontId="14" fillId="0" borderId="13" xfId="0" applyFont="1" applyBorder="1" applyAlignment="1">
      <alignment horizontal="center"/>
    </xf>
    <xf numFmtId="0" fontId="14" fillId="0" borderId="5" xfId="0" applyFont="1" applyBorder="1" applyAlignment="1">
      <alignment horizontal="center"/>
    </xf>
    <xf numFmtId="1" fontId="6" fillId="0" borderId="3" xfId="0" applyNumberFormat="1" applyFont="1" applyFill="1" applyBorder="1"/>
    <xf numFmtId="0" fontId="30" fillId="0" borderId="5" xfId="0" applyFont="1" applyBorder="1"/>
    <xf numFmtId="164" fontId="30" fillId="0" borderId="5" xfId="0" applyNumberFormat="1" applyFont="1" applyBorder="1"/>
    <xf numFmtId="164" fontId="30" fillId="0" borderId="6" xfId="0" applyNumberFormat="1" applyFont="1" applyBorder="1"/>
    <xf numFmtId="164" fontId="30" fillId="0" borderId="7" xfId="0" applyNumberFormat="1" applyFont="1" applyBorder="1"/>
    <xf numFmtId="167" fontId="16" fillId="0" borderId="0" xfId="0" applyNumberFormat="1" applyFont="1"/>
    <xf numFmtId="167" fontId="0" fillId="0" borderId="0" xfId="0" applyNumberFormat="1"/>
    <xf numFmtId="165" fontId="10" fillId="0" borderId="0" xfId="0" applyNumberFormat="1" applyFont="1" applyBorder="1"/>
    <xf numFmtId="164" fontId="6" fillId="0" borderId="21" xfId="0" applyNumberFormat="1" applyFont="1" applyBorder="1"/>
    <xf numFmtId="164" fontId="6" fillId="0" borderId="11" xfId="0" applyNumberFormat="1" applyFont="1" applyBorder="1"/>
    <xf numFmtId="164" fontId="6" fillId="0" borderId="4" xfId="0" applyNumberFormat="1" applyFont="1" applyBorder="1"/>
    <xf numFmtId="164" fontId="6" fillId="0" borderId="6" xfId="0" applyNumberFormat="1" applyFont="1" applyBorder="1"/>
    <xf numFmtId="164" fontId="30" fillId="0" borderId="9" xfId="0" applyNumberFormat="1" applyFont="1" applyBorder="1"/>
    <xf numFmtId="168" fontId="11" fillId="0" borderId="1" xfId="0" applyNumberFormat="1" applyFont="1" applyBorder="1"/>
    <xf numFmtId="168" fontId="6" fillId="0" borderId="10" xfId="0" applyNumberFormat="1" applyFont="1" applyBorder="1"/>
    <xf numFmtId="168" fontId="11" fillId="0" borderId="0" xfId="0" applyNumberFormat="1" applyFont="1" applyBorder="1"/>
    <xf numFmtId="168" fontId="6" fillId="0" borderId="9" xfId="0" applyNumberFormat="1" applyFont="1" applyBorder="1"/>
    <xf numFmtId="168" fontId="11" fillId="0" borderId="7" xfId="0" applyNumberFormat="1" applyFont="1" applyBorder="1"/>
    <xf numFmtId="168" fontId="11" fillId="0" borderId="8" xfId="0" applyNumberFormat="1" applyFont="1" applyBorder="1"/>
    <xf numFmtId="168" fontId="11" fillId="0" borderId="10" xfId="0" applyNumberFormat="1" applyFont="1" applyBorder="1"/>
    <xf numFmtId="168" fontId="11" fillId="0" borderId="9" xfId="0" applyNumberFormat="1" applyFont="1" applyBorder="1"/>
    <xf numFmtId="168" fontId="6" fillId="0" borderId="0" xfId="0" applyNumberFormat="1" applyFont="1" applyBorder="1"/>
    <xf numFmtId="168" fontId="6" fillId="0" borderId="7" xfId="0" applyNumberFormat="1" applyFont="1" applyBorder="1"/>
    <xf numFmtId="168" fontId="6" fillId="0" borderId="21" xfId="0" applyNumberFormat="1" applyFont="1" applyBorder="1"/>
    <xf numFmtId="0" fontId="11" fillId="0" borderId="15" xfId="0" applyFont="1" applyBorder="1"/>
    <xf numFmtId="1" fontId="11" fillId="0" borderId="9" xfId="0" applyNumberFormat="1" applyFont="1" applyBorder="1"/>
    <xf numFmtId="0" fontId="14" fillId="0" borderId="9" xfId="0" applyFont="1" applyBorder="1"/>
    <xf numFmtId="164" fontId="13" fillId="0" borderId="21" xfId="0" applyNumberFormat="1" applyFont="1" applyBorder="1" applyAlignment="1">
      <alignment horizontal="right"/>
    </xf>
    <xf numFmtId="17" fontId="18" fillId="0" borderId="0" xfId="0" applyNumberFormat="1" applyFont="1"/>
    <xf numFmtId="0" fontId="6" fillId="0" borderId="24" xfId="0" applyFont="1" applyBorder="1"/>
    <xf numFmtId="0" fontId="0" fillId="0" borderId="21" xfId="0" applyBorder="1" applyAlignment="1">
      <alignment horizontal="right"/>
    </xf>
    <xf numFmtId="0" fontId="6" fillId="0" borderId="16" xfId="0" applyFont="1" applyFill="1" applyBorder="1"/>
    <xf numFmtId="0" fontId="6" fillId="0" borderId="21" xfId="0" applyFont="1" applyFill="1" applyBorder="1"/>
    <xf numFmtId="0" fontId="14" fillId="0" borderId="23" xfId="0" applyFont="1" applyBorder="1" applyAlignment="1">
      <alignment horizontal="center"/>
    </xf>
    <xf numFmtId="0" fontId="14" fillId="0" borderId="16" xfId="0" applyFont="1" applyBorder="1" applyAlignment="1">
      <alignment horizontal="center"/>
    </xf>
    <xf numFmtId="0" fontId="0" fillId="0" borderId="29" xfId="0" applyBorder="1" applyAlignment="1">
      <alignment horizontal="center"/>
    </xf>
    <xf numFmtId="0" fontId="14" fillId="0" borderId="22" xfId="0" applyFont="1" applyBorder="1" applyAlignment="1">
      <alignment horizontal="center"/>
    </xf>
    <xf numFmtId="164" fontId="0" fillId="0" borderId="8" xfId="0" applyNumberFormat="1" applyBorder="1"/>
    <xf numFmtId="0" fontId="0" fillId="0" borderId="11" xfId="0" applyBorder="1" applyAlignment="1">
      <alignment horizontal="right"/>
    </xf>
    <xf numFmtId="164" fontId="0" fillId="0" borderId="11" xfId="0" applyNumberFormat="1" applyBorder="1" applyAlignment="1">
      <alignment horizontal="center"/>
    </xf>
    <xf numFmtId="0" fontId="0" fillId="0" borderId="10" xfId="0" applyNumberFormat="1" applyBorder="1" applyAlignment="1">
      <alignment horizontal="centerContinuous"/>
    </xf>
    <xf numFmtId="168" fontId="0" fillId="0" borderId="31" xfId="0" applyNumberFormat="1" applyBorder="1" applyAlignment="1">
      <alignment horizontal="right"/>
    </xf>
    <xf numFmtId="0" fontId="0" fillId="0" borderId="37" xfId="0" applyBorder="1"/>
    <xf numFmtId="164" fontId="6" fillId="0" borderId="10" xfId="0" applyNumberFormat="1" applyFont="1" applyFill="1" applyBorder="1"/>
    <xf numFmtId="164" fontId="0" fillId="3" borderId="7" xfId="0" applyNumberFormat="1" applyFill="1" applyBorder="1"/>
    <xf numFmtId="173" fontId="0" fillId="0" borderId="10" xfId="0" applyNumberFormat="1" applyBorder="1"/>
    <xf numFmtId="173" fontId="14" fillId="0" borderId="5" xfId="0" applyNumberFormat="1" applyFont="1" applyBorder="1"/>
    <xf numFmtId="174" fontId="6" fillId="0" borderId="10" xfId="0" applyNumberFormat="1" applyFont="1" applyFill="1" applyBorder="1"/>
    <xf numFmtId="174" fontId="14" fillId="0" borderId="7" xfId="0" applyNumberFormat="1" applyFont="1" applyBorder="1"/>
    <xf numFmtId="175" fontId="0" fillId="0" borderId="9" xfId="0" applyNumberFormat="1" applyBorder="1"/>
    <xf numFmtId="173" fontId="11" fillId="0" borderId="19" xfId="0" applyNumberFormat="1" applyFont="1" applyBorder="1"/>
    <xf numFmtId="173" fontId="11" fillId="0" borderId="18" xfId="0" applyNumberFormat="1" applyFont="1" applyBorder="1"/>
    <xf numFmtId="174" fontId="11" fillId="0" borderId="19" xfId="0" applyNumberFormat="1" applyFont="1" applyBorder="1"/>
    <xf numFmtId="174" fontId="0" fillId="0" borderId="7" xfId="0" applyNumberFormat="1" applyBorder="1"/>
    <xf numFmtId="175" fontId="11" fillId="0" borderId="19" xfId="0" applyNumberFormat="1" applyFont="1" applyBorder="1"/>
    <xf numFmtId="0" fontId="0" fillId="0" borderId="6" xfId="0" applyFill="1" applyBorder="1"/>
    <xf numFmtId="0" fontId="11" fillId="0" borderId="37" xfId="0" applyFont="1" applyBorder="1"/>
    <xf numFmtId="164" fontId="6" fillId="3" borderId="0" xfId="0" applyNumberFormat="1" applyFont="1" applyFill="1" applyBorder="1"/>
    <xf numFmtId="164" fontId="6" fillId="0" borderId="10" xfId="4" applyNumberFormat="1" applyFont="1" applyFill="1" applyBorder="1"/>
    <xf numFmtId="164" fontId="6" fillId="0" borderId="0" xfId="4" applyNumberFormat="1" applyFont="1" applyFill="1" applyBorder="1"/>
    <xf numFmtId="174" fontId="14" fillId="0" borderId="10" xfId="0" applyNumberFormat="1" applyFont="1" applyFill="1" applyBorder="1"/>
    <xf numFmtId="176" fontId="0" fillId="0" borderId="5" xfId="0" applyNumberFormat="1" applyBorder="1"/>
    <xf numFmtId="164" fontId="11" fillId="0" borderId="19" xfId="0" applyNumberFormat="1" applyFont="1" applyFill="1" applyBorder="1"/>
    <xf numFmtId="164" fontId="11" fillId="0" borderId="20" xfId="4" applyNumberFormat="1" applyFont="1" applyFill="1" applyBorder="1"/>
    <xf numFmtId="174" fontId="11" fillId="0" borderId="19" xfId="0" applyNumberFormat="1" applyFont="1" applyFill="1" applyBorder="1"/>
    <xf numFmtId="164" fontId="11" fillId="0" borderId="18" xfId="0" applyNumberFormat="1" applyFont="1" applyFill="1" applyBorder="1"/>
    <xf numFmtId="176" fontId="11" fillId="0" borderId="9" xfId="0" applyNumberFormat="1" applyFont="1" applyFill="1" applyBorder="1"/>
    <xf numFmtId="164" fontId="11" fillId="0" borderId="5" xfId="0" applyNumberFormat="1" applyFont="1" applyFill="1" applyBorder="1"/>
    <xf numFmtId="164" fontId="11" fillId="0" borderId="9" xfId="0" applyNumberFormat="1" applyFont="1" applyFill="1" applyBorder="1"/>
    <xf numFmtId="0" fontId="0" fillId="0" borderId="20" xfId="0" applyFill="1" applyBorder="1"/>
    <xf numFmtId="164" fontId="0" fillId="0" borderId="1" xfId="0" applyNumberFormat="1" applyBorder="1"/>
    <xf numFmtId="167" fontId="0" fillId="0" borderId="1" xfId="0" applyNumberFormat="1" applyBorder="1"/>
    <xf numFmtId="167" fontId="0" fillId="0" borderId="7" xfId="0" applyNumberFormat="1" applyBorder="1"/>
    <xf numFmtId="167" fontId="0" fillId="0" borderId="11" xfId="0" applyNumberFormat="1" applyBorder="1"/>
    <xf numFmtId="174" fontId="6" fillId="0" borderId="5" xfId="0" applyNumberFormat="1" applyFont="1" applyBorder="1"/>
    <xf numFmtId="174" fontId="6" fillId="0" borderId="7" xfId="0" applyNumberFormat="1" applyFont="1" applyFill="1" applyBorder="1"/>
    <xf numFmtId="174" fontId="6" fillId="0" borderId="9" xfId="0" applyNumberFormat="1" applyFont="1" applyBorder="1"/>
    <xf numFmtId="174" fontId="0" fillId="0" borderId="9" xfId="0" applyNumberFormat="1" applyBorder="1"/>
    <xf numFmtId="174" fontId="11" fillId="0" borderId="5" xfId="0" applyNumberFormat="1" applyFont="1" applyBorder="1"/>
    <xf numFmtId="174" fontId="11" fillId="0" borderId="7" xfId="0" applyNumberFormat="1" applyFont="1" applyFill="1" applyBorder="1"/>
    <xf numFmtId="174" fontId="11" fillId="0" borderId="9" xfId="0" applyNumberFormat="1" applyFont="1" applyBorder="1"/>
    <xf numFmtId="15" fontId="8" fillId="0" borderId="0" xfId="0" applyNumberFormat="1" applyFont="1"/>
    <xf numFmtId="172" fontId="0" fillId="0" borderId="0" xfId="0" applyNumberFormat="1"/>
    <xf numFmtId="0" fontId="8" fillId="0" borderId="0" xfId="0" applyFont="1" applyBorder="1" applyAlignment="1">
      <alignment horizontal="center"/>
    </xf>
    <xf numFmtId="164" fontId="0" fillId="0" borderId="37" xfId="0" applyNumberFormat="1" applyBorder="1"/>
    <xf numFmtId="174" fontId="14" fillId="0" borderId="10" xfId="0" applyNumberFormat="1" applyFont="1" applyBorder="1"/>
    <xf numFmtId="2" fontId="0" fillId="0" borderId="21" xfId="0" applyNumberFormat="1" applyBorder="1"/>
    <xf numFmtId="0" fontId="25" fillId="0" borderId="0" xfId="0" applyFont="1" applyBorder="1"/>
    <xf numFmtId="166" fontId="25" fillId="0" borderId="0" xfId="0" applyNumberFormat="1" applyFont="1"/>
    <xf numFmtId="166" fontId="25" fillId="0" borderId="0" xfId="0" applyNumberFormat="1" applyFont="1" applyBorder="1"/>
    <xf numFmtId="0" fontId="0" fillId="0" borderId="4" xfId="0" applyFill="1" applyBorder="1"/>
    <xf numFmtId="0" fontId="11" fillId="0" borderId="26" xfId="0" applyFont="1" applyFill="1" applyBorder="1"/>
    <xf numFmtId="17" fontId="31" fillId="0" borderId="0" xfId="0" applyNumberFormat="1" applyFont="1"/>
    <xf numFmtId="0" fontId="15" fillId="0" borderId="14" xfId="0" applyFont="1" applyBorder="1" applyAlignment="1">
      <alignment horizontal="center"/>
    </xf>
    <xf numFmtId="0" fontId="15" fillId="0" borderId="10" xfId="0" applyFont="1" applyBorder="1" applyAlignment="1">
      <alignment horizontal="center"/>
    </xf>
    <xf numFmtId="1" fontId="14" fillId="0" borderId="3" xfId="0" applyNumberFormat="1" applyFont="1" applyFill="1" applyBorder="1"/>
    <xf numFmtId="167" fontId="14" fillId="0" borderId="9" xfId="0" applyNumberFormat="1" applyFont="1" applyBorder="1"/>
    <xf numFmtId="0" fontId="14" fillId="0" borderId="0" xfId="0" applyFont="1" applyFill="1" applyBorder="1"/>
    <xf numFmtId="164" fontId="14" fillId="0" borderId="21" xfId="0" applyNumberFormat="1" applyFont="1" applyBorder="1"/>
    <xf numFmtId="0" fontId="15" fillId="0" borderId="20" xfId="0" applyFont="1" applyBorder="1"/>
    <xf numFmtId="167" fontId="15" fillId="0" borderId="9" xfId="0" applyNumberFormat="1" applyFont="1" applyBorder="1"/>
    <xf numFmtId="0" fontId="15" fillId="0" borderId="21" xfId="0" applyFont="1" applyBorder="1"/>
    <xf numFmtId="174" fontId="15" fillId="0" borderId="19" xfId="0" applyNumberFormat="1" applyFont="1" applyBorder="1"/>
    <xf numFmtId="0" fontId="15" fillId="0" borderId="20" xfId="0" applyFont="1" applyFill="1" applyBorder="1"/>
    <xf numFmtId="164" fontId="15" fillId="0" borderId="7" xfId="0" applyNumberFormat="1" applyFont="1" applyBorder="1"/>
    <xf numFmtId="0" fontId="32" fillId="0" borderId="0" xfId="0" applyFont="1"/>
    <xf numFmtId="165" fontId="30" fillId="0" borderId="7" xfId="0" applyNumberFormat="1" applyFont="1" applyBorder="1"/>
    <xf numFmtId="164" fontId="6" fillId="0" borderId="2" xfId="0" applyNumberFormat="1" applyFont="1" applyBorder="1"/>
    <xf numFmtId="164" fontId="30" fillId="0" borderId="21" xfId="0" applyNumberFormat="1" applyFont="1" applyBorder="1"/>
    <xf numFmtId="164" fontId="6" fillId="0" borderId="8" xfId="0" applyNumberFormat="1" applyFont="1" applyBorder="1"/>
    <xf numFmtId="164" fontId="6" fillId="0" borderId="17" xfId="0" applyNumberFormat="1" applyFont="1" applyBorder="1"/>
    <xf numFmtId="165" fontId="6" fillId="0" borderId="8" xfId="0" applyNumberFormat="1" applyFont="1" applyBorder="1"/>
    <xf numFmtId="165" fontId="30" fillId="0" borderId="9" xfId="0" applyNumberFormat="1" applyFont="1" applyBorder="1"/>
    <xf numFmtId="165" fontId="6" fillId="0" borderId="1" xfId="0" applyNumberFormat="1" applyFont="1" applyBorder="1"/>
    <xf numFmtId="0" fontId="30" fillId="0" borderId="38" xfId="0" applyFont="1" applyBorder="1"/>
    <xf numFmtId="164" fontId="30" fillId="0" borderId="19" xfId="0" applyNumberFormat="1" applyFont="1" applyBorder="1"/>
    <xf numFmtId="165" fontId="11" fillId="0" borderId="0" xfId="0" applyNumberFormat="1" applyFont="1" applyBorder="1"/>
    <xf numFmtId="164" fontId="6" fillId="0" borderId="13" xfId="0" applyNumberFormat="1" applyFont="1" applyBorder="1"/>
    <xf numFmtId="165" fontId="6" fillId="0" borderId="9" xfId="0" applyNumberFormat="1" applyFont="1" applyBorder="1"/>
    <xf numFmtId="165" fontId="6" fillId="0" borderId="7" xfId="0" applyNumberFormat="1" applyFont="1" applyBorder="1"/>
    <xf numFmtId="1" fontId="14" fillId="0" borderId="13" xfId="0" applyNumberFormat="1" applyFont="1" applyFill="1" applyBorder="1"/>
    <xf numFmtId="167" fontId="14" fillId="0" borderId="10" xfId="0" applyNumberFormat="1" applyFont="1" applyBorder="1"/>
    <xf numFmtId="0" fontId="14" fillId="0" borderId="16" xfId="0" applyFont="1" applyBorder="1" applyAlignment="1">
      <alignment horizontal="right"/>
    </xf>
    <xf numFmtId="0" fontId="14" fillId="0" borderId="0" xfId="0" applyFont="1" applyBorder="1" applyAlignment="1">
      <alignment horizontal="right"/>
    </xf>
    <xf numFmtId="174" fontId="6" fillId="0" borderId="13" xfId="0" applyNumberFormat="1" applyFont="1" applyBorder="1"/>
    <xf numFmtId="174" fontId="6" fillId="0" borderId="1" xfId="0" applyNumberFormat="1" applyFont="1" applyFill="1" applyBorder="1"/>
    <xf numFmtId="174" fontId="6" fillId="0" borderId="8" xfId="0" applyNumberFormat="1" applyFont="1" applyBorder="1"/>
    <xf numFmtId="174" fontId="0" fillId="0" borderId="8" xfId="0" applyNumberFormat="1" applyBorder="1"/>
    <xf numFmtId="164" fontId="0" fillId="0" borderId="13" xfId="0" applyNumberFormat="1" applyBorder="1"/>
    <xf numFmtId="174" fontId="6" fillId="0" borderId="10" xfId="0" applyNumberFormat="1" applyFont="1" applyBorder="1"/>
    <xf numFmtId="164" fontId="6" fillId="0" borderId="16" xfId="0" applyNumberFormat="1" applyFont="1" applyFill="1" applyBorder="1"/>
    <xf numFmtId="164" fontId="6" fillId="0" borderId="0" xfId="0" applyNumberFormat="1" applyFont="1" applyFill="1" applyBorder="1"/>
    <xf numFmtId="176" fontId="0" fillId="0" borderId="3" xfId="0" applyNumberFormat="1" applyBorder="1"/>
    <xf numFmtId="164" fontId="6" fillId="0" borderId="13" xfId="0" applyNumberFormat="1" applyFont="1" applyFill="1" applyBorder="1"/>
    <xf numFmtId="164" fontId="6" fillId="0" borderId="3" xfId="0" applyNumberFormat="1" applyFont="1" applyFill="1" applyBorder="1"/>
    <xf numFmtId="164" fontId="6" fillId="0" borderId="8" xfId="0" applyNumberFormat="1" applyFont="1" applyFill="1" applyBorder="1"/>
    <xf numFmtId="173" fontId="14" fillId="0" borderId="3" xfId="0" applyNumberFormat="1" applyFont="1" applyBorder="1"/>
    <xf numFmtId="174" fontId="14" fillId="0" borderId="0" xfId="0" applyNumberFormat="1" applyFont="1" applyBorder="1"/>
    <xf numFmtId="175" fontId="0" fillId="0" borderId="10" xfId="0" applyNumberFormat="1" applyBorder="1"/>
    <xf numFmtId="3" fontId="0" fillId="0" borderId="14" xfId="0" applyNumberFormat="1" applyBorder="1" applyAlignment="1">
      <alignment horizontal="centerContinuous"/>
    </xf>
    <xf numFmtId="0" fontId="0" fillId="0" borderId="23" xfId="0" applyBorder="1" applyAlignment="1">
      <alignment horizontal="left"/>
    </xf>
    <xf numFmtId="164" fontId="11" fillId="0" borderId="7" xfId="0" applyNumberFormat="1" applyFont="1" applyBorder="1" applyAlignment="1">
      <alignment horizontal="right"/>
    </xf>
    <xf numFmtId="164" fontId="6" fillId="0" borderId="22" xfId="0" applyNumberFormat="1" applyFont="1" applyBorder="1"/>
    <xf numFmtId="0" fontId="0" fillId="0" borderId="22" xfId="0" applyBorder="1" applyAlignment="1">
      <alignment horizontal="right"/>
    </xf>
    <xf numFmtId="0" fontId="15" fillId="0" borderId="0" xfId="0" applyFont="1"/>
    <xf numFmtId="0" fontId="6" fillId="0" borderId="0" xfId="0" applyFont="1" applyAlignment="1">
      <alignment horizontal="center"/>
    </xf>
    <xf numFmtId="0" fontId="16" fillId="0" borderId="0" xfId="0" applyFont="1"/>
    <xf numFmtId="0" fontId="33" fillId="0" borderId="0" xfId="0" applyFont="1"/>
    <xf numFmtId="2" fontId="0" fillId="0" borderId="10" xfId="0" applyNumberFormat="1" applyBorder="1" applyAlignment="1">
      <alignment horizontal="center"/>
    </xf>
    <xf numFmtId="2" fontId="0" fillId="0" borderId="39" xfId="0" applyNumberFormat="1" applyBorder="1" applyAlignment="1">
      <alignment horizontal="center"/>
    </xf>
    <xf numFmtId="1" fontId="0" fillId="0" borderId="0" xfId="0" applyNumberFormat="1" applyBorder="1" applyAlignment="1">
      <alignment horizontal="center"/>
    </xf>
    <xf numFmtId="2" fontId="0" fillId="0" borderId="9" xfId="0" applyNumberFormat="1" applyBorder="1" applyAlignment="1">
      <alignment horizontal="center"/>
    </xf>
    <xf numFmtId="0" fontId="0" fillId="0" borderId="12" xfId="0" quotePrefix="1" applyBorder="1"/>
    <xf numFmtId="0" fontId="0" fillId="0" borderId="9" xfId="0" quotePrefix="1" applyBorder="1"/>
    <xf numFmtId="0" fontId="0" fillId="0" borderId="40" xfId="0" applyBorder="1" applyAlignment="1">
      <alignment horizontal="center"/>
    </xf>
    <xf numFmtId="2" fontId="0" fillId="0" borderId="41" xfId="0" applyNumberFormat="1" applyBorder="1" applyAlignment="1">
      <alignment horizontal="center"/>
    </xf>
    <xf numFmtId="0" fontId="0" fillId="0" borderId="42" xfId="0" applyBorder="1" applyAlignment="1">
      <alignment horizontal="center"/>
    </xf>
    <xf numFmtId="2" fontId="0" fillId="0" borderId="43" xfId="0" applyNumberFormat="1" applyBorder="1" applyAlignment="1">
      <alignment horizontal="center"/>
    </xf>
    <xf numFmtId="2" fontId="0" fillId="0" borderId="44" xfId="0" applyNumberFormat="1" applyBorder="1" applyAlignment="1">
      <alignment horizontal="center"/>
    </xf>
    <xf numFmtId="0" fontId="0" fillId="0" borderId="45" xfId="0" applyBorder="1" applyAlignment="1">
      <alignment horizontal="center"/>
    </xf>
    <xf numFmtId="164" fontId="6" fillId="0" borderId="5" xfId="0" applyNumberFormat="1" applyFont="1" applyFill="1" applyBorder="1"/>
    <xf numFmtId="1" fontId="0" fillId="0" borderId="0" xfId="0" applyNumberFormat="1" applyBorder="1"/>
    <xf numFmtId="0" fontId="0" fillId="0" borderId="27" xfId="0" applyBorder="1" applyAlignment="1">
      <alignment horizontal="center"/>
    </xf>
    <xf numFmtId="3" fontId="0" fillId="0" borderId="16" xfId="0" applyNumberFormat="1" applyBorder="1" applyAlignment="1">
      <alignment horizontal="center"/>
    </xf>
    <xf numFmtId="3" fontId="0" fillId="0" borderId="3" xfId="0" applyNumberFormat="1" applyBorder="1" applyAlignment="1">
      <alignment horizontal="center"/>
    </xf>
    <xf numFmtId="3" fontId="0" fillId="0" borderId="4" xfId="0" applyNumberFormat="1" applyBorder="1" applyAlignment="1">
      <alignment horizontal="center"/>
    </xf>
    <xf numFmtId="0" fontId="11" fillId="0" borderId="0" xfId="0" applyFont="1" applyAlignment="1">
      <alignment horizontal="center"/>
    </xf>
    <xf numFmtId="0" fontId="34" fillId="0" borderId="0" xfId="1" applyFont="1" applyAlignment="1" applyProtection="1">
      <alignment horizontal="center"/>
    </xf>
    <xf numFmtId="0" fontId="0" fillId="0" borderId="0" xfId="0" applyNumberFormat="1" applyBorder="1" applyAlignment="1">
      <alignment horizontal="center"/>
    </xf>
    <xf numFmtId="174" fontId="6" fillId="0" borderId="27" xfId="0" applyNumberFormat="1" applyFont="1" applyBorder="1"/>
    <xf numFmtId="174" fontId="6" fillId="0" borderId="23" xfId="0" applyNumberFormat="1" applyFont="1" applyBorder="1"/>
    <xf numFmtId="174" fontId="0" fillId="0" borderId="23" xfId="0" applyNumberFormat="1" applyBorder="1"/>
    <xf numFmtId="164" fontId="0" fillId="0" borderId="22" xfId="0" applyNumberFormat="1" applyBorder="1"/>
    <xf numFmtId="9" fontId="35" fillId="0" borderId="6" xfId="0" applyNumberFormat="1" applyFont="1" applyBorder="1"/>
    <xf numFmtId="174" fontId="15" fillId="0" borderId="19" xfId="0" applyNumberFormat="1" applyFont="1" applyFill="1" applyBorder="1"/>
    <xf numFmtId="0" fontId="0" fillId="0" borderId="23" xfId="0" applyBorder="1"/>
    <xf numFmtId="175" fontId="11" fillId="0" borderId="9" xfId="0" applyNumberFormat="1" applyFont="1" applyBorder="1"/>
    <xf numFmtId="0" fontId="0" fillId="0" borderId="22" xfId="0" applyBorder="1" applyAlignment="1">
      <alignment horizontal="centerContinuous"/>
    </xf>
    <xf numFmtId="0" fontId="11" fillId="0" borderId="34" xfId="0" applyFont="1" applyBorder="1" applyAlignment="1">
      <alignment horizontal="right"/>
    </xf>
    <xf numFmtId="0" fontId="11" fillId="0" borderId="6" xfId="0" applyFont="1" applyBorder="1" applyAlignment="1">
      <alignment horizontal="right"/>
    </xf>
    <xf numFmtId="164" fontId="11" fillId="0" borderId="9" xfId="0" applyNumberFormat="1" applyFont="1" applyBorder="1" applyAlignment="1">
      <alignment horizontal="right"/>
    </xf>
    <xf numFmtId="0" fontId="14" fillId="0" borderId="48" xfId="0" applyFont="1" applyFill="1" applyBorder="1" applyAlignment="1">
      <alignment horizontal="center"/>
    </xf>
    <xf numFmtId="164" fontId="14" fillId="0" borderId="23" xfId="0" applyNumberFormat="1" applyFont="1" applyBorder="1"/>
    <xf numFmtId="164" fontId="14" fillId="0" borderId="22" xfId="0" applyNumberFormat="1" applyFont="1" applyBorder="1"/>
    <xf numFmtId="1" fontId="0" fillId="0" borderId="22" xfId="0" applyNumberFormat="1" applyBorder="1"/>
    <xf numFmtId="1" fontId="0" fillId="0" borderId="23" xfId="0" applyNumberFormat="1" applyBorder="1"/>
    <xf numFmtId="0" fontId="11" fillId="0" borderId="9" xfId="0" applyFont="1" applyBorder="1" applyAlignment="1">
      <alignment horizontal="right"/>
    </xf>
    <xf numFmtId="0" fontId="11" fillId="0" borderId="21" xfId="0" applyFont="1" applyBorder="1" applyAlignment="1">
      <alignment horizontal="right"/>
    </xf>
    <xf numFmtId="0" fontId="11" fillId="0" borderId="9" xfId="0" applyFont="1" applyBorder="1"/>
    <xf numFmtId="0" fontId="14" fillId="0" borderId="49" xfId="0" applyFont="1" applyFill="1" applyBorder="1" applyAlignment="1">
      <alignment horizontal="center"/>
    </xf>
    <xf numFmtId="164" fontId="16" fillId="0" borderId="10" xfId="0" applyNumberFormat="1" applyFont="1" applyBorder="1"/>
    <xf numFmtId="0" fontId="14" fillId="0" borderId="49" xfId="0" applyFont="1" applyBorder="1" applyAlignment="1">
      <alignment horizontal="center"/>
    </xf>
    <xf numFmtId="174" fontId="6" fillId="0" borderId="22" xfId="0" applyNumberFormat="1" applyFont="1" applyFill="1" applyBorder="1"/>
    <xf numFmtId="0" fontId="14" fillId="0" borderId="27" xfId="0" applyFont="1" applyFill="1" applyBorder="1"/>
    <xf numFmtId="164" fontId="6" fillId="0" borderId="27" xfId="0" applyNumberFormat="1" applyFont="1" applyFill="1" applyBorder="1"/>
    <xf numFmtId="173" fontId="0" fillId="0" borderId="23" xfId="0" applyNumberFormat="1" applyBorder="1"/>
    <xf numFmtId="0" fontId="0" fillId="0" borderId="28" xfId="0" applyFill="1" applyBorder="1"/>
    <xf numFmtId="173" fontId="14" fillId="0" borderId="27" xfId="0" applyNumberFormat="1" applyFont="1" applyBorder="1"/>
    <xf numFmtId="174" fontId="6" fillId="0" borderId="23" xfId="0" applyNumberFormat="1" applyFont="1" applyFill="1" applyBorder="1"/>
    <xf numFmtId="174" fontId="14" fillId="0" borderId="22" xfId="0" applyNumberFormat="1" applyFont="1" applyBorder="1"/>
    <xf numFmtId="164" fontId="6" fillId="0" borderId="23" xfId="0" applyNumberFormat="1" applyFont="1" applyFill="1" applyBorder="1"/>
    <xf numFmtId="164" fontId="0" fillId="0" borderId="29" xfId="0" applyNumberFormat="1" applyBorder="1"/>
    <xf numFmtId="175" fontId="0" fillId="0" borderId="23" xfId="0" applyNumberFormat="1" applyBorder="1"/>
    <xf numFmtId="165" fontId="4" fillId="0" borderId="27" xfId="4" applyNumberFormat="1" applyBorder="1"/>
    <xf numFmtId="164" fontId="0" fillId="0" borderId="7" xfId="0" applyNumberFormat="1" applyFill="1" applyBorder="1"/>
    <xf numFmtId="173" fontId="0" fillId="0" borderId="12" xfId="0" applyNumberFormat="1" applyBorder="1"/>
    <xf numFmtId="173" fontId="14" fillId="0" borderId="14" xfId="0" applyNumberFormat="1" applyFont="1" applyBorder="1"/>
    <xf numFmtId="174" fontId="6" fillId="0" borderId="9" xfId="0" applyNumberFormat="1" applyFont="1" applyFill="1" applyBorder="1"/>
    <xf numFmtId="164" fontId="6" fillId="0" borderId="9" xfId="0" applyNumberFormat="1" applyFont="1" applyFill="1" applyBorder="1"/>
    <xf numFmtId="174" fontId="14" fillId="0" borderId="23" xfId="0" applyNumberFormat="1" applyFont="1" applyFill="1" applyBorder="1"/>
    <xf numFmtId="0" fontId="6" fillId="0" borderId="22" xfId="0" applyFont="1" applyFill="1" applyBorder="1"/>
    <xf numFmtId="0" fontId="6" fillId="0" borderId="27" xfId="0" applyFont="1" applyFill="1" applyBorder="1"/>
    <xf numFmtId="0" fontId="6" fillId="0" borderId="23" xfId="0" applyFont="1" applyFill="1" applyBorder="1"/>
    <xf numFmtId="1" fontId="6" fillId="0" borderId="23" xfId="0" applyNumberFormat="1" applyFont="1" applyFill="1" applyBorder="1"/>
    <xf numFmtId="176" fontId="0" fillId="0" borderId="27" xfId="0" applyNumberFormat="1" applyBorder="1"/>
    <xf numFmtId="174" fontId="14" fillId="0" borderId="9" xfId="0" applyNumberFormat="1" applyFont="1" applyFill="1" applyBorder="1"/>
    <xf numFmtId="174" fontId="14" fillId="0" borderId="12" xfId="0" applyNumberFormat="1" applyFont="1" applyFill="1" applyBorder="1"/>
    <xf numFmtId="0" fontId="6" fillId="0" borderId="14" xfId="0" applyFont="1" applyFill="1" applyBorder="1"/>
    <xf numFmtId="0" fontId="6" fillId="0" borderId="12" xfId="0" applyFont="1" applyFill="1" applyBorder="1"/>
    <xf numFmtId="1" fontId="6" fillId="0" borderId="12" xfId="0" applyNumberFormat="1" applyFont="1" applyFill="1" applyBorder="1"/>
    <xf numFmtId="174" fontId="14" fillId="0" borderId="27" xfId="0" applyNumberFormat="1" applyFont="1" applyFill="1" applyBorder="1"/>
    <xf numFmtId="0" fontId="6" fillId="0" borderId="28" xfId="0" applyFont="1" applyFill="1" applyBorder="1"/>
    <xf numFmtId="174" fontId="14" fillId="0" borderId="3" xfId="0" applyNumberFormat="1" applyFont="1" applyFill="1" applyBorder="1"/>
    <xf numFmtId="174" fontId="11" fillId="0" borderId="18" xfId="0" applyNumberFormat="1" applyFont="1" applyFill="1" applyBorder="1"/>
    <xf numFmtId="0" fontId="0" fillId="0" borderId="26" xfId="0" applyFill="1" applyBorder="1"/>
    <xf numFmtId="1" fontId="6" fillId="0" borderId="0" xfId="0" applyNumberFormat="1" applyFont="1" applyBorder="1"/>
    <xf numFmtId="1" fontId="11" fillId="0" borderId="0" xfId="0" applyNumberFormat="1" applyFont="1" applyBorder="1"/>
    <xf numFmtId="0" fontId="11" fillId="0" borderId="20" xfId="0" applyFont="1" applyFill="1" applyBorder="1"/>
    <xf numFmtId="1" fontId="6" fillId="0" borderId="27" xfId="0" applyNumberFormat="1" applyFont="1" applyFill="1" applyBorder="1"/>
    <xf numFmtId="167" fontId="0" fillId="0" borderId="23" xfId="0" applyNumberFormat="1" applyBorder="1"/>
    <xf numFmtId="0" fontId="0" fillId="0" borderId="22" xfId="0" applyFill="1" applyBorder="1"/>
    <xf numFmtId="1" fontId="6" fillId="0" borderId="14" xfId="0" applyNumberFormat="1" applyFont="1" applyFill="1" applyBorder="1"/>
    <xf numFmtId="174" fontId="16" fillId="0" borderId="10" xfId="0" applyNumberFormat="1" applyFont="1" applyBorder="1"/>
    <xf numFmtId="0" fontId="0" fillId="0" borderId="23" xfId="0" quotePrefix="1" applyBorder="1"/>
    <xf numFmtId="0" fontId="0" fillId="0" borderId="50" xfId="0" applyBorder="1" applyAlignment="1">
      <alignment horizontal="center"/>
    </xf>
    <xf numFmtId="46" fontId="33" fillId="0" borderId="0" xfId="0" quotePrefix="1" applyNumberFormat="1" applyFont="1" applyAlignment="1">
      <alignment horizontal="left"/>
    </xf>
    <xf numFmtId="0" fontId="33" fillId="0" borderId="0" xfId="0" quotePrefix="1" applyFont="1" applyFill="1" applyBorder="1"/>
    <xf numFmtId="0" fontId="6" fillId="0" borderId="0" xfId="0" quotePrefix="1" applyFont="1"/>
    <xf numFmtId="171" fontId="15" fillId="0" borderId="3" xfId="0" applyNumberFormat="1" applyFont="1" applyBorder="1"/>
    <xf numFmtId="171" fontId="14" fillId="0" borderId="3" xfId="0" applyNumberFormat="1" applyFont="1" applyBorder="1"/>
    <xf numFmtId="171" fontId="14" fillId="0" borderId="3" xfId="0" applyNumberFormat="1" applyFont="1" applyFill="1" applyBorder="1"/>
    <xf numFmtId="171" fontId="14" fillId="0" borderId="5" xfId="0" applyNumberFormat="1" applyFont="1" applyFill="1" applyBorder="1"/>
    <xf numFmtId="171" fontId="14" fillId="0" borderId="5" xfId="0" applyNumberFormat="1" applyFont="1" applyBorder="1"/>
    <xf numFmtId="171" fontId="15" fillId="0" borderId="18" xfId="0" applyNumberFormat="1" applyFont="1" applyBorder="1"/>
    <xf numFmtId="0" fontId="0" fillId="0" borderId="51" xfId="0" applyBorder="1"/>
    <xf numFmtId="0" fontId="0" fillId="0" borderId="52" xfId="0" applyBorder="1"/>
    <xf numFmtId="0" fontId="14" fillId="0" borderId="51" xfId="0" applyFont="1" applyBorder="1"/>
    <xf numFmtId="0" fontId="6" fillId="0" borderId="43" xfId="0" applyFont="1" applyBorder="1" applyAlignment="1">
      <alignment horizontal="center"/>
    </xf>
    <xf numFmtId="1" fontId="6" fillId="0" borderId="43" xfId="0" applyNumberFormat="1" applyFont="1" applyBorder="1" applyAlignment="1">
      <alignment horizontal="center"/>
    </xf>
    <xf numFmtId="0" fontId="0" fillId="0" borderId="43" xfId="0" applyBorder="1" applyAlignment="1">
      <alignment horizontal="center"/>
    </xf>
    <xf numFmtId="0" fontId="0" fillId="0" borderId="44" xfId="0" applyBorder="1"/>
    <xf numFmtId="175" fontId="6" fillId="0" borderId="51" xfId="0" applyNumberFormat="1" applyFont="1" applyBorder="1"/>
    <xf numFmtId="174" fontId="6" fillId="0" borderId="53" xfId="0" applyNumberFormat="1" applyFont="1" applyBorder="1"/>
    <xf numFmtId="177" fontId="0" fillId="0" borderId="53" xfId="0" applyNumberFormat="1" applyBorder="1"/>
    <xf numFmtId="164" fontId="0" fillId="0" borderId="54" xfId="0" applyNumberFormat="1" applyBorder="1"/>
    <xf numFmtId="10" fontId="4" fillId="0" borderId="42" xfId="4" applyNumberFormat="1" applyBorder="1"/>
    <xf numFmtId="164" fontId="0" fillId="0" borderId="51" xfId="0" applyNumberFormat="1" applyBorder="1"/>
    <xf numFmtId="164" fontId="0" fillId="0" borderId="54" xfId="0" applyNumberFormat="1" applyBorder="1" applyAlignment="1">
      <alignment horizontal="right"/>
    </xf>
    <xf numFmtId="164" fontId="0" fillId="0" borderId="52" xfId="0" applyNumberFormat="1" applyBorder="1" applyAlignment="1">
      <alignment horizontal="right"/>
    </xf>
    <xf numFmtId="164" fontId="0" fillId="0" borderId="52" xfId="0" applyNumberFormat="1" applyBorder="1"/>
    <xf numFmtId="0" fontId="0" fillId="2" borderId="51" xfId="0" applyFill="1" applyBorder="1"/>
    <xf numFmtId="10" fontId="4" fillId="0" borderId="0" xfId="4" applyNumberFormat="1"/>
    <xf numFmtId="10" fontId="14" fillId="0" borderId="0" xfId="0" applyNumberFormat="1" applyFont="1" applyFill="1" applyBorder="1"/>
    <xf numFmtId="10" fontId="14" fillId="0" borderId="0" xfId="0" applyNumberFormat="1" applyFont="1" applyBorder="1"/>
    <xf numFmtId="175" fontId="6" fillId="0" borderId="31" xfId="0" applyNumberFormat="1" applyFont="1" applyBorder="1"/>
    <xf numFmtId="174" fontId="6" fillId="0" borderId="32" xfId="0" applyNumberFormat="1" applyFont="1" applyBorder="1"/>
    <xf numFmtId="177" fontId="0" fillId="0" borderId="32" xfId="0" applyNumberFormat="1" applyBorder="1"/>
    <xf numFmtId="10" fontId="4" fillId="0" borderId="47" xfId="4" applyNumberFormat="1" applyBorder="1"/>
    <xf numFmtId="177" fontId="11" fillId="0" borderId="9" xfId="0" applyNumberFormat="1" applyFont="1" applyBorder="1"/>
    <xf numFmtId="10" fontId="11" fillId="0" borderId="55" xfId="4" applyNumberFormat="1" applyFont="1" applyBorder="1"/>
    <xf numFmtId="1" fontId="6" fillId="0" borderId="51" xfId="0" applyNumberFormat="1" applyFont="1" applyFill="1" applyBorder="1"/>
    <xf numFmtId="0" fontId="0" fillId="0" borderId="54" xfId="0" applyBorder="1"/>
    <xf numFmtId="164" fontId="0" fillId="0" borderId="53" xfId="0" applyNumberFormat="1" applyBorder="1"/>
    <xf numFmtId="167" fontId="0" fillId="0" borderId="53" xfId="0" applyNumberFormat="1" applyBorder="1"/>
    <xf numFmtId="178" fontId="0" fillId="0" borderId="53" xfId="0" applyNumberFormat="1" applyBorder="1"/>
    <xf numFmtId="0" fontId="0" fillId="0" borderId="56" xfId="0" applyBorder="1"/>
    <xf numFmtId="174" fontId="14" fillId="0" borderId="53" xfId="0" applyNumberFormat="1" applyFont="1" applyBorder="1"/>
    <xf numFmtId="0" fontId="0" fillId="0" borderId="56" xfId="0" applyBorder="1" applyAlignment="1">
      <alignment horizontal="right"/>
    </xf>
    <xf numFmtId="2" fontId="0" fillId="0" borderId="54" xfId="0" applyNumberFormat="1" applyBorder="1"/>
    <xf numFmtId="176" fontId="0" fillId="0" borderId="51" xfId="0" applyNumberFormat="1" applyBorder="1"/>
    <xf numFmtId="167" fontId="0" fillId="0" borderId="32" xfId="0" applyNumberFormat="1" applyBorder="1"/>
    <xf numFmtId="178" fontId="11" fillId="0" borderId="19" xfId="0" applyNumberFormat="1" applyFont="1" applyBorder="1"/>
    <xf numFmtId="0" fontId="6" fillId="0" borderId="0" xfId="0" applyFont="1" applyAlignment="1">
      <alignment horizontal="right"/>
    </xf>
    <xf numFmtId="0" fontId="13" fillId="0" borderId="0" xfId="0" applyFont="1" applyAlignment="1">
      <alignment horizontal="right"/>
    </xf>
    <xf numFmtId="169" fontId="0" fillId="0" borderId="0" xfId="0" applyNumberFormat="1"/>
    <xf numFmtId="0" fontId="6" fillId="0" borderId="51" xfId="0" applyFont="1" applyFill="1" applyBorder="1"/>
    <xf numFmtId="164" fontId="0" fillId="0" borderId="56" xfId="0" applyNumberFormat="1" applyBorder="1"/>
    <xf numFmtId="0" fontId="6" fillId="0" borderId="53" xfId="0" applyFont="1" applyFill="1" applyBorder="1"/>
    <xf numFmtId="1" fontId="6" fillId="0" borderId="53" xfId="0" applyNumberFormat="1" applyFont="1" applyFill="1" applyBorder="1"/>
    <xf numFmtId="165" fontId="4" fillId="0" borderId="51" xfId="4" applyNumberFormat="1" applyBorder="1"/>
    <xf numFmtId="1" fontId="0" fillId="0" borderId="53" xfId="0" applyNumberFormat="1" applyBorder="1"/>
    <xf numFmtId="9" fontId="35" fillId="0" borderId="52" xfId="0" applyNumberFormat="1" applyFont="1" applyBorder="1"/>
    <xf numFmtId="0" fontId="35" fillId="0" borderId="52" xfId="0" applyFont="1" applyBorder="1"/>
    <xf numFmtId="164" fontId="14" fillId="0" borderId="54" xfId="0" applyNumberFormat="1" applyFont="1" applyBorder="1"/>
    <xf numFmtId="164" fontId="14" fillId="0" borderId="53" xfId="0" applyNumberFormat="1" applyFont="1" applyBorder="1"/>
    <xf numFmtId="0" fontId="14" fillId="0" borderId="51" xfId="0" applyFont="1" applyFill="1" applyBorder="1"/>
    <xf numFmtId="164" fontId="6" fillId="0" borderId="53" xfId="0" applyNumberFormat="1" applyFont="1" applyFill="1" applyBorder="1"/>
    <xf numFmtId="164" fontId="6" fillId="0" borderId="54" xfId="0" applyNumberFormat="1" applyFont="1" applyBorder="1"/>
    <xf numFmtId="0" fontId="0" fillId="0" borderId="53" xfId="0" applyBorder="1"/>
    <xf numFmtId="173" fontId="0" fillId="0" borderId="53" xfId="0" applyNumberFormat="1" applyBorder="1"/>
    <xf numFmtId="173" fontId="14" fillId="0" borderId="51" xfId="0" applyNumberFormat="1" applyFont="1" applyBorder="1"/>
    <xf numFmtId="174" fontId="6" fillId="0" borderId="53" xfId="0" applyNumberFormat="1" applyFont="1" applyFill="1" applyBorder="1"/>
    <xf numFmtId="174" fontId="14" fillId="0" borderId="54" xfId="0" applyNumberFormat="1" applyFont="1" applyBorder="1"/>
    <xf numFmtId="175" fontId="0" fillId="0" borderId="53" xfId="0" applyNumberFormat="1" applyBorder="1"/>
    <xf numFmtId="0" fontId="0" fillId="2" borderId="54" xfId="0" applyFill="1" applyBorder="1"/>
    <xf numFmtId="164" fontId="6" fillId="0" borderId="54" xfId="0" applyNumberFormat="1" applyFont="1" applyFill="1" applyBorder="1"/>
    <xf numFmtId="173" fontId="14" fillId="0" borderId="51" xfId="0" applyNumberFormat="1" applyFont="1" applyFill="1" applyBorder="1"/>
    <xf numFmtId="164" fontId="0" fillId="0" borderId="54" xfId="0" applyNumberFormat="1" applyFill="1" applyBorder="1"/>
    <xf numFmtId="0" fontId="14" fillId="0" borderId="31" xfId="0" applyFont="1" applyBorder="1"/>
    <xf numFmtId="164" fontId="6" fillId="0" borderId="32" xfId="0" applyNumberFormat="1" applyFont="1" applyFill="1" applyBorder="1"/>
    <xf numFmtId="164" fontId="0" fillId="0" borderId="30" xfId="0" applyNumberFormat="1" applyFill="1" applyBorder="1"/>
    <xf numFmtId="0" fontId="0" fillId="0" borderId="32" xfId="0" applyBorder="1"/>
    <xf numFmtId="174" fontId="6" fillId="0" borderId="32" xfId="0" applyNumberFormat="1" applyFont="1" applyFill="1" applyBorder="1"/>
    <xf numFmtId="174" fontId="14" fillId="0" borderId="30" xfId="0" applyNumberFormat="1" applyFont="1" applyBorder="1"/>
    <xf numFmtId="164" fontId="0" fillId="0" borderId="34" xfId="0" applyNumberFormat="1" applyBorder="1"/>
    <xf numFmtId="175" fontId="0" fillId="0" borderId="32" xfId="0" applyNumberFormat="1" applyBorder="1"/>
    <xf numFmtId="165" fontId="4" fillId="0" borderId="31" xfId="4" applyNumberFormat="1" applyBorder="1"/>
    <xf numFmtId="1" fontId="0" fillId="0" borderId="32" xfId="0" applyNumberFormat="1" applyBorder="1"/>
    <xf numFmtId="164" fontId="0" fillId="0" borderId="31" xfId="0" applyNumberFormat="1" applyBorder="1"/>
    <xf numFmtId="164" fontId="0" fillId="0" borderId="32" xfId="0" applyNumberFormat="1" applyBorder="1"/>
    <xf numFmtId="164" fontId="0" fillId="0" borderId="3" xfId="0" applyNumberFormat="1" applyBorder="1" applyAlignment="1">
      <alignment horizontal="center"/>
    </xf>
    <xf numFmtId="164" fontId="6" fillId="0" borderId="51" xfId="0" applyNumberFormat="1" applyFont="1" applyFill="1" applyBorder="1"/>
    <xf numFmtId="164" fontId="6" fillId="0" borderId="31" xfId="0" applyNumberFormat="1" applyFont="1" applyFill="1" applyBorder="1"/>
    <xf numFmtId="0" fontId="0" fillId="0" borderId="52" xfId="0" applyFill="1" applyBorder="1"/>
    <xf numFmtId="0" fontId="0" fillId="0" borderId="52" xfId="0" applyFill="1" applyBorder="1" applyAlignment="1">
      <alignment horizontal="right"/>
    </xf>
    <xf numFmtId="0" fontId="0" fillId="0" borderId="33" xfId="0" applyFill="1" applyBorder="1"/>
    <xf numFmtId="0" fontId="6" fillId="0" borderId="52" xfId="0" applyFont="1" applyFill="1" applyBorder="1"/>
    <xf numFmtId="0" fontId="6" fillId="0" borderId="52" xfId="0" applyFont="1" applyFill="1" applyBorder="1" applyAlignment="1">
      <alignment horizontal="right"/>
    </xf>
    <xf numFmtId="174" fontId="14" fillId="0" borderId="51" xfId="0" applyNumberFormat="1" applyFont="1" applyFill="1" applyBorder="1"/>
    <xf numFmtId="174" fontId="6" fillId="0" borderId="54" xfId="0" applyNumberFormat="1" applyFont="1" applyFill="1" applyBorder="1"/>
    <xf numFmtId="174" fontId="6" fillId="0" borderId="30" xfId="0" applyNumberFormat="1" applyFont="1" applyFill="1" applyBorder="1"/>
    <xf numFmtId="174" fontId="6" fillId="0" borderId="54" xfId="0" applyNumberFormat="1" applyFont="1" applyFill="1" applyBorder="1" applyAlignment="1">
      <alignment horizontal="right"/>
    </xf>
    <xf numFmtId="0" fontId="0" fillId="0" borderId="54" xfId="0" applyFill="1" applyBorder="1"/>
    <xf numFmtId="0" fontId="0" fillId="0" borderId="54" xfId="0" applyBorder="1" applyAlignment="1">
      <alignment horizontal="right"/>
    </xf>
    <xf numFmtId="0" fontId="37" fillId="0" borderId="0" xfId="0" applyFont="1"/>
    <xf numFmtId="0" fontId="38" fillId="0" borderId="0" xfId="0" applyFont="1"/>
    <xf numFmtId="0" fontId="39" fillId="0" borderId="0" xfId="0" applyFont="1"/>
    <xf numFmtId="0" fontId="0" fillId="0" borderId="23" xfId="0" applyNumberFormat="1" applyBorder="1" applyAlignment="1">
      <alignment horizontal="center"/>
    </xf>
    <xf numFmtId="0" fontId="0" fillId="0" borderId="22" xfId="0" applyNumberFormat="1" applyBorder="1" applyAlignment="1">
      <alignment horizontal="center"/>
    </xf>
    <xf numFmtId="3" fontId="14" fillId="0" borderId="3" xfId="0" applyNumberFormat="1" applyFont="1" applyBorder="1" applyAlignment="1">
      <alignment horizontal="center"/>
    </xf>
    <xf numFmtId="3" fontId="14" fillId="0" borderId="0" xfId="0" applyNumberFormat="1" applyFont="1" applyBorder="1" applyAlignment="1">
      <alignment horizontal="center"/>
    </xf>
    <xf numFmtId="3" fontId="14" fillId="0" borderId="10" xfId="0" applyNumberFormat="1" applyFont="1" applyBorder="1" applyAlignment="1">
      <alignment horizontal="center"/>
    </xf>
    <xf numFmtId="3" fontId="14" fillId="0" borderId="16" xfId="0" applyNumberFormat="1" applyFont="1" applyBorder="1" applyAlignment="1">
      <alignment horizontal="center"/>
    </xf>
    <xf numFmtId="0" fontId="14" fillId="0" borderId="23" xfId="0" applyFont="1" applyBorder="1" applyAlignment="1">
      <alignment horizontal="centerContinuous"/>
    </xf>
    <xf numFmtId="0" fontId="14" fillId="0" borderId="22" xfId="0" applyFont="1" applyBorder="1" applyAlignment="1">
      <alignment horizontal="centerContinuous"/>
    </xf>
    <xf numFmtId="0" fontId="14" fillId="0" borderId="22" xfId="0" applyFont="1" applyBorder="1" applyAlignment="1">
      <alignment horizontal="left"/>
    </xf>
    <xf numFmtId="0" fontId="14" fillId="0" borderId="29" xfId="0" applyFont="1" applyBorder="1" applyAlignment="1">
      <alignment horizontal="centerContinuous"/>
    </xf>
    <xf numFmtId="0" fontId="14" fillId="0" borderId="10" xfId="0" applyFont="1" applyBorder="1" applyAlignment="1">
      <alignment horizontal="centerContinuous"/>
    </xf>
    <xf numFmtId="0" fontId="14" fillId="0" borderId="0" xfId="0" applyFont="1" applyBorder="1" applyAlignment="1">
      <alignment horizontal="centerContinuous"/>
    </xf>
    <xf numFmtId="0" fontId="14" fillId="0" borderId="23" xfId="0" applyFont="1" applyBorder="1" applyAlignment="1">
      <alignment horizontal="left"/>
    </xf>
    <xf numFmtId="0" fontId="14" fillId="0" borderId="10" xfId="0" applyFont="1" applyBorder="1" applyAlignment="1">
      <alignment horizontal="left"/>
    </xf>
    <xf numFmtId="0" fontId="14" fillId="0" borderId="6" xfId="0" applyFont="1" applyBorder="1"/>
    <xf numFmtId="0" fontId="14" fillId="0" borderId="9" xfId="0" applyFont="1" applyBorder="1" applyAlignment="1">
      <alignment horizontal="centerContinuous"/>
    </xf>
    <xf numFmtId="0" fontId="14" fillId="0" borderId="7" xfId="0" applyFont="1" applyBorder="1" applyAlignment="1">
      <alignment horizontal="centerContinuous"/>
    </xf>
    <xf numFmtId="3" fontId="14" fillId="0" borderId="5" xfId="0" applyNumberFormat="1" applyFont="1" applyBorder="1" applyAlignment="1">
      <alignment horizontal="centerContinuous"/>
    </xf>
    <xf numFmtId="3" fontId="14" fillId="0" borderId="9" xfId="0" applyNumberFormat="1" applyFont="1" applyBorder="1" applyAlignment="1">
      <alignment horizontal="centerContinuous"/>
    </xf>
    <xf numFmtId="0" fontId="14" fillId="0" borderId="21" xfId="0" applyFont="1" applyBorder="1" applyAlignment="1">
      <alignment horizontal="centerContinuous"/>
    </xf>
    <xf numFmtId="174" fontId="14" fillId="0" borderId="8" xfId="0" applyNumberFormat="1" applyFont="1" applyBorder="1"/>
    <xf numFmtId="0" fontId="14" fillId="0" borderId="17" xfId="0" applyFont="1" applyBorder="1"/>
    <xf numFmtId="0" fontId="14" fillId="0" borderId="34" xfId="0" applyFont="1" applyBorder="1"/>
    <xf numFmtId="164" fontId="15" fillId="0" borderId="32" xfId="0" applyNumberFormat="1" applyFont="1" applyBorder="1"/>
    <xf numFmtId="0" fontId="15" fillId="0" borderId="30" xfId="0" applyFont="1" applyBorder="1" applyAlignment="1">
      <alignment horizontal="right"/>
    </xf>
    <xf numFmtId="0" fontId="15" fillId="0" borderId="34" xfId="0" applyFont="1" applyBorder="1" applyAlignment="1">
      <alignment horizontal="right"/>
    </xf>
    <xf numFmtId="164" fontId="15" fillId="0" borderId="5" xfId="0" applyNumberFormat="1" applyFont="1" applyBorder="1"/>
    <xf numFmtId="0" fontId="15" fillId="0" borderId="6" xfId="0" applyFont="1" applyBorder="1" applyAlignment="1">
      <alignment horizontal="right"/>
    </xf>
    <xf numFmtId="0" fontId="15" fillId="0" borderId="5" xfId="0" applyFont="1" applyBorder="1"/>
    <xf numFmtId="164" fontId="15" fillId="0" borderId="20" xfId="0" applyNumberFormat="1" applyFont="1" applyBorder="1"/>
    <xf numFmtId="164" fontId="15" fillId="0" borderId="25" xfId="0" applyNumberFormat="1" applyFont="1" applyBorder="1"/>
    <xf numFmtId="0" fontId="14" fillId="0" borderId="25" xfId="0" applyFont="1" applyBorder="1"/>
    <xf numFmtId="164" fontId="15" fillId="0" borderId="7" xfId="0" applyNumberFormat="1" applyFont="1" applyBorder="1" applyAlignment="1">
      <alignment horizontal="right"/>
    </xf>
    <xf numFmtId="164" fontId="14" fillId="0" borderId="6" xfId="0" applyNumberFormat="1" applyFont="1" applyBorder="1" applyAlignment="1">
      <alignment horizontal="right"/>
    </xf>
    <xf numFmtId="3" fontId="14" fillId="0" borderId="0" xfId="0" applyNumberFormat="1" applyFont="1"/>
    <xf numFmtId="179" fontId="14" fillId="0" borderId="0" xfId="0" applyNumberFormat="1" applyFont="1" applyBorder="1"/>
    <xf numFmtId="0" fontId="14" fillId="0" borderId="27" xfId="0" applyFont="1" applyBorder="1"/>
    <xf numFmtId="0" fontId="14" fillId="0" borderId="28" xfId="0" applyFont="1" applyBorder="1"/>
    <xf numFmtId="0" fontId="14" fillId="0" borderId="22" xfId="0" applyFont="1" applyBorder="1" applyAlignment="1">
      <alignment horizontal="right"/>
    </xf>
    <xf numFmtId="164" fontId="14" fillId="0" borderId="27" xfId="0" applyNumberFormat="1" applyFont="1" applyBorder="1"/>
    <xf numFmtId="0" fontId="14" fillId="0" borderId="22" xfId="0" applyFont="1" applyBorder="1"/>
    <xf numFmtId="0" fontId="14" fillId="0" borderId="23" xfId="0" applyFont="1" applyBorder="1"/>
    <xf numFmtId="0" fontId="14" fillId="0" borderId="29" xfId="0" applyFont="1" applyBorder="1"/>
    <xf numFmtId="170" fontId="14" fillId="0" borderId="22" xfId="0" applyNumberFormat="1" applyFont="1" applyBorder="1"/>
    <xf numFmtId="170" fontId="14" fillId="0" borderId="23" xfId="0" applyNumberFormat="1" applyFont="1" applyBorder="1"/>
    <xf numFmtId="0" fontId="15" fillId="0" borderId="6" xfId="0" applyFont="1" applyBorder="1"/>
    <xf numFmtId="174" fontId="14" fillId="0" borderId="9" xfId="0" applyNumberFormat="1" applyFont="1" applyBorder="1"/>
    <xf numFmtId="174" fontId="15" fillId="0" borderId="9" xfId="0" applyNumberFormat="1" applyFont="1" applyBorder="1"/>
    <xf numFmtId="0" fontId="15" fillId="0" borderId="7" xfId="0" applyFont="1" applyBorder="1" applyAlignment="1">
      <alignment horizontal="right"/>
    </xf>
    <xf numFmtId="0" fontId="15" fillId="0" borderId="21" xfId="0" applyFont="1" applyBorder="1" applyAlignment="1">
      <alignment horizontal="right"/>
    </xf>
    <xf numFmtId="0" fontId="15" fillId="0" borderId="9" xfId="0" applyFont="1" applyBorder="1"/>
    <xf numFmtId="164" fontId="15" fillId="0" borderId="6" xfId="0" applyNumberFormat="1" applyFont="1" applyBorder="1"/>
    <xf numFmtId="0" fontId="14" fillId="0" borderId="4" xfId="0" applyFont="1" applyBorder="1"/>
    <xf numFmtId="170" fontId="14" fillId="0" borderId="0" xfId="0" applyNumberFormat="1" applyFont="1" applyBorder="1"/>
    <xf numFmtId="170" fontId="14" fillId="0" borderId="10" xfId="0" applyNumberFormat="1" applyFont="1" applyBorder="1"/>
    <xf numFmtId="164" fontId="14" fillId="0" borderId="4" xfId="0" applyNumberFormat="1" applyFont="1" applyBorder="1"/>
    <xf numFmtId="0" fontId="28" fillId="0" borderId="0" xfId="0" applyFont="1" applyBorder="1" applyAlignment="1">
      <alignment horizontal="right" textRotation="180"/>
    </xf>
    <xf numFmtId="0" fontId="18" fillId="0" borderId="0" xfId="2" applyFont="1"/>
    <xf numFmtId="0" fontId="5" fillId="0" borderId="0" xfId="2" applyFont="1"/>
    <xf numFmtId="17" fontId="18" fillId="0" borderId="0" xfId="2" applyNumberFormat="1" applyFont="1"/>
    <xf numFmtId="0" fontId="6" fillId="0" borderId="0" xfId="2"/>
    <xf numFmtId="0" fontId="6" fillId="0" borderId="13" xfId="2" applyBorder="1"/>
    <xf numFmtId="0" fontId="6" fillId="0" borderId="1" xfId="2" applyBorder="1"/>
    <xf numFmtId="0" fontId="6" fillId="0" borderId="2" xfId="2" applyBorder="1"/>
    <xf numFmtId="0" fontId="6" fillId="0" borderId="3" xfId="2" applyFont="1" applyBorder="1"/>
    <xf numFmtId="0" fontId="6" fillId="0" borderId="3" xfId="2" applyFont="1" applyBorder="1" applyAlignment="1">
      <alignment horizontal="center"/>
    </xf>
    <xf numFmtId="0" fontId="6" fillId="0" borderId="0" xfId="2" applyFont="1" applyBorder="1" applyAlignment="1">
      <alignment horizontal="center"/>
    </xf>
    <xf numFmtId="0" fontId="6" fillId="0" borderId="4" xfId="2" applyFont="1" applyBorder="1" applyAlignment="1">
      <alignment horizontal="center"/>
    </xf>
    <xf numFmtId="0" fontId="6" fillId="0" borderId="0" xfId="2" applyFont="1"/>
    <xf numFmtId="0" fontId="6" fillId="0" borderId="0" xfId="2" applyFont="1" applyBorder="1"/>
    <xf numFmtId="0" fontId="6" fillId="0" borderId="14" xfId="2" applyFont="1" applyBorder="1" applyAlignment="1">
      <alignment horizontal="center"/>
    </xf>
    <xf numFmtId="0" fontId="6" fillId="0" borderId="11" xfId="2" applyFont="1" applyBorder="1" applyAlignment="1">
      <alignment horizontal="center"/>
    </xf>
    <xf numFmtId="0" fontId="6" fillId="0" borderId="15" xfId="2" applyFont="1" applyBorder="1" applyAlignment="1">
      <alignment horizontal="center"/>
    </xf>
    <xf numFmtId="0" fontId="6" fillId="0" borderId="10" xfId="2" applyFont="1" applyBorder="1" applyAlignment="1">
      <alignment horizontal="center"/>
    </xf>
    <xf numFmtId="0" fontId="6" fillId="0" borderId="43" xfId="2" applyFont="1" applyBorder="1" applyAlignment="1">
      <alignment horizontal="center"/>
    </xf>
    <xf numFmtId="0" fontId="6" fillId="0" borderId="16" xfId="2" applyFont="1" applyBorder="1" applyAlignment="1">
      <alignment horizontal="center"/>
    </xf>
    <xf numFmtId="1" fontId="6" fillId="0" borderId="43" xfId="2" applyNumberFormat="1" applyFont="1" applyBorder="1" applyAlignment="1">
      <alignment horizontal="center"/>
    </xf>
    <xf numFmtId="0" fontId="6" fillId="0" borderId="4" xfId="2" applyFont="1" applyBorder="1"/>
    <xf numFmtId="0" fontId="6" fillId="0" borderId="3" xfId="2" applyBorder="1"/>
    <xf numFmtId="0" fontId="6" fillId="0" borderId="3" xfId="2" applyBorder="1" applyAlignment="1">
      <alignment horizontal="center"/>
    </xf>
    <xf numFmtId="0" fontId="6" fillId="0" borderId="16" xfId="2" applyBorder="1" applyAlignment="1">
      <alignment horizontal="center"/>
    </xf>
    <xf numFmtId="0" fontId="6" fillId="0" borderId="10" xfId="2" applyBorder="1" applyAlignment="1">
      <alignment horizontal="center"/>
    </xf>
    <xf numFmtId="0" fontId="6" fillId="0" borderId="0" xfId="2" applyBorder="1" applyAlignment="1">
      <alignment horizontal="center"/>
    </xf>
    <xf numFmtId="0" fontId="6" fillId="0" borderId="43" xfId="2" applyBorder="1" applyAlignment="1">
      <alignment horizontal="center"/>
    </xf>
    <xf numFmtId="0" fontId="6" fillId="0" borderId="4" xfId="2" applyBorder="1" applyAlignment="1">
      <alignment horizontal="center"/>
    </xf>
    <xf numFmtId="0" fontId="6" fillId="0" borderId="36" xfId="2" applyBorder="1" applyAlignment="1">
      <alignment horizontal="right"/>
    </xf>
    <xf numFmtId="0" fontId="6" fillId="0" borderId="5" xfId="2" applyBorder="1" applyAlignment="1">
      <alignment horizontal="right"/>
    </xf>
    <xf numFmtId="0" fontId="6" fillId="0" borderId="7" xfId="2" applyBorder="1" applyAlignment="1">
      <alignment horizontal="right"/>
    </xf>
    <xf numFmtId="0" fontId="6" fillId="0" borderId="9" xfId="2" applyBorder="1" applyAlignment="1">
      <alignment horizontal="right"/>
    </xf>
    <xf numFmtId="0" fontId="6" fillId="0" borderId="9" xfId="2" applyBorder="1"/>
    <xf numFmtId="0" fontId="6" fillId="0" borderId="7" xfId="2" applyBorder="1"/>
    <xf numFmtId="0" fontId="6" fillId="0" borderId="44" xfId="2" applyBorder="1"/>
    <xf numFmtId="0" fontId="6" fillId="0" borderId="5" xfId="2" applyBorder="1" applyAlignment="1">
      <alignment horizontal="center"/>
    </xf>
    <xf numFmtId="0" fontId="6" fillId="0" borderId="6" xfId="2" applyBorder="1" applyAlignment="1">
      <alignment horizontal="center"/>
    </xf>
    <xf numFmtId="0" fontId="6" fillId="0" borderId="51" xfId="2" applyBorder="1"/>
    <xf numFmtId="175" fontId="6" fillId="0" borderId="51" xfId="2" applyNumberFormat="1" applyFont="1" applyBorder="1"/>
    <xf numFmtId="174" fontId="6" fillId="0" borderId="53" xfId="2" applyNumberFormat="1" applyFont="1" applyBorder="1"/>
    <xf numFmtId="177" fontId="14" fillId="0" borderId="53" xfId="2" applyNumberFormat="1" applyFont="1" applyBorder="1"/>
    <xf numFmtId="164" fontId="6" fillId="0" borderId="54" xfId="2" applyNumberFormat="1" applyBorder="1"/>
    <xf numFmtId="10" fontId="6" fillId="0" borderId="42" xfId="5" applyNumberFormat="1" applyBorder="1"/>
    <xf numFmtId="164" fontId="6" fillId="0" borderId="51" xfId="2" applyNumberFormat="1" applyBorder="1"/>
    <xf numFmtId="0" fontId="6" fillId="0" borderId="52" xfId="2" applyBorder="1"/>
    <xf numFmtId="167" fontId="6" fillId="0" borderId="0" xfId="2" applyNumberFormat="1"/>
    <xf numFmtId="175" fontId="6" fillId="0" borderId="0" xfId="2" applyNumberFormat="1"/>
    <xf numFmtId="164" fontId="6" fillId="0" borderId="54" xfId="2" applyNumberFormat="1" applyBorder="1" applyAlignment="1">
      <alignment horizontal="right"/>
    </xf>
    <xf numFmtId="164" fontId="6" fillId="0" borderId="52" xfId="2" applyNumberFormat="1" applyBorder="1" applyAlignment="1">
      <alignment horizontal="right"/>
    </xf>
    <xf numFmtId="164" fontId="6" fillId="0" borderId="52" xfId="2" applyNumberFormat="1" applyBorder="1"/>
    <xf numFmtId="0" fontId="6" fillId="2" borderId="51" xfId="2" applyFill="1" applyBorder="1"/>
    <xf numFmtId="10" fontId="6" fillId="0" borderId="0" xfId="5" applyNumberFormat="1"/>
    <xf numFmtId="10" fontId="14" fillId="0" borderId="0" xfId="2" applyNumberFormat="1" applyFont="1" applyFill="1" applyBorder="1"/>
    <xf numFmtId="10" fontId="14" fillId="0" borderId="0" xfId="2" applyNumberFormat="1" applyFont="1" applyBorder="1"/>
    <xf numFmtId="164" fontId="6" fillId="0" borderId="22" xfId="2" applyNumberFormat="1" applyBorder="1"/>
    <xf numFmtId="164" fontId="6" fillId="0" borderId="27" xfId="2" applyNumberFormat="1" applyBorder="1"/>
    <xf numFmtId="0" fontId="6" fillId="0" borderId="28" xfId="2" applyBorder="1"/>
    <xf numFmtId="0" fontId="6" fillId="0" borderId="5" xfId="2" applyBorder="1"/>
    <xf numFmtId="0" fontId="6" fillId="0" borderId="5" xfId="2" applyFont="1" applyBorder="1" applyAlignment="1">
      <alignment horizontal="center"/>
    </xf>
    <xf numFmtId="175" fontId="6" fillId="0" borderId="31" xfId="2" applyNumberFormat="1" applyFont="1" applyBorder="1"/>
    <xf numFmtId="174" fontId="6" fillId="0" borderId="32" xfId="2" applyNumberFormat="1" applyFont="1" applyBorder="1"/>
    <xf numFmtId="177" fontId="14" fillId="0" borderId="32" xfId="2" applyNumberFormat="1" applyFont="1" applyBorder="1"/>
    <xf numFmtId="164" fontId="6" fillId="0" borderId="7" xfId="2" applyNumberFormat="1" applyBorder="1"/>
    <xf numFmtId="10" fontId="6" fillId="0" borderId="47" xfId="5" applyNumberFormat="1" applyBorder="1"/>
    <xf numFmtId="164" fontId="6" fillId="0" borderId="5" xfId="2" applyNumberFormat="1" applyBorder="1"/>
    <xf numFmtId="0" fontId="6" fillId="0" borderId="6" xfId="2" applyBorder="1"/>
    <xf numFmtId="0" fontId="11" fillId="0" borderId="5" xfId="2" applyFont="1" applyBorder="1"/>
    <xf numFmtId="174" fontId="11" fillId="0" borderId="5" xfId="2" applyNumberFormat="1" applyFont="1" applyBorder="1"/>
    <xf numFmtId="174" fontId="11" fillId="0" borderId="9" xfId="2" applyNumberFormat="1" applyFont="1" applyBorder="1"/>
    <xf numFmtId="177" fontId="15" fillId="0" borderId="9" xfId="2" applyNumberFormat="1" applyFont="1" applyBorder="1"/>
    <xf numFmtId="164" fontId="11" fillId="0" borderId="7" xfId="2" applyNumberFormat="1" applyFont="1" applyBorder="1"/>
    <xf numFmtId="10" fontId="11" fillId="0" borderId="55" xfId="5" applyNumberFormat="1" applyFont="1" applyBorder="1"/>
    <xf numFmtId="164" fontId="11" fillId="0" borderId="5" xfId="2" applyNumberFormat="1" applyFont="1" applyBorder="1"/>
    <xf numFmtId="0" fontId="8" fillId="0" borderId="0" xfId="2" applyFont="1" applyFill="1" applyBorder="1"/>
    <xf numFmtId="0" fontId="11" fillId="0" borderId="0" xfId="2" applyFont="1" applyBorder="1"/>
    <xf numFmtId="164" fontId="11" fillId="0" borderId="0" xfId="2" applyNumberFormat="1" applyFont="1" applyBorder="1"/>
    <xf numFmtId="164" fontId="6" fillId="0" borderId="0" xfId="2" applyNumberFormat="1"/>
    <xf numFmtId="0" fontId="8" fillId="0" borderId="0" xfId="2" applyFont="1"/>
    <xf numFmtId="15" fontId="8" fillId="0" borderId="0" xfId="2" applyNumberFormat="1" applyFont="1"/>
    <xf numFmtId="17" fontId="5" fillId="0" borderId="0" xfId="2" applyNumberFormat="1" applyFont="1"/>
    <xf numFmtId="172" fontId="6" fillId="0" borderId="0" xfId="2" applyNumberFormat="1"/>
    <xf numFmtId="0" fontId="10" fillId="0" borderId="13" xfId="2" applyFont="1" applyBorder="1" applyAlignment="1">
      <alignment horizontal="center"/>
    </xf>
    <xf numFmtId="0" fontId="10" fillId="0" borderId="2" xfId="2" applyFont="1" applyBorder="1" applyAlignment="1">
      <alignment horizontal="center"/>
    </xf>
    <xf numFmtId="0" fontId="10" fillId="0" borderId="0" xfId="2" applyFont="1" applyBorder="1" applyAlignment="1">
      <alignment horizontal="center"/>
    </xf>
    <xf numFmtId="0" fontId="8" fillId="0" borderId="0" xfId="2" applyFont="1" applyBorder="1" applyAlignment="1">
      <alignment horizontal="center"/>
    </xf>
    <xf numFmtId="0" fontId="6" fillId="0" borderId="0" xfId="2" applyBorder="1"/>
    <xf numFmtId="0" fontId="11" fillId="0" borderId="14" xfId="2" applyFont="1" applyBorder="1" applyAlignment="1">
      <alignment horizontal="center"/>
    </xf>
    <xf numFmtId="0" fontId="11" fillId="0" borderId="11" xfId="2" applyFont="1" applyBorder="1" applyAlignment="1">
      <alignment horizontal="center"/>
    </xf>
    <xf numFmtId="0" fontId="6" fillId="0" borderId="11" xfId="2" applyFont="1" applyBorder="1"/>
    <xf numFmtId="0" fontId="6" fillId="0" borderId="15" xfId="2" applyFont="1" applyBorder="1"/>
    <xf numFmtId="0" fontId="14" fillId="0" borderId="22" xfId="2" applyFont="1" applyBorder="1" applyAlignment="1">
      <alignment horizontal="center"/>
    </xf>
    <xf numFmtId="0" fontId="6" fillId="0" borderId="23" xfId="2" applyFont="1" applyBorder="1" applyAlignment="1">
      <alignment horizontal="center"/>
    </xf>
    <xf numFmtId="0" fontId="6" fillId="0" borderId="22" xfId="2" applyFont="1" applyBorder="1" applyAlignment="1">
      <alignment horizontal="center"/>
    </xf>
    <xf numFmtId="0" fontId="6" fillId="0" borderId="27" xfId="2" applyFont="1" applyBorder="1" applyAlignment="1">
      <alignment horizontal="center"/>
    </xf>
    <xf numFmtId="0" fontId="6" fillId="0" borderId="29" xfId="2" applyFont="1" applyBorder="1" applyAlignment="1">
      <alignment horizontal="center"/>
    </xf>
    <xf numFmtId="0" fontId="6" fillId="0" borderId="23" xfId="2" applyFont="1" applyBorder="1"/>
    <xf numFmtId="0" fontId="14" fillId="0" borderId="0" xfId="2" applyFont="1" applyBorder="1"/>
    <xf numFmtId="16" fontId="6" fillId="0" borderId="0" xfId="2" applyNumberFormat="1" applyFont="1" applyBorder="1" applyAlignment="1">
      <alignment horizontal="center"/>
    </xf>
    <xf numFmtId="0" fontId="6" fillId="0" borderId="10" xfId="2" applyFont="1" applyBorder="1"/>
    <xf numFmtId="164" fontId="6" fillId="0" borderId="0" xfId="2" applyNumberFormat="1" applyBorder="1"/>
    <xf numFmtId="0" fontId="6" fillId="0" borderId="0" xfId="2" applyFont="1" applyBorder="1" applyAlignment="1">
      <alignment horizontal="left"/>
    </xf>
    <xf numFmtId="0" fontId="11" fillId="0" borderId="10" xfId="2" applyFont="1" applyBorder="1" applyAlignment="1">
      <alignment horizontal="center"/>
    </xf>
    <xf numFmtId="0" fontId="11" fillId="0" borderId="0" xfId="2" applyFont="1" applyBorder="1" applyAlignment="1">
      <alignment horizontal="center"/>
    </xf>
    <xf numFmtId="0" fontId="6" fillId="0" borderId="29" xfId="2" applyFont="1" applyBorder="1"/>
    <xf numFmtId="0" fontId="6" fillId="0" borderId="28" xfId="2" applyFont="1" applyBorder="1"/>
    <xf numFmtId="0" fontId="6" fillId="0" borderId="10" xfId="2" applyBorder="1"/>
    <xf numFmtId="0" fontId="6" fillId="0" borderId="4" xfId="2" applyBorder="1"/>
    <xf numFmtId="1" fontId="15" fillId="0" borderId="0" xfId="2" applyNumberFormat="1" applyFont="1" applyBorder="1"/>
    <xf numFmtId="0" fontId="6" fillId="0" borderId="16" xfId="2" applyBorder="1"/>
    <xf numFmtId="0" fontId="6" fillId="0" borderId="21" xfId="2" applyBorder="1" applyAlignment="1">
      <alignment horizontal="center"/>
    </xf>
    <xf numFmtId="0" fontId="6" fillId="0" borderId="9" xfId="2" applyBorder="1" applyAlignment="1">
      <alignment horizontal="center"/>
    </xf>
    <xf numFmtId="0" fontId="6" fillId="0" borderId="21" xfId="2" applyBorder="1"/>
    <xf numFmtId="0" fontId="6" fillId="0" borderId="7" xfId="2" applyBorder="1" applyAlignment="1">
      <alignment horizontal="center"/>
    </xf>
    <xf numFmtId="1" fontId="6" fillId="0" borderId="51" xfId="2" applyNumberFormat="1" applyFont="1" applyFill="1" applyBorder="1"/>
    <xf numFmtId="0" fontId="6" fillId="0" borderId="54" xfId="2" applyBorder="1"/>
    <xf numFmtId="164" fontId="6" fillId="0" borderId="53" xfId="2" applyNumberFormat="1" applyBorder="1"/>
    <xf numFmtId="167" fontId="6" fillId="0" borderId="53" xfId="2" applyNumberFormat="1" applyBorder="1"/>
    <xf numFmtId="178" fontId="6" fillId="0" borderId="53" xfId="2" applyNumberFormat="1" applyBorder="1"/>
    <xf numFmtId="0" fontId="6" fillId="0" borderId="56" xfId="2" applyBorder="1"/>
    <xf numFmtId="164" fontId="6" fillId="0" borderId="37" xfId="2" applyNumberFormat="1" applyBorder="1"/>
    <xf numFmtId="174" fontId="6" fillId="0" borderId="51" xfId="2" applyNumberFormat="1" applyBorder="1"/>
    <xf numFmtId="0" fontId="6" fillId="0" borderId="37" xfId="2" applyBorder="1"/>
    <xf numFmtId="167" fontId="6" fillId="0" borderId="0" xfId="2" applyNumberFormat="1" applyBorder="1"/>
    <xf numFmtId="174" fontId="14" fillId="0" borderId="53" xfId="2" applyNumberFormat="1" applyFont="1" applyBorder="1"/>
    <xf numFmtId="0" fontId="6" fillId="0" borderId="56" xfId="2" applyBorder="1" applyAlignment="1">
      <alignment horizontal="right"/>
    </xf>
    <xf numFmtId="2" fontId="6" fillId="0" borderId="54" xfId="2" applyNumberFormat="1" applyBorder="1"/>
    <xf numFmtId="176" fontId="6" fillId="0" borderId="51" xfId="2" applyNumberFormat="1" applyBorder="1"/>
    <xf numFmtId="164" fontId="6" fillId="0" borderId="10" xfId="2" applyNumberFormat="1" applyBorder="1"/>
    <xf numFmtId="167" fontId="6" fillId="0" borderId="32" xfId="2" applyNumberFormat="1" applyBorder="1"/>
    <xf numFmtId="174" fontId="14" fillId="0" borderId="10" xfId="2" applyNumberFormat="1" applyFont="1" applyBorder="1"/>
    <xf numFmtId="164" fontId="6" fillId="0" borderId="3" xfId="2" applyNumberFormat="1" applyBorder="1"/>
    <xf numFmtId="164" fontId="6" fillId="0" borderId="21" xfId="2" applyNumberFormat="1" applyBorder="1"/>
    <xf numFmtId="2" fontId="6" fillId="0" borderId="21" xfId="2" applyNumberFormat="1" applyBorder="1"/>
    <xf numFmtId="174" fontId="6" fillId="0" borderId="3" xfId="2" applyNumberFormat="1" applyBorder="1"/>
    <xf numFmtId="164" fontId="6" fillId="0" borderId="9" xfId="2" applyNumberFormat="1" applyBorder="1"/>
    <xf numFmtId="164" fontId="11" fillId="0" borderId="18" xfId="2" applyNumberFormat="1" applyFont="1" applyBorder="1"/>
    <xf numFmtId="0" fontId="11" fillId="0" borderId="20" xfId="2" applyFont="1" applyBorder="1"/>
    <xf numFmtId="164" fontId="11" fillId="0" borderId="19" xfId="2" applyNumberFormat="1" applyFont="1" applyBorder="1"/>
    <xf numFmtId="0" fontId="11" fillId="0" borderId="7" xfId="2" applyFont="1" applyBorder="1"/>
    <xf numFmtId="167" fontId="11" fillId="0" borderId="9" xfId="2" applyNumberFormat="1" applyFont="1" applyBorder="1"/>
    <xf numFmtId="178" fontId="11" fillId="0" borderId="19" xfId="2" applyNumberFormat="1" applyFont="1" applyBorder="1"/>
    <xf numFmtId="0" fontId="11" fillId="0" borderId="21" xfId="2" applyFont="1" applyBorder="1"/>
    <xf numFmtId="174" fontId="11" fillId="0" borderId="19" xfId="2" applyNumberFormat="1" applyFont="1" applyBorder="1"/>
    <xf numFmtId="167" fontId="11" fillId="0" borderId="19" xfId="2" applyNumberFormat="1" applyFont="1" applyBorder="1"/>
    <xf numFmtId="2" fontId="6" fillId="0" borderId="7" xfId="2" applyNumberFormat="1" applyBorder="1"/>
    <xf numFmtId="174" fontId="11" fillId="0" borderId="18" xfId="2" applyNumberFormat="1" applyFont="1" applyBorder="1"/>
    <xf numFmtId="0" fontId="11" fillId="0" borderId="6" xfId="2" applyFont="1" applyBorder="1"/>
    <xf numFmtId="164" fontId="11" fillId="0" borderId="9" xfId="2" applyNumberFormat="1" applyFont="1" applyBorder="1"/>
    <xf numFmtId="0" fontId="25" fillId="0" borderId="0" xfId="2" applyFont="1"/>
    <xf numFmtId="164" fontId="25" fillId="0" borderId="0" xfId="2" applyNumberFormat="1" applyFont="1"/>
    <xf numFmtId="15" fontId="6" fillId="0" borderId="0" xfId="2" applyNumberFormat="1"/>
    <xf numFmtId="18" fontId="6" fillId="0" borderId="0" xfId="2" applyNumberFormat="1"/>
    <xf numFmtId="0" fontId="6" fillId="0" borderId="0" xfId="2" applyFont="1" applyAlignment="1">
      <alignment horizontal="right"/>
    </xf>
    <xf numFmtId="0" fontId="13" fillId="0" borderId="0" xfId="2" applyFont="1" applyAlignment="1">
      <alignment horizontal="right"/>
    </xf>
    <xf numFmtId="166" fontId="25" fillId="0" borderId="0" xfId="2" applyNumberFormat="1" applyFont="1"/>
    <xf numFmtId="169" fontId="6" fillId="0" borderId="0" xfId="2" applyNumberFormat="1"/>
    <xf numFmtId="0" fontId="23" fillId="0" borderId="0" xfId="2" applyFont="1"/>
    <xf numFmtId="17" fontId="23" fillId="0" borderId="0" xfId="2" applyNumberFormat="1" applyFont="1"/>
    <xf numFmtId="0" fontId="6" fillId="0" borderId="8" xfId="2" applyBorder="1" applyAlignment="1">
      <alignment horizontal="center"/>
    </xf>
    <xf numFmtId="0" fontId="6" fillId="0" borderId="2" xfId="2" applyBorder="1" applyAlignment="1">
      <alignment horizontal="center"/>
    </xf>
    <xf numFmtId="164" fontId="6" fillId="0" borderId="1" xfId="2" applyNumberFormat="1" applyBorder="1" applyAlignment="1">
      <alignment horizontal="center"/>
    </xf>
    <xf numFmtId="0" fontId="6" fillId="0" borderId="1" xfId="2" applyBorder="1" applyAlignment="1">
      <alignment horizontal="center"/>
    </xf>
    <xf numFmtId="0" fontId="6" fillId="0" borderId="13" xfId="2" applyBorder="1" applyAlignment="1">
      <alignment horizontal="center"/>
    </xf>
    <xf numFmtId="17" fontId="6" fillId="0" borderId="0" xfId="2" applyNumberFormat="1" applyFont="1" applyBorder="1" applyAlignment="1">
      <alignment horizontal="center"/>
    </xf>
    <xf numFmtId="0" fontId="6" fillId="0" borderId="14" xfId="2" applyBorder="1" applyAlignment="1">
      <alignment horizontal="center"/>
    </xf>
    <xf numFmtId="0" fontId="6" fillId="0" borderId="11" xfId="2" applyBorder="1" applyAlignment="1">
      <alignment horizontal="center"/>
    </xf>
    <xf numFmtId="0" fontId="6" fillId="0" borderId="23" xfId="2" applyBorder="1" applyAlignment="1">
      <alignment horizontal="center"/>
    </xf>
    <xf numFmtId="0" fontId="6" fillId="0" borderId="28" xfId="2" applyBorder="1" applyAlignment="1">
      <alignment horizontal="center"/>
    </xf>
    <xf numFmtId="0" fontId="6" fillId="0" borderId="10" xfId="2" applyNumberFormat="1" applyBorder="1" applyAlignment="1">
      <alignment horizontal="center"/>
    </xf>
    <xf numFmtId="0" fontId="6" fillId="0" borderId="4" xfId="2" applyNumberFormat="1" applyBorder="1" applyAlignment="1">
      <alignment horizontal="center"/>
    </xf>
    <xf numFmtId="0" fontId="6" fillId="0" borderId="10" xfId="2" applyFont="1" applyBorder="1" applyAlignment="1"/>
    <xf numFmtId="0" fontId="6" fillId="0" borderId="4" xfId="2" applyFont="1" applyBorder="1" applyAlignment="1"/>
    <xf numFmtId="0" fontId="6" fillId="0" borderId="12" xfId="2" applyBorder="1" applyAlignment="1">
      <alignment horizontal="center"/>
    </xf>
    <xf numFmtId="0" fontId="6" fillId="0" borderId="24" xfId="2" applyBorder="1" applyAlignment="1">
      <alignment horizontal="center"/>
    </xf>
    <xf numFmtId="0" fontId="6" fillId="0" borderId="4" xfId="2" quotePrefix="1" applyBorder="1" applyAlignment="1">
      <alignment horizontal="center"/>
    </xf>
    <xf numFmtId="0" fontId="6" fillId="0" borderId="6" xfId="2" applyBorder="1" applyAlignment="1">
      <alignment horizontal="right"/>
    </xf>
    <xf numFmtId="0" fontId="6" fillId="0" borderId="31" xfId="2" applyBorder="1" applyAlignment="1">
      <alignment horizontal="right"/>
    </xf>
    <xf numFmtId="0" fontId="6" fillId="0" borderId="34" xfId="2" applyBorder="1" applyAlignment="1">
      <alignment horizontal="center"/>
    </xf>
    <xf numFmtId="168" fontId="6" fillId="0" borderId="32" xfId="2" applyNumberFormat="1" applyBorder="1" applyAlignment="1">
      <alignment horizontal="right"/>
    </xf>
    <xf numFmtId="0" fontId="6" fillId="0" borderId="30" xfId="2" applyBorder="1" applyAlignment="1">
      <alignment horizontal="center"/>
    </xf>
    <xf numFmtId="0" fontId="6" fillId="0" borderId="32" xfId="2" applyBorder="1" applyAlignment="1">
      <alignment horizontal="right"/>
    </xf>
    <xf numFmtId="0" fontId="6" fillId="0" borderId="30" xfId="2" applyBorder="1" applyAlignment="1"/>
    <xf numFmtId="0" fontId="6" fillId="0" borderId="30" xfId="2" applyBorder="1" applyAlignment="1">
      <alignment horizontal="right"/>
    </xf>
    <xf numFmtId="0" fontId="6" fillId="0" borderId="51" xfId="2" applyFont="1" applyFill="1" applyBorder="1"/>
    <xf numFmtId="164" fontId="6" fillId="0" borderId="56" xfId="2" applyNumberFormat="1" applyBorder="1"/>
    <xf numFmtId="0" fontId="6" fillId="0" borderId="53" xfId="2" applyFont="1" applyFill="1" applyBorder="1"/>
    <xf numFmtId="1" fontId="6" fillId="0" borderId="53" xfId="2" applyNumberFormat="1" applyFont="1" applyFill="1" applyBorder="1"/>
    <xf numFmtId="0" fontId="6" fillId="0" borderId="35" xfId="2" applyBorder="1"/>
    <xf numFmtId="165" fontId="6" fillId="0" borderId="51" xfId="5" applyNumberFormat="1" applyBorder="1"/>
    <xf numFmtId="1" fontId="6" fillId="0" borderId="53" xfId="2" applyNumberFormat="1" applyBorder="1"/>
    <xf numFmtId="9" fontId="35" fillId="0" borderId="52" xfId="2" applyNumberFormat="1" applyFont="1" applyBorder="1"/>
    <xf numFmtId="0" fontId="35" fillId="0" borderId="52" xfId="2" applyFont="1" applyBorder="1"/>
    <xf numFmtId="164" fontId="14" fillId="0" borderId="54" xfId="2" applyNumberFormat="1" applyFont="1" applyBorder="1"/>
    <xf numFmtId="164" fontId="14" fillId="0" borderId="53" xfId="2" applyNumberFormat="1" applyFont="1" applyBorder="1"/>
    <xf numFmtId="164" fontId="6" fillId="0" borderId="4" xfId="2" applyNumberFormat="1" applyBorder="1"/>
    <xf numFmtId="176" fontId="6" fillId="0" borderId="5" xfId="2" applyNumberFormat="1" applyBorder="1"/>
    <xf numFmtId="9" fontId="35" fillId="0" borderId="6" xfId="2" applyNumberFormat="1" applyFont="1" applyBorder="1"/>
    <xf numFmtId="165" fontId="6" fillId="0" borderId="5" xfId="5" applyNumberFormat="1" applyBorder="1"/>
    <xf numFmtId="1" fontId="6" fillId="0" borderId="9" xfId="2" applyNumberFormat="1" applyBorder="1"/>
    <xf numFmtId="164" fontId="11" fillId="0" borderId="18" xfId="2" applyNumberFormat="1" applyFont="1" applyFill="1" applyBorder="1"/>
    <xf numFmtId="164" fontId="6" fillId="0" borderId="20" xfId="2" applyNumberFormat="1" applyBorder="1"/>
    <xf numFmtId="164" fontId="11" fillId="0" borderId="19" xfId="2" applyNumberFormat="1" applyFont="1" applyFill="1" applyBorder="1"/>
    <xf numFmtId="164" fontId="6" fillId="0" borderId="26" xfId="2" applyNumberFormat="1" applyBorder="1"/>
    <xf numFmtId="176" fontId="11" fillId="0" borderId="9" xfId="2" applyNumberFormat="1" applyFont="1" applyFill="1" applyBorder="1"/>
    <xf numFmtId="165" fontId="11" fillId="0" borderId="5" xfId="5" applyNumberFormat="1" applyFont="1" applyBorder="1"/>
    <xf numFmtId="164" fontId="11" fillId="0" borderId="5" xfId="2" applyNumberFormat="1" applyFont="1" applyFill="1" applyBorder="1"/>
    <xf numFmtId="164" fontId="11" fillId="0" borderId="9" xfId="2" applyNumberFormat="1" applyFont="1" applyFill="1" applyBorder="1"/>
    <xf numFmtId="0" fontId="8" fillId="0" borderId="1" xfId="2" applyFont="1" applyFill="1" applyBorder="1"/>
    <xf numFmtId="164" fontId="8" fillId="0" borderId="0" xfId="2" applyNumberFormat="1" applyFont="1"/>
    <xf numFmtId="165" fontId="11" fillId="0" borderId="0" xfId="5" applyNumberFormat="1" applyFont="1" applyBorder="1"/>
    <xf numFmtId="0" fontId="8" fillId="0" borderId="0" xfId="2" applyFont="1" applyBorder="1"/>
    <xf numFmtId="164" fontId="8" fillId="0" borderId="0" xfId="2" applyNumberFormat="1" applyFont="1" applyBorder="1"/>
    <xf numFmtId="172" fontId="11" fillId="0" borderId="0" xfId="2" applyNumberFormat="1" applyFont="1" applyBorder="1"/>
    <xf numFmtId="0" fontId="6" fillId="0" borderId="11" xfId="2" applyBorder="1" applyAlignment="1">
      <alignment horizontal="right"/>
    </xf>
    <xf numFmtId="164" fontId="6" fillId="0" borderId="11" xfId="2" applyNumberFormat="1" applyBorder="1" applyAlignment="1">
      <alignment horizontal="center"/>
    </xf>
    <xf numFmtId="0" fontId="6" fillId="0" borderId="15" xfId="2" applyBorder="1" applyAlignment="1">
      <alignment horizontal="center"/>
    </xf>
    <xf numFmtId="0" fontId="6" fillId="0" borderId="14" xfId="2" applyBorder="1" applyAlignment="1">
      <alignment horizontal="right"/>
    </xf>
    <xf numFmtId="17" fontId="6" fillId="0" borderId="11" xfId="2" applyNumberFormat="1" applyFont="1" applyBorder="1" applyAlignment="1">
      <alignment horizontal="center"/>
    </xf>
    <xf numFmtId="0" fontId="6" fillId="0" borderId="23" xfId="2" applyFont="1" applyBorder="1" applyAlignment="1"/>
    <xf numFmtId="0" fontId="6" fillId="0" borderId="0" xfId="2" applyFont="1" applyBorder="1" applyAlignment="1"/>
    <xf numFmtId="0" fontId="6" fillId="0" borderId="23" xfId="2" applyNumberFormat="1" applyBorder="1" applyAlignment="1">
      <alignment horizontal="center"/>
    </xf>
    <xf numFmtId="0" fontId="6" fillId="0" borderId="10" xfId="2" applyNumberFormat="1" applyBorder="1" applyAlignment="1">
      <alignment horizontal="centerContinuous"/>
    </xf>
    <xf numFmtId="0" fontId="6" fillId="0" borderId="16" xfId="2" applyNumberFormat="1" applyBorder="1" applyAlignment="1">
      <alignment horizontal="centerContinuous"/>
    </xf>
    <xf numFmtId="168" fontId="6" fillId="0" borderId="31" xfId="2" applyNumberFormat="1" applyBorder="1" applyAlignment="1">
      <alignment horizontal="right"/>
    </xf>
    <xf numFmtId="0" fontId="6" fillId="0" borderId="34" xfId="2" applyBorder="1"/>
    <xf numFmtId="0" fontId="14" fillId="0" borderId="51" xfId="2" applyFont="1" applyFill="1" applyBorder="1"/>
    <xf numFmtId="164" fontId="6" fillId="0" borderId="53" xfId="2" applyNumberFormat="1" applyFont="1" applyFill="1" applyBorder="1"/>
    <xf numFmtId="164" fontId="6" fillId="0" borderId="54" xfId="2" applyNumberFormat="1" applyFont="1" applyBorder="1"/>
    <xf numFmtId="0" fontId="6" fillId="0" borderId="53" xfId="2" applyBorder="1"/>
    <xf numFmtId="173" fontId="6" fillId="0" borderId="53" xfId="2" applyNumberFormat="1" applyBorder="1"/>
    <xf numFmtId="173" fontId="14" fillId="0" borderId="51" xfId="2" applyNumberFormat="1" applyFont="1" applyBorder="1"/>
    <xf numFmtId="174" fontId="6" fillId="0" borderId="53" xfId="2" applyNumberFormat="1" applyFont="1" applyFill="1" applyBorder="1"/>
    <xf numFmtId="174" fontId="14" fillId="0" borderId="54" xfId="2" applyNumberFormat="1" applyFont="1" applyBorder="1"/>
    <xf numFmtId="175" fontId="6" fillId="0" borderId="53" xfId="2" applyNumberFormat="1" applyBorder="1"/>
    <xf numFmtId="0" fontId="6" fillId="2" borderId="54" xfId="2" applyFill="1" applyBorder="1"/>
    <xf numFmtId="164" fontId="6" fillId="0" borderId="54" xfId="2" applyNumberFormat="1" applyFont="1" applyFill="1" applyBorder="1"/>
    <xf numFmtId="173" fontId="14" fillId="0" borderId="51" xfId="2" applyNumberFormat="1" applyFont="1" applyFill="1" applyBorder="1"/>
    <xf numFmtId="0" fontId="14" fillId="0" borderId="51" xfId="2" applyFont="1" applyBorder="1"/>
    <xf numFmtId="164" fontId="6" fillId="0" borderId="54" xfId="2" applyNumberFormat="1" applyFill="1" applyBorder="1"/>
    <xf numFmtId="0" fontId="11" fillId="0" borderId="0" xfId="2" applyFont="1"/>
    <xf numFmtId="0" fontId="14" fillId="0" borderId="31" xfId="2" applyFont="1" applyBorder="1"/>
    <xf numFmtId="0" fontId="6" fillId="0" borderId="30" xfId="2" applyBorder="1"/>
    <xf numFmtId="164" fontId="6" fillId="0" borderId="32" xfId="2" applyNumberFormat="1" applyFont="1" applyFill="1" applyBorder="1"/>
    <xf numFmtId="164" fontId="6" fillId="0" borderId="30" xfId="2" applyNumberFormat="1" applyFill="1" applyBorder="1"/>
    <xf numFmtId="0" fontId="6" fillId="0" borderId="32" xfId="2" applyBorder="1"/>
    <xf numFmtId="174" fontId="6" fillId="0" borderId="32" xfId="2" applyNumberFormat="1" applyFont="1" applyFill="1" applyBorder="1"/>
    <xf numFmtId="174" fontId="14" fillId="0" borderId="30" xfId="2" applyNumberFormat="1" applyFont="1" applyBorder="1"/>
    <xf numFmtId="164" fontId="6" fillId="0" borderId="34" xfId="2" applyNumberFormat="1" applyBorder="1"/>
    <xf numFmtId="175" fontId="6" fillId="0" borderId="32" xfId="2" applyNumberFormat="1" applyBorder="1"/>
    <xf numFmtId="0" fontId="6" fillId="0" borderId="33" xfId="2" applyBorder="1"/>
    <xf numFmtId="165" fontId="6" fillId="0" borderId="31" xfId="5" applyNumberFormat="1" applyBorder="1"/>
    <xf numFmtId="1" fontId="6" fillId="0" borderId="32" xfId="2" applyNumberFormat="1" applyBorder="1"/>
    <xf numFmtId="164" fontId="6" fillId="0" borderId="31" xfId="2" applyNumberFormat="1" applyBorder="1"/>
    <xf numFmtId="164" fontId="6" fillId="0" borderId="30" xfId="2" applyNumberFormat="1" applyBorder="1"/>
    <xf numFmtId="164" fontId="6" fillId="0" borderId="32" xfId="2" applyNumberFormat="1" applyBorder="1"/>
    <xf numFmtId="173" fontId="11" fillId="0" borderId="19" xfId="2" applyNumberFormat="1" applyFont="1" applyBorder="1"/>
    <xf numFmtId="173" fontId="15" fillId="0" borderId="18" xfId="2" applyNumberFormat="1" applyFont="1" applyBorder="1"/>
    <xf numFmtId="174" fontId="6" fillId="0" borderId="7" xfId="2" applyNumberFormat="1" applyBorder="1"/>
    <xf numFmtId="175" fontId="11" fillId="0" borderId="9" xfId="2" applyNumberFormat="1" applyFont="1" applyBorder="1"/>
    <xf numFmtId="164" fontId="6" fillId="0" borderId="6" xfId="2" applyNumberFormat="1" applyBorder="1"/>
    <xf numFmtId="3" fontId="5" fillId="0" borderId="0" xfId="2" applyNumberFormat="1" applyFont="1"/>
    <xf numFmtId="3" fontId="6" fillId="0" borderId="0" xfId="2" applyNumberFormat="1"/>
    <xf numFmtId="0" fontId="6" fillId="0" borderId="8" xfId="2" applyBorder="1"/>
    <xf numFmtId="3" fontId="6" fillId="0" borderId="13" xfId="2" applyNumberFormat="1" applyBorder="1" applyAlignment="1">
      <alignment horizontal="center"/>
    </xf>
    <xf numFmtId="3" fontId="6" fillId="0" borderId="2" xfId="2" applyNumberFormat="1" applyBorder="1" applyAlignment="1">
      <alignment horizontal="center"/>
    </xf>
    <xf numFmtId="0" fontId="6" fillId="0" borderId="12" xfId="2" applyBorder="1"/>
    <xf numFmtId="0" fontId="6" fillId="0" borderId="11" xfId="2" applyBorder="1"/>
    <xf numFmtId="3" fontId="6" fillId="0" borderId="14" xfId="2" applyNumberFormat="1" applyBorder="1" applyAlignment="1">
      <alignment horizontal="centerContinuous"/>
    </xf>
    <xf numFmtId="0" fontId="6" fillId="0" borderId="11" xfId="2" applyBorder="1" applyAlignment="1">
      <alignment horizontal="centerContinuous"/>
    </xf>
    <xf numFmtId="3" fontId="6" fillId="0" borderId="11" xfId="2" applyNumberFormat="1" applyBorder="1" applyAlignment="1">
      <alignment horizontal="centerContinuous"/>
    </xf>
    <xf numFmtId="0" fontId="6" fillId="0" borderId="15" xfId="2" applyBorder="1"/>
    <xf numFmtId="3" fontId="6" fillId="0" borderId="3" xfId="2" applyNumberFormat="1" applyBorder="1" applyAlignment="1">
      <alignment horizontal="centerContinuous"/>
    </xf>
    <xf numFmtId="0" fontId="6" fillId="0" borderId="4" xfId="2" applyBorder="1" applyAlignment="1">
      <alignment horizontal="centerContinuous"/>
    </xf>
    <xf numFmtId="0" fontId="6" fillId="0" borderId="22" xfId="2" applyNumberFormat="1" applyBorder="1" applyAlignment="1">
      <alignment horizontal="center"/>
    </xf>
    <xf numFmtId="0" fontId="6" fillId="0" borderId="0" xfId="2" applyNumberFormat="1" applyBorder="1" applyAlignment="1">
      <alignment horizontal="center"/>
    </xf>
    <xf numFmtId="0" fontId="6" fillId="0" borderId="10" xfId="2" applyBorder="1" applyAlignment="1">
      <alignment horizontal="centerContinuous"/>
    </xf>
    <xf numFmtId="0" fontId="6" fillId="0" borderId="0" xfId="2" applyBorder="1" applyAlignment="1">
      <alignment horizontal="centerContinuous"/>
    </xf>
    <xf numFmtId="0" fontId="6" fillId="0" borderId="23" xfId="2" applyBorder="1" applyAlignment="1">
      <alignment horizontal="centerContinuous"/>
    </xf>
    <xf numFmtId="0" fontId="6" fillId="0" borderId="23" xfId="2" applyBorder="1" applyAlignment="1">
      <alignment horizontal="left"/>
    </xf>
    <xf numFmtId="0" fontId="14" fillId="0" borderId="23" xfId="2" applyFont="1" applyBorder="1" applyAlignment="1">
      <alignment horizontal="centerContinuous"/>
    </xf>
    <xf numFmtId="0" fontId="14" fillId="0" borderId="22" xfId="2" applyFont="1" applyBorder="1" applyAlignment="1">
      <alignment horizontal="centerContinuous"/>
    </xf>
    <xf numFmtId="0" fontId="14" fillId="0" borderId="22" xfId="2" applyFont="1" applyBorder="1" applyAlignment="1">
      <alignment horizontal="left"/>
    </xf>
    <xf numFmtId="0" fontId="14" fillId="0" borderId="29" xfId="2" applyFont="1" applyBorder="1" applyAlignment="1">
      <alignment horizontal="centerContinuous"/>
    </xf>
    <xf numFmtId="0" fontId="14" fillId="0" borderId="10" xfId="2" applyFont="1" applyBorder="1" applyAlignment="1">
      <alignment horizontal="centerContinuous"/>
    </xf>
    <xf numFmtId="0" fontId="14" fillId="0" borderId="0" xfId="2" applyFont="1" applyBorder="1" applyAlignment="1">
      <alignment horizontal="centerContinuous"/>
    </xf>
    <xf numFmtId="0" fontId="14" fillId="0" borderId="23" xfId="2" applyFont="1" applyBorder="1" applyAlignment="1">
      <alignment horizontal="left"/>
    </xf>
    <xf numFmtId="0" fontId="6" fillId="0" borderId="3" xfId="2" applyBorder="1" applyAlignment="1">
      <alignment horizontal="left"/>
    </xf>
    <xf numFmtId="3" fontId="6" fillId="0" borderId="3" xfId="2" applyNumberFormat="1" applyBorder="1" applyAlignment="1">
      <alignment horizontal="center"/>
    </xf>
    <xf numFmtId="3" fontId="6" fillId="0" borderId="4" xfId="2" applyNumberFormat="1" applyBorder="1" applyAlignment="1">
      <alignment horizontal="center"/>
    </xf>
    <xf numFmtId="0" fontId="14" fillId="0" borderId="3" xfId="2" applyFont="1" applyBorder="1" applyAlignment="1">
      <alignment horizontal="center"/>
    </xf>
    <xf numFmtId="0" fontId="14" fillId="0" borderId="4" xfId="2" applyFont="1" applyBorder="1" applyAlignment="1">
      <alignment horizontal="center"/>
    </xf>
    <xf numFmtId="0" fontId="14" fillId="0" borderId="0" xfId="2" applyFont="1" applyBorder="1" applyAlignment="1">
      <alignment horizontal="center"/>
    </xf>
    <xf numFmtId="0" fontId="14" fillId="0" borderId="10" xfId="2" applyFont="1" applyBorder="1" applyAlignment="1">
      <alignment horizontal="center"/>
    </xf>
    <xf numFmtId="0" fontId="14" fillId="0" borderId="16" xfId="2" applyFont="1" applyBorder="1" applyAlignment="1">
      <alignment horizontal="center"/>
    </xf>
    <xf numFmtId="0" fontId="14" fillId="0" borderId="10" xfId="2" applyFont="1" applyBorder="1" applyAlignment="1">
      <alignment horizontal="left"/>
    </xf>
    <xf numFmtId="3" fontId="14" fillId="0" borderId="3" xfId="2" applyNumberFormat="1" applyFont="1" applyBorder="1" applyAlignment="1">
      <alignment horizontal="center"/>
    </xf>
    <xf numFmtId="3" fontId="14" fillId="0" borderId="0" xfId="2" applyNumberFormat="1" applyFont="1" applyBorder="1" applyAlignment="1">
      <alignment horizontal="center"/>
    </xf>
    <xf numFmtId="3" fontId="14" fillId="0" borderId="16" xfId="2" applyNumberFormat="1" applyFont="1" applyBorder="1" applyAlignment="1">
      <alignment horizontal="center"/>
    </xf>
    <xf numFmtId="0" fontId="6" fillId="0" borderId="3" xfId="2" applyBorder="1" applyAlignment="1">
      <alignment horizontal="centerContinuous"/>
    </xf>
    <xf numFmtId="0" fontId="14" fillId="0" borderId="10" xfId="2" applyFont="1" applyBorder="1"/>
    <xf numFmtId="3" fontId="14" fillId="0" borderId="10" xfId="2" applyNumberFormat="1" applyFont="1" applyBorder="1" applyAlignment="1">
      <alignment horizontal="center"/>
    </xf>
    <xf numFmtId="0" fontId="14" fillId="0" borderId="5" xfId="2" applyFont="1" applyBorder="1"/>
    <xf numFmtId="0" fontId="14" fillId="0" borderId="6" xfId="2" applyFont="1" applyBorder="1"/>
    <xf numFmtId="0" fontId="14" fillId="0" borderId="7" xfId="2" applyFont="1" applyBorder="1"/>
    <xf numFmtId="0" fontId="14" fillId="0" borderId="9" xfId="2" applyFont="1" applyBorder="1" applyAlignment="1">
      <alignment horizontal="centerContinuous"/>
    </xf>
    <xf numFmtId="0" fontId="14" fillId="0" borderId="7" xfId="2" applyFont="1" applyBorder="1" applyAlignment="1">
      <alignment horizontal="centerContinuous"/>
    </xf>
    <xf numFmtId="3" fontId="14" fillId="0" borderId="5" xfId="2" applyNumberFormat="1" applyFont="1" applyBorder="1" applyAlignment="1">
      <alignment horizontal="centerContinuous"/>
    </xf>
    <xf numFmtId="3" fontId="14" fillId="0" borderId="9" xfId="2" applyNumberFormat="1" applyFont="1" applyBorder="1" applyAlignment="1">
      <alignment horizontal="centerContinuous"/>
    </xf>
    <xf numFmtId="0" fontId="6" fillId="0" borderId="6" xfId="2" applyBorder="1" applyAlignment="1">
      <alignment horizontal="centerContinuous"/>
    </xf>
    <xf numFmtId="0" fontId="6" fillId="0" borderId="5" xfId="2" applyBorder="1" applyAlignment="1">
      <alignment horizontal="centerContinuous"/>
    </xf>
    <xf numFmtId="3" fontId="6" fillId="0" borderId="5" xfId="2" applyNumberFormat="1" applyBorder="1" applyAlignment="1">
      <alignment horizontal="centerContinuous"/>
    </xf>
    <xf numFmtId="174" fontId="14" fillId="0" borderId="8" xfId="2" applyNumberFormat="1" applyFont="1" applyBorder="1"/>
    <xf numFmtId="0" fontId="14" fillId="0" borderId="1" xfId="2" applyFont="1" applyBorder="1"/>
    <xf numFmtId="0" fontId="14" fillId="0" borderId="17" xfId="2" applyFont="1" applyBorder="1"/>
    <xf numFmtId="164" fontId="14" fillId="0" borderId="3" xfId="2" applyNumberFormat="1" applyFont="1" applyBorder="1"/>
    <xf numFmtId="1" fontId="6" fillId="0" borderId="0" xfId="2" applyNumberFormat="1"/>
    <xf numFmtId="0" fontId="14" fillId="0" borderId="0" xfId="2" applyFont="1"/>
    <xf numFmtId="0" fontId="15" fillId="0" borderId="7" xfId="2" applyFont="1" applyBorder="1"/>
    <xf numFmtId="0" fontId="14" fillId="0" borderId="34" xfId="2" applyFont="1" applyBorder="1"/>
    <xf numFmtId="164" fontId="15" fillId="0" borderId="32" xfId="2" applyNumberFormat="1" applyFont="1" applyBorder="1"/>
    <xf numFmtId="0" fontId="15" fillId="0" borderId="30" xfId="2" applyFont="1" applyBorder="1" applyAlignment="1">
      <alignment horizontal="right"/>
    </xf>
    <xf numFmtId="0" fontId="15" fillId="0" borderId="7" xfId="2" applyFont="1" applyBorder="1" applyAlignment="1">
      <alignment horizontal="right"/>
    </xf>
    <xf numFmtId="0" fontId="15" fillId="0" borderId="34" xfId="2" applyFont="1" applyBorder="1" applyAlignment="1">
      <alignment horizontal="right"/>
    </xf>
    <xf numFmtId="0" fontId="15" fillId="0" borderId="0" xfId="2" applyFont="1"/>
    <xf numFmtId="164" fontId="15" fillId="0" borderId="5" xfId="2" applyNumberFormat="1" applyFont="1" applyBorder="1"/>
    <xf numFmtId="0" fontId="15" fillId="0" borderId="6" xfId="2" applyFont="1" applyBorder="1" applyAlignment="1">
      <alignment horizontal="right"/>
    </xf>
    <xf numFmtId="0" fontId="15" fillId="0" borderId="5" xfId="2" applyFont="1" applyBorder="1"/>
    <xf numFmtId="174" fontId="15" fillId="0" borderId="19" xfId="2" applyNumberFormat="1" applyFont="1" applyBorder="1"/>
    <xf numFmtId="164" fontId="15" fillId="0" borderId="20" xfId="2" applyNumberFormat="1" applyFont="1" applyBorder="1"/>
    <xf numFmtId="164" fontId="15" fillId="0" borderId="25" xfId="2" applyNumberFormat="1" applyFont="1" applyBorder="1"/>
    <xf numFmtId="0" fontId="14" fillId="0" borderId="25" xfId="2" applyFont="1" applyBorder="1"/>
    <xf numFmtId="0" fontId="14" fillId="0" borderId="20" xfId="2" applyFont="1" applyBorder="1"/>
    <xf numFmtId="164" fontId="15" fillId="0" borderId="19" xfId="2" applyNumberFormat="1" applyFont="1" applyBorder="1"/>
    <xf numFmtId="164" fontId="15" fillId="0" borderId="9" xfId="2" applyNumberFormat="1" applyFont="1" applyBorder="1"/>
    <xf numFmtId="164" fontId="15" fillId="0" borderId="7" xfId="2" applyNumberFormat="1" applyFont="1" applyBorder="1"/>
    <xf numFmtId="164" fontId="15" fillId="0" borderId="7" xfId="2" applyNumberFormat="1" applyFont="1" applyBorder="1" applyAlignment="1">
      <alignment horizontal="right"/>
    </xf>
    <xf numFmtId="164" fontId="15" fillId="0" borderId="18" xfId="2" applyNumberFormat="1" applyFont="1" applyBorder="1"/>
    <xf numFmtId="0" fontId="14" fillId="0" borderId="21" xfId="2" applyFont="1" applyBorder="1"/>
    <xf numFmtId="164" fontId="14" fillId="0" borderId="7" xfId="2" applyNumberFormat="1" applyFont="1" applyBorder="1" applyAlignment="1">
      <alignment horizontal="right"/>
    </xf>
    <xf numFmtId="164" fontId="14" fillId="0" borderId="21" xfId="2" applyNumberFormat="1" applyFont="1" applyBorder="1" applyAlignment="1">
      <alignment horizontal="right"/>
    </xf>
    <xf numFmtId="164" fontId="14" fillId="0" borderId="6" xfId="2" applyNumberFormat="1" applyFont="1" applyBorder="1" applyAlignment="1">
      <alignment horizontal="right"/>
    </xf>
    <xf numFmtId="0" fontId="40" fillId="0" borderId="0" xfId="2" applyFont="1"/>
    <xf numFmtId="164" fontId="40" fillId="0" borderId="0" xfId="2" applyNumberFormat="1" applyFont="1" applyBorder="1"/>
    <xf numFmtId="0" fontId="40" fillId="0" borderId="0" xfId="2" applyFont="1" applyBorder="1"/>
    <xf numFmtId="3" fontId="40" fillId="0" borderId="0" xfId="2" applyNumberFormat="1" applyFont="1"/>
    <xf numFmtId="164" fontId="40" fillId="0" borderId="0" xfId="2" applyNumberFormat="1" applyFont="1"/>
    <xf numFmtId="0" fontId="9" fillId="0" borderId="0" xfId="2" applyFont="1"/>
    <xf numFmtId="179" fontId="40" fillId="0" borderId="0" xfId="2" applyNumberFormat="1" applyFont="1" applyBorder="1"/>
    <xf numFmtId="3" fontId="9" fillId="0" borderId="0" xfId="2" applyNumberFormat="1" applyFont="1"/>
    <xf numFmtId="164" fontId="36" fillId="0" borderId="0" xfId="2" applyNumberFormat="1" applyFont="1" applyBorder="1"/>
    <xf numFmtId="0" fontId="9" fillId="0" borderId="0" xfId="2" applyFont="1" applyBorder="1"/>
    <xf numFmtId="164" fontId="12" fillId="0" borderId="0" xfId="2" applyNumberFormat="1" applyFont="1" applyBorder="1"/>
    <xf numFmtId="164" fontId="9" fillId="0" borderId="0" xfId="2" applyNumberFormat="1" applyFont="1" applyBorder="1"/>
    <xf numFmtId="164" fontId="9" fillId="0" borderId="0" xfId="2" applyNumberFormat="1" applyFont="1"/>
    <xf numFmtId="0" fontId="16" fillId="0" borderId="0" xfId="2" applyFont="1"/>
    <xf numFmtId="164" fontId="16" fillId="0" borderId="0" xfId="2" applyNumberFormat="1" applyFont="1"/>
    <xf numFmtId="0" fontId="6" fillId="0" borderId="13" xfId="2" applyFont="1" applyBorder="1"/>
    <xf numFmtId="0" fontId="6" fillId="0" borderId="1" xfId="2" applyFont="1" applyBorder="1"/>
    <xf numFmtId="0" fontId="6" fillId="0" borderId="2" xfId="2" applyFont="1" applyBorder="1"/>
    <xf numFmtId="0" fontId="6" fillId="0" borderId="36" xfId="2" applyFont="1" applyBorder="1" applyAlignment="1">
      <alignment horizontal="right"/>
    </xf>
    <xf numFmtId="0" fontId="6" fillId="0" borderId="5" xfId="2" applyFont="1" applyBorder="1" applyAlignment="1">
      <alignment horizontal="right"/>
    </xf>
    <xf numFmtId="0" fontId="6" fillId="0" borderId="7" xfId="2" applyFont="1" applyBorder="1" applyAlignment="1">
      <alignment horizontal="right"/>
    </xf>
    <xf numFmtId="0" fontId="6" fillId="0" borderId="9" xfId="2" applyFont="1" applyBorder="1" applyAlignment="1">
      <alignment horizontal="right"/>
    </xf>
    <xf numFmtId="0" fontId="6" fillId="0" borderId="9" xfId="2" applyFont="1" applyBorder="1"/>
    <xf numFmtId="0" fontId="6" fillId="0" borderId="7" xfId="2" applyFont="1" applyBorder="1"/>
    <xf numFmtId="0" fontId="6" fillId="0" borderId="44" xfId="2" applyFont="1" applyBorder="1"/>
    <xf numFmtId="0" fontId="6" fillId="0" borderId="6" xfId="2" applyFont="1" applyBorder="1" applyAlignment="1">
      <alignment horizontal="center"/>
    </xf>
    <xf numFmtId="0" fontId="6" fillId="0" borderId="51" xfId="2" applyFont="1" applyBorder="1"/>
    <xf numFmtId="177" fontId="6" fillId="0" borderId="53" xfId="2" applyNumberFormat="1" applyFont="1" applyBorder="1"/>
    <xf numFmtId="10" fontId="6" fillId="0" borderId="42" xfId="5" applyNumberFormat="1" applyFont="1" applyBorder="1"/>
    <xf numFmtId="164" fontId="6" fillId="0" borderId="51" xfId="2" applyNumberFormat="1" applyFont="1" applyBorder="1"/>
    <xf numFmtId="0" fontId="6" fillId="0" borderId="52" xfId="2" applyFont="1" applyBorder="1"/>
    <xf numFmtId="167" fontId="6" fillId="0" borderId="0" xfId="2" applyNumberFormat="1" applyFont="1"/>
    <xf numFmtId="175" fontId="6" fillId="0" borderId="0" xfId="2" applyNumberFormat="1" applyFont="1"/>
    <xf numFmtId="164" fontId="6" fillId="0" borderId="54" xfId="2" applyNumberFormat="1" applyFont="1" applyBorder="1" applyAlignment="1">
      <alignment horizontal="right"/>
    </xf>
    <xf numFmtId="164" fontId="6" fillId="0" borderId="52" xfId="2" applyNumberFormat="1" applyFont="1" applyBorder="1" applyAlignment="1">
      <alignment horizontal="right"/>
    </xf>
    <xf numFmtId="164" fontId="6" fillId="0" borderId="52" xfId="2" applyNumberFormat="1" applyFont="1" applyBorder="1"/>
    <xf numFmtId="0" fontId="6" fillId="2" borderId="51" xfId="2" applyFont="1" applyFill="1" applyBorder="1"/>
    <xf numFmtId="10" fontId="6" fillId="0" borderId="0" xfId="2" applyNumberFormat="1" applyFont="1" applyFill="1" applyBorder="1"/>
    <xf numFmtId="10" fontId="6" fillId="0" borderId="0" xfId="2" applyNumberFormat="1" applyFont="1" applyBorder="1"/>
    <xf numFmtId="164" fontId="6" fillId="0" borderId="22" xfId="2" applyNumberFormat="1" applyFont="1" applyBorder="1"/>
    <xf numFmtId="164" fontId="6" fillId="0" borderId="27" xfId="2" applyNumberFormat="1" applyFont="1" applyBorder="1"/>
    <xf numFmtId="0" fontId="6" fillId="0" borderId="5" xfId="2" applyFont="1" applyBorder="1"/>
    <xf numFmtId="177" fontId="6" fillId="0" borderId="32" xfId="2" applyNumberFormat="1" applyFont="1" applyBorder="1"/>
    <xf numFmtId="164" fontId="6" fillId="0" borderId="7" xfId="2" applyNumberFormat="1" applyFont="1" applyBorder="1"/>
    <xf numFmtId="10" fontId="6" fillId="0" borderId="47" xfId="5" applyNumberFormat="1" applyFont="1" applyBorder="1"/>
    <xf numFmtId="164" fontId="6" fillId="0" borderId="5" xfId="2" applyNumberFormat="1" applyFont="1" applyBorder="1"/>
    <xf numFmtId="0" fontId="6" fillId="0" borderId="6" xfId="2" applyFont="1" applyBorder="1"/>
    <xf numFmtId="177" fontId="11" fillId="0" borderId="9" xfId="2" applyNumberFormat="1" applyFont="1" applyBorder="1"/>
    <xf numFmtId="164" fontId="6" fillId="0" borderId="0" xfId="2" applyNumberFormat="1" applyFont="1"/>
    <xf numFmtId="165" fontId="0" fillId="0" borderId="51" xfId="5" applyNumberFormat="1" applyFont="1" applyBorder="1"/>
    <xf numFmtId="166" fontId="6" fillId="0" borderId="0" xfId="2" applyNumberFormat="1"/>
    <xf numFmtId="176" fontId="6" fillId="0" borderId="31" xfId="2" applyNumberFormat="1" applyBorder="1"/>
    <xf numFmtId="165" fontId="0" fillId="0" borderId="5" xfId="5" applyNumberFormat="1" applyFont="1" applyBorder="1"/>
    <xf numFmtId="165" fontId="0" fillId="0" borderId="31" xfId="5" applyNumberFormat="1" applyFont="1" applyBorder="1"/>
    <xf numFmtId="0" fontId="6" fillId="0" borderId="54" xfId="2" applyFont="1" applyBorder="1"/>
    <xf numFmtId="0" fontId="6" fillId="0" borderId="56" xfId="2" applyFont="1" applyBorder="1"/>
    <xf numFmtId="164" fontId="6" fillId="0" borderId="3" xfId="2" applyNumberFormat="1" applyFont="1" applyBorder="1"/>
    <xf numFmtId="0" fontId="6" fillId="0" borderId="56" xfId="2" applyFont="1" applyBorder="1" applyAlignment="1">
      <alignment horizontal="right"/>
    </xf>
    <xf numFmtId="164" fontId="11" fillId="0" borderId="32" xfId="2" applyNumberFormat="1" applyFont="1" applyBorder="1"/>
    <xf numFmtId="0" fontId="11" fillId="0" borderId="30" xfId="2" applyFont="1" applyBorder="1" applyAlignment="1">
      <alignment horizontal="right"/>
    </xf>
    <xf numFmtId="0" fontId="11" fillId="0" borderId="7" xfId="2" applyFont="1" applyBorder="1" applyAlignment="1">
      <alignment horizontal="right"/>
    </xf>
    <xf numFmtId="0" fontId="11" fillId="0" borderId="34" xfId="2" applyFont="1" applyBorder="1" applyAlignment="1">
      <alignment horizontal="right"/>
    </xf>
    <xf numFmtId="0" fontId="11" fillId="0" borderId="6" xfId="2" applyFont="1" applyBorder="1" applyAlignment="1">
      <alignment horizontal="right"/>
    </xf>
    <xf numFmtId="0" fontId="6" fillId="0" borderId="21" xfId="2" applyFont="1" applyBorder="1"/>
    <xf numFmtId="164" fontId="6" fillId="0" borderId="7" xfId="2" applyNumberFormat="1" applyFont="1" applyBorder="1" applyAlignment="1">
      <alignment horizontal="right"/>
    </xf>
    <xf numFmtId="164" fontId="6" fillId="0" borderId="21" xfId="2" applyNumberFormat="1" applyFont="1" applyBorder="1" applyAlignment="1">
      <alignment horizontal="right"/>
    </xf>
    <xf numFmtId="0" fontId="6" fillId="0" borderId="34" xfId="2" applyFont="1" applyBorder="1"/>
    <xf numFmtId="164" fontId="41" fillId="0" borderId="7" xfId="2" applyNumberFormat="1" applyFont="1" applyBorder="1" applyAlignment="1">
      <alignment horizontal="right"/>
    </xf>
    <xf numFmtId="0" fontId="6" fillId="0" borderId="9" xfId="0" applyFont="1" applyBorder="1"/>
    <xf numFmtId="0" fontId="6" fillId="0" borderId="54" xfId="2" applyFill="1" applyBorder="1"/>
    <xf numFmtId="0" fontId="6" fillId="0" borderId="0" xfId="2" applyFill="1" applyBorder="1"/>
    <xf numFmtId="0" fontId="11" fillId="0" borderId="20" xfId="2" applyFont="1" applyFill="1" applyBorder="1"/>
    <xf numFmtId="0" fontId="6" fillId="0" borderId="4" xfId="2" applyFill="1" applyBorder="1"/>
    <xf numFmtId="0" fontId="11" fillId="0" borderId="26" xfId="2" applyFont="1" applyFill="1" applyBorder="1"/>
    <xf numFmtId="174" fontId="6" fillId="0" borderId="54" xfId="2" applyNumberFormat="1" applyFont="1" applyFill="1" applyBorder="1"/>
    <xf numFmtId="174" fontId="6" fillId="0" borderId="30" xfId="2" applyNumberFormat="1" applyFont="1" applyFill="1" applyBorder="1"/>
    <xf numFmtId="174" fontId="11" fillId="0" borderId="7" xfId="2" applyNumberFormat="1" applyFont="1" applyFill="1" applyBorder="1"/>
    <xf numFmtId="174" fontId="6" fillId="0" borderId="54" xfId="2" applyNumberFormat="1" applyFont="1" applyFill="1" applyBorder="1" applyAlignment="1">
      <alignment horizontal="right"/>
    </xf>
    <xf numFmtId="174" fontId="6" fillId="0" borderId="22" xfId="2" applyNumberFormat="1" applyFont="1" applyFill="1" applyBorder="1"/>
    <xf numFmtId="0" fontId="6" fillId="0" borderId="52" xfId="2" applyFont="1" applyFill="1" applyBorder="1"/>
    <xf numFmtId="0" fontId="6" fillId="0" borderId="52" xfId="2" applyFont="1" applyFill="1" applyBorder="1" applyAlignment="1">
      <alignment horizontal="right"/>
    </xf>
    <xf numFmtId="0" fontId="6" fillId="0" borderId="54" xfId="2" applyFont="1" applyFill="1" applyBorder="1"/>
    <xf numFmtId="0" fontId="6" fillId="0" borderId="0" xfId="2" applyFont="1" applyFill="1" applyBorder="1"/>
    <xf numFmtId="0" fontId="6" fillId="0" borderId="52" xfId="2" applyFill="1" applyBorder="1"/>
    <xf numFmtId="0" fontId="6" fillId="0" borderId="52" xfId="2" applyFill="1" applyBorder="1" applyAlignment="1">
      <alignment horizontal="right"/>
    </xf>
    <xf numFmtId="0" fontId="6" fillId="0" borderId="33" xfId="2" applyFill="1" applyBorder="1"/>
    <xf numFmtId="167" fontId="6" fillId="0" borderId="53" xfId="2" applyNumberFormat="1" applyFont="1" applyBorder="1"/>
    <xf numFmtId="178" fontId="6" fillId="0" borderId="53" xfId="2" applyNumberFormat="1" applyFont="1" applyBorder="1"/>
    <xf numFmtId="2" fontId="6" fillId="0" borderId="54" xfId="2" applyNumberFormat="1" applyFont="1" applyBorder="1"/>
    <xf numFmtId="174" fontId="6" fillId="0" borderId="10" xfId="2" applyNumberFormat="1" applyFont="1" applyBorder="1"/>
    <xf numFmtId="164" fontId="6" fillId="0" borderId="21" xfId="2" applyNumberFormat="1" applyFont="1" applyBorder="1"/>
    <xf numFmtId="2" fontId="6" fillId="0" borderId="21" xfId="2" applyNumberFormat="1" applyFont="1" applyBorder="1"/>
    <xf numFmtId="0" fontId="6" fillId="0" borderId="54" xfId="0" applyFont="1" applyFill="1" applyBorder="1"/>
    <xf numFmtId="164" fontId="6" fillId="0" borderId="51" xfId="0" applyNumberFormat="1" applyFont="1" applyBorder="1"/>
    <xf numFmtId="167" fontId="6" fillId="0" borderId="53" xfId="0" applyNumberFormat="1" applyFont="1" applyBorder="1"/>
    <xf numFmtId="0" fontId="6" fillId="0" borderId="54" xfId="0" applyFont="1" applyBorder="1"/>
    <xf numFmtId="178" fontId="6" fillId="0" borderId="53" xfId="0" applyNumberFormat="1" applyFont="1" applyBorder="1"/>
    <xf numFmtId="0" fontId="6" fillId="0" borderId="56" xfId="0" applyFont="1" applyBorder="1"/>
    <xf numFmtId="0" fontId="6" fillId="0" borderId="56" xfId="0" applyFont="1" applyBorder="1" applyAlignment="1">
      <alignment horizontal="right"/>
    </xf>
    <xf numFmtId="2" fontId="6" fillId="0" borderId="54" xfId="0" applyNumberFormat="1" applyFont="1" applyBorder="1"/>
    <xf numFmtId="2" fontId="6" fillId="0" borderId="21" xfId="0" applyNumberFormat="1" applyFont="1" applyBorder="1"/>
    <xf numFmtId="164" fontId="6" fillId="0" borderId="27" xfId="0" applyNumberFormat="1" applyFont="1" applyBorder="1"/>
    <xf numFmtId="167" fontId="6" fillId="0" borderId="23" xfId="0" applyNumberFormat="1" applyFont="1" applyBorder="1"/>
    <xf numFmtId="0" fontId="6" fillId="0" borderId="22" xfId="0" applyFont="1" applyBorder="1"/>
    <xf numFmtId="167" fontId="6" fillId="0" borderId="10" xfId="0" applyNumberFormat="1" applyFont="1" applyBorder="1"/>
    <xf numFmtId="164" fontId="14" fillId="0" borderId="53" xfId="0" applyNumberFormat="1" applyFont="1" applyFill="1" applyBorder="1"/>
    <xf numFmtId="164" fontId="6" fillId="3" borderId="54" xfId="0" applyNumberFormat="1" applyFont="1" applyFill="1" applyBorder="1"/>
    <xf numFmtId="164" fontId="14" fillId="0" borderId="51" xfId="0" applyNumberFormat="1" applyFont="1" applyFill="1" applyBorder="1"/>
    <xf numFmtId="164" fontId="14" fillId="0" borderId="54" xfId="0" applyNumberFormat="1" applyFont="1" applyFill="1" applyBorder="1"/>
    <xf numFmtId="164" fontId="6" fillId="0" borderId="53" xfId="0" applyNumberFormat="1" applyFont="1" applyBorder="1"/>
    <xf numFmtId="164" fontId="6" fillId="0" borderId="51" xfId="0" applyNumberFormat="1" applyFont="1" applyBorder="1" applyAlignment="1">
      <alignment horizontal="right"/>
    </xf>
    <xf numFmtId="164" fontId="6" fillId="3" borderId="54" xfId="0" applyNumberFormat="1" applyFont="1" applyFill="1" applyBorder="1" applyAlignment="1">
      <alignment horizontal="right"/>
    </xf>
    <xf numFmtId="164" fontId="6" fillId="0" borderId="53" xfId="0" applyNumberFormat="1" applyFont="1" applyBorder="1" applyAlignment="1">
      <alignment horizontal="right"/>
    </xf>
    <xf numFmtId="164" fontId="6" fillId="0" borderId="54" xfId="0" applyNumberFormat="1" applyFont="1" applyBorder="1" applyAlignment="1">
      <alignment horizontal="right"/>
    </xf>
    <xf numFmtId="164" fontId="6" fillId="0" borderId="54" xfId="0" applyNumberFormat="1" applyFont="1" applyFill="1" applyBorder="1" applyAlignment="1">
      <alignment horizontal="right"/>
    </xf>
    <xf numFmtId="164" fontId="14" fillId="0" borderId="51" xfId="0" applyNumberFormat="1" applyFont="1" applyBorder="1"/>
    <xf numFmtId="164" fontId="14" fillId="3" borderId="54" xfId="0" applyNumberFormat="1" applyFont="1" applyFill="1" applyBorder="1"/>
    <xf numFmtId="164" fontId="0" fillId="3" borderId="54" xfId="0" applyNumberFormat="1" applyFill="1" applyBorder="1"/>
    <xf numFmtId="164" fontId="6" fillId="0" borderId="51" xfId="0" applyNumberFormat="1" applyFont="1" applyFill="1" applyBorder="1" applyAlignment="1">
      <alignment horizontal="right"/>
    </xf>
    <xf numFmtId="174" fontId="14" fillId="0" borderId="53" xfId="0" applyNumberFormat="1" applyFont="1" applyFill="1" applyBorder="1"/>
    <xf numFmtId="164" fontId="6" fillId="0" borderId="56" xfId="0" applyNumberFormat="1" applyFont="1" applyBorder="1"/>
    <xf numFmtId="164" fontId="6" fillId="0" borderId="53" xfId="4" applyNumberFormat="1" applyFont="1" applyFill="1" applyBorder="1"/>
    <xf numFmtId="164" fontId="6" fillId="0" borderId="54" xfId="4" applyNumberFormat="1" applyFont="1" applyFill="1" applyBorder="1"/>
    <xf numFmtId="0" fontId="6" fillId="0" borderId="54" xfId="0" applyFont="1" applyFill="1" applyBorder="1" applyAlignment="1">
      <alignment horizontal="right"/>
    </xf>
    <xf numFmtId="164" fontId="6" fillId="3" borderId="56" xfId="0" applyNumberFormat="1" applyFont="1" applyFill="1" applyBorder="1"/>
    <xf numFmtId="164" fontId="6" fillId="0" borderId="56" xfId="0" applyNumberFormat="1" applyFont="1" applyFill="1" applyBorder="1"/>
    <xf numFmtId="164" fontId="14" fillId="0" borderId="56" xfId="0" applyNumberFormat="1" applyFont="1" applyBorder="1"/>
    <xf numFmtId="0" fontId="14" fillId="0" borderId="53" xfId="0" applyFont="1" applyFill="1" applyBorder="1"/>
    <xf numFmtId="1" fontId="14" fillId="0" borderId="53" xfId="0" applyNumberFormat="1" applyFont="1" applyFill="1" applyBorder="1"/>
    <xf numFmtId="174" fontId="6" fillId="0" borderId="51" xfId="0" applyNumberFormat="1" applyFont="1" applyBorder="1"/>
    <xf numFmtId="174" fontId="0" fillId="0" borderId="53" xfId="0" applyNumberFormat="1" applyBorder="1"/>
    <xf numFmtId="1" fontId="14" fillId="0" borderId="51" xfId="0" applyNumberFormat="1" applyFont="1" applyFill="1" applyBorder="1"/>
    <xf numFmtId="0" fontId="14" fillId="0" borderId="54" xfId="0" applyFont="1" applyBorder="1"/>
    <xf numFmtId="167" fontId="14" fillId="0" borderId="53" xfId="0" applyNumberFormat="1" applyFont="1" applyBorder="1"/>
    <xf numFmtId="0" fontId="14" fillId="0" borderId="56" xfId="0" applyFont="1" applyBorder="1"/>
    <xf numFmtId="0" fontId="14" fillId="0" borderId="54" xfId="0" applyFont="1" applyFill="1" applyBorder="1"/>
    <xf numFmtId="0" fontId="14" fillId="0" borderId="56" xfId="0" applyFont="1" applyBorder="1" applyAlignment="1">
      <alignment horizontal="right"/>
    </xf>
    <xf numFmtId="0" fontId="14" fillId="0" borderId="54" xfId="0" applyFont="1" applyBorder="1" applyAlignment="1">
      <alignment horizontal="right"/>
    </xf>
    <xf numFmtId="164" fontId="14" fillId="0" borderId="54" xfId="0" applyNumberFormat="1" applyFont="1" applyBorder="1" applyAlignment="1">
      <alignment horizontal="right"/>
    </xf>
    <xf numFmtId="164" fontId="6" fillId="0" borderId="52" xfId="0" applyNumberFormat="1" applyFont="1" applyBorder="1"/>
    <xf numFmtId="164" fontId="11" fillId="0" borderId="56" xfId="0" applyNumberFormat="1" applyFont="1" applyBorder="1"/>
    <xf numFmtId="165" fontId="6" fillId="0" borderId="53" xfId="0" applyNumberFormat="1" applyFont="1" applyBorder="1"/>
    <xf numFmtId="165" fontId="6" fillId="0" borderId="54" xfId="0" applyNumberFormat="1" applyFont="1" applyBorder="1"/>
    <xf numFmtId="164" fontId="26" fillId="0" borderId="51" xfId="0" applyNumberFormat="1" applyFont="1" applyFill="1" applyBorder="1"/>
    <xf numFmtId="164" fontId="6" fillId="0" borderId="3" xfId="2" applyNumberFormat="1" applyBorder="1" applyAlignment="1">
      <alignment horizontal="center"/>
    </xf>
    <xf numFmtId="164" fontId="6" fillId="0" borderId="51" xfId="2" applyNumberFormat="1" applyFont="1" applyFill="1" applyBorder="1"/>
    <xf numFmtId="164" fontId="6" fillId="0" borderId="31" xfId="2" applyNumberFormat="1" applyFont="1" applyFill="1" applyBorder="1"/>
    <xf numFmtId="174" fontId="14" fillId="0" borderId="51" xfId="2" applyNumberFormat="1" applyFont="1" applyFill="1" applyBorder="1"/>
    <xf numFmtId="0" fontId="6" fillId="0" borderId="4" xfId="2" applyFont="1" applyFill="1" applyBorder="1"/>
    <xf numFmtId="174" fontId="11" fillId="0" borderId="18" xfId="2" applyNumberFormat="1" applyFont="1" applyFill="1" applyBorder="1"/>
    <xf numFmtId="0" fontId="6" fillId="0" borderId="26" xfId="2" applyFill="1" applyBorder="1"/>
    <xf numFmtId="0" fontId="14" fillId="0" borderId="27" xfId="2" applyFont="1" applyBorder="1"/>
    <xf numFmtId="0" fontId="14" fillId="0" borderId="28" xfId="2" applyFont="1" applyBorder="1"/>
    <xf numFmtId="0" fontId="14" fillId="0" borderId="48" xfId="2" applyFont="1" applyFill="1" applyBorder="1" applyAlignment="1">
      <alignment horizontal="center"/>
    </xf>
    <xf numFmtId="164" fontId="14" fillId="0" borderId="10" xfId="2" applyNumberFormat="1" applyFont="1" applyBorder="1"/>
    <xf numFmtId="164" fontId="14" fillId="0" borderId="22" xfId="2" applyNumberFormat="1" applyFont="1" applyBorder="1"/>
    <xf numFmtId="164" fontId="14" fillId="0" borderId="23" xfId="2" applyNumberFormat="1" applyFont="1" applyBorder="1"/>
    <xf numFmtId="0" fontId="14" fillId="0" borderId="22" xfId="2" applyFont="1" applyBorder="1" applyAlignment="1">
      <alignment horizontal="right"/>
    </xf>
    <xf numFmtId="164" fontId="14" fillId="0" borderId="27" xfId="2" applyNumberFormat="1" applyFont="1" applyBorder="1"/>
    <xf numFmtId="0" fontId="14" fillId="0" borderId="22" xfId="2" applyFont="1" applyBorder="1"/>
    <xf numFmtId="164" fontId="14" fillId="0" borderId="8" xfId="2" applyNumberFormat="1" applyFont="1" applyBorder="1"/>
    <xf numFmtId="0" fontId="14" fillId="0" borderId="29" xfId="2" applyFont="1" applyBorder="1"/>
    <xf numFmtId="170" fontId="14" fillId="0" borderId="22" xfId="2" applyNumberFormat="1" applyFont="1" applyBorder="1"/>
    <xf numFmtId="170" fontId="16" fillId="0" borderId="22" xfId="2" applyNumberFormat="1" applyFont="1" applyBorder="1"/>
    <xf numFmtId="170" fontId="14" fillId="0" borderId="23" xfId="2" applyNumberFormat="1" applyFont="1" applyBorder="1"/>
    <xf numFmtId="164" fontId="6" fillId="0" borderId="28" xfId="2" applyNumberFormat="1" applyBorder="1"/>
    <xf numFmtId="0" fontId="15" fillId="0" borderId="6" xfId="2" applyFont="1" applyBorder="1"/>
    <xf numFmtId="174" fontId="14" fillId="0" borderId="9" xfId="2" applyNumberFormat="1" applyFont="1" applyBorder="1"/>
    <xf numFmtId="174" fontId="15" fillId="0" borderId="9" xfId="2" applyNumberFormat="1" applyFont="1" applyBorder="1"/>
    <xf numFmtId="164" fontId="14" fillId="0" borderId="9" xfId="2" applyNumberFormat="1" applyFont="1" applyBorder="1"/>
    <xf numFmtId="0" fontId="15" fillId="0" borderId="21" xfId="2" applyFont="1" applyBorder="1" applyAlignment="1">
      <alignment horizontal="right"/>
    </xf>
    <xf numFmtId="0" fontId="15" fillId="0" borderId="21" xfId="2" applyFont="1" applyBorder="1"/>
    <xf numFmtId="0" fontId="17" fillId="0" borderId="7" xfId="2" applyFont="1" applyBorder="1"/>
    <xf numFmtId="0" fontId="15" fillId="0" borderId="9" xfId="2" applyFont="1" applyBorder="1"/>
    <xf numFmtId="164" fontId="11" fillId="0" borderId="6" xfId="2" applyNumberFormat="1" applyFont="1" applyBorder="1"/>
    <xf numFmtId="164" fontId="15" fillId="0" borderId="6" xfId="2" applyNumberFormat="1" applyFont="1" applyBorder="1"/>
    <xf numFmtId="0" fontId="14" fillId="0" borderId="3" xfId="2" applyFont="1" applyBorder="1"/>
    <xf numFmtId="0" fontId="14" fillId="0" borderId="4" xfId="2" applyFont="1" applyBorder="1"/>
    <xf numFmtId="0" fontId="14" fillId="0" borderId="49" xfId="2" applyFont="1" applyFill="1" applyBorder="1" applyAlignment="1">
      <alignment horizontal="center"/>
    </xf>
    <xf numFmtId="0" fontId="14" fillId="0" borderId="16" xfId="2" applyFont="1" applyBorder="1"/>
    <xf numFmtId="164" fontId="14" fillId="0" borderId="0" xfId="2" applyNumberFormat="1" applyFont="1" applyBorder="1"/>
    <xf numFmtId="0" fontId="14" fillId="0" borderId="0" xfId="2" applyFont="1" applyBorder="1" applyAlignment="1">
      <alignment horizontal="left"/>
    </xf>
    <xf numFmtId="170" fontId="14" fillId="0" borderId="0" xfId="2" applyNumberFormat="1" applyFont="1" applyBorder="1"/>
    <xf numFmtId="170" fontId="16" fillId="0" borderId="0" xfId="2" applyNumberFormat="1" applyFont="1" applyBorder="1"/>
    <xf numFmtId="170" fontId="14" fillId="0" borderId="10" xfId="2" applyNumberFormat="1" applyFont="1" applyBorder="1"/>
    <xf numFmtId="0" fontId="14" fillId="0" borderId="16" xfId="2" applyFont="1" applyBorder="1" applyAlignment="1">
      <alignment horizontal="right"/>
    </xf>
    <xf numFmtId="0" fontId="14" fillId="0" borderId="49" xfId="2" applyFont="1" applyBorder="1" applyAlignment="1">
      <alignment horizontal="center"/>
    </xf>
    <xf numFmtId="0" fontId="14" fillId="0" borderId="0" xfId="2" applyFont="1" applyBorder="1" applyAlignment="1">
      <alignment horizontal="right"/>
    </xf>
    <xf numFmtId="164" fontId="14" fillId="0" borderId="4" xfId="2" applyNumberFormat="1" applyFont="1" applyBorder="1"/>
    <xf numFmtId="0" fontId="28" fillId="0" borderId="0" xfId="2" applyFont="1" applyBorder="1" applyAlignment="1">
      <alignment horizontal="right" textRotation="180"/>
    </xf>
    <xf numFmtId="170" fontId="6" fillId="0" borderId="0" xfId="2" applyNumberFormat="1" applyFont="1" applyBorder="1"/>
    <xf numFmtId="164" fontId="6" fillId="0" borderId="10" xfId="2" applyNumberFormat="1" applyFont="1" applyBorder="1"/>
    <xf numFmtId="0" fontId="6" fillId="0" borderId="22" xfId="2" applyFont="1" applyBorder="1"/>
    <xf numFmtId="164" fontId="6" fillId="0" borderId="8" xfId="2" applyNumberFormat="1" applyFont="1" applyBorder="1"/>
    <xf numFmtId="164" fontId="6" fillId="0" borderId="23" xfId="2" applyNumberFormat="1" applyFont="1" applyBorder="1"/>
    <xf numFmtId="170" fontId="6" fillId="0" borderId="22" xfId="2" applyNumberFormat="1" applyFont="1" applyBorder="1"/>
    <xf numFmtId="170" fontId="6" fillId="0" borderId="23" xfId="2" applyNumberFormat="1" applyFont="1" applyBorder="1"/>
    <xf numFmtId="164" fontId="6" fillId="0" borderId="9" xfId="2" applyNumberFormat="1" applyFont="1" applyBorder="1"/>
    <xf numFmtId="0" fontId="11" fillId="0" borderId="21" xfId="2" applyFont="1" applyBorder="1" applyAlignment="1">
      <alignment horizontal="right"/>
    </xf>
    <xf numFmtId="0" fontId="11" fillId="0" borderId="9" xfId="2" applyFont="1" applyBorder="1"/>
    <xf numFmtId="0" fontId="6" fillId="0" borderId="16" xfId="2" applyFont="1" applyBorder="1"/>
    <xf numFmtId="170" fontId="6" fillId="0" borderId="10" xfId="2" applyNumberFormat="1" applyFont="1" applyBorder="1"/>
    <xf numFmtId="0" fontId="6" fillId="0" borderId="16" xfId="2" applyFont="1" applyBorder="1" applyAlignment="1">
      <alignment horizontal="right"/>
    </xf>
    <xf numFmtId="164" fontId="11" fillId="0" borderId="9" xfId="2" applyNumberFormat="1" applyFont="1" applyBorder="1" applyAlignment="1">
      <alignment horizontal="right"/>
    </xf>
    <xf numFmtId="0" fontId="28" fillId="0" borderId="0" xfId="2" applyFont="1"/>
    <xf numFmtId="179" fontId="28" fillId="0" borderId="0" xfId="2" applyNumberFormat="1" applyFont="1" applyBorder="1"/>
    <xf numFmtId="0" fontId="28" fillId="0" borderId="0" xfId="2" applyFont="1" applyBorder="1"/>
    <xf numFmtId="164" fontId="28" fillId="0" borderId="0" xfId="2" applyNumberFormat="1" applyFont="1" applyBorder="1"/>
    <xf numFmtId="3" fontId="28" fillId="0" borderId="0" xfId="2" applyNumberFormat="1" applyFont="1"/>
    <xf numFmtId="164" fontId="28" fillId="0" borderId="0" xfId="2" applyNumberFormat="1" applyFont="1"/>
    <xf numFmtId="3" fontId="0" fillId="0" borderId="22" xfId="0" applyNumberFormat="1" applyBorder="1" applyAlignment="1">
      <alignment horizontal="center"/>
    </xf>
    <xf numFmtId="3" fontId="14" fillId="0" borderId="11" xfId="0" applyNumberFormat="1" applyFont="1" applyBorder="1" applyAlignment="1">
      <alignment horizontal="center"/>
    </xf>
    <xf numFmtId="0" fontId="11" fillId="0" borderId="0" xfId="3" applyFont="1" applyFill="1" applyBorder="1"/>
    <xf numFmtId="0" fontId="4" fillId="0" borderId="0" xfId="3" applyFont="1" applyBorder="1"/>
    <xf numFmtId="1" fontId="4" fillId="0" borderId="0" xfId="3" applyNumberFormat="1" applyFont="1" applyBorder="1"/>
    <xf numFmtId="0" fontId="11" fillId="0" borderId="0" xfId="3" applyFont="1" applyBorder="1"/>
    <xf numFmtId="168" fontId="4" fillId="0" borderId="0" xfId="3" applyNumberFormat="1" applyFont="1"/>
    <xf numFmtId="0" fontId="4" fillId="0" borderId="0" xfId="3" applyFont="1"/>
    <xf numFmtId="0" fontId="4" fillId="0" borderId="13" xfId="3" applyFont="1" applyBorder="1"/>
    <xf numFmtId="0" fontId="15" fillId="0" borderId="3" xfId="3" applyFont="1" applyBorder="1" applyAlignment="1">
      <alignment horizontal="center"/>
    </xf>
    <xf numFmtId="0" fontId="15" fillId="0" borderId="10" xfId="3" applyFont="1" applyBorder="1" applyAlignment="1">
      <alignment horizontal="center"/>
    </xf>
    <xf numFmtId="0" fontId="15" fillId="0" borderId="57" xfId="3" applyFont="1" applyBorder="1" applyAlignment="1">
      <alignment horizontal="center" wrapText="1"/>
    </xf>
    <xf numFmtId="0" fontId="15" fillId="0" borderId="50" xfId="3" applyFont="1" applyBorder="1" applyAlignment="1">
      <alignment horizontal="center" wrapText="1"/>
    </xf>
    <xf numFmtId="1" fontId="15" fillId="0" borderId="39" xfId="3" applyNumberFormat="1" applyFont="1" applyBorder="1" applyAlignment="1">
      <alignment horizontal="center" wrapText="1"/>
    </xf>
    <xf numFmtId="0" fontId="15" fillId="0" borderId="0" xfId="3" applyFont="1" applyBorder="1" applyAlignment="1">
      <alignment horizontal="center" wrapText="1"/>
    </xf>
    <xf numFmtId="0" fontId="11" fillId="0" borderId="0" xfId="3" applyFont="1" applyAlignment="1">
      <alignment horizontal="center"/>
    </xf>
    <xf numFmtId="0" fontId="15" fillId="0" borderId="5" xfId="3" applyFont="1" applyBorder="1" applyAlignment="1">
      <alignment horizontal="center"/>
    </xf>
    <xf numFmtId="0" fontId="15" fillId="0" borderId="9" xfId="3" applyFont="1" applyBorder="1" applyAlignment="1">
      <alignment horizontal="center"/>
    </xf>
    <xf numFmtId="0" fontId="15" fillId="0" borderId="41" xfId="3" applyFont="1" applyBorder="1" applyAlignment="1">
      <alignment horizontal="center" wrapText="1"/>
    </xf>
    <xf numFmtId="0" fontId="15" fillId="0" borderId="36" xfId="3" applyFont="1" applyBorder="1" applyAlignment="1">
      <alignment horizontal="center" wrapText="1"/>
    </xf>
    <xf numFmtId="0" fontId="15" fillId="0" borderId="44" xfId="3" applyFont="1" applyBorder="1" applyAlignment="1">
      <alignment horizontal="center" wrapText="1"/>
    </xf>
    <xf numFmtId="0" fontId="14" fillId="0" borderId="3" xfId="3" applyFont="1" applyBorder="1" applyAlignment="1">
      <alignment horizontal="justify" vertical="top" wrapText="1"/>
    </xf>
    <xf numFmtId="10" fontId="14" fillId="0" borderId="10" xfId="4" applyNumberFormat="1" applyFont="1" applyBorder="1" applyAlignment="1">
      <alignment horizontal="center" vertical="top" wrapText="1"/>
    </xf>
    <xf numFmtId="164" fontId="14" fillId="0" borderId="39" xfId="3" applyNumberFormat="1" applyFont="1" applyBorder="1"/>
    <xf numFmtId="10" fontId="14" fillId="0" borderId="49" xfId="4" applyNumberFormat="1" applyFont="1" applyBorder="1" applyAlignment="1">
      <alignment horizontal="center"/>
    </xf>
    <xf numFmtId="164" fontId="14" fillId="0" borderId="53" xfId="3" applyNumberFormat="1" applyFont="1" applyBorder="1"/>
    <xf numFmtId="164" fontId="14" fillId="0" borderId="43" xfId="3" applyNumberFormat="1" applyFont="1" applyBorder="1"/>
    <xf numFmtId="166" fontId="4" fillId="0" borderId="0" xfId="3" applyNumberFormat="1" applyFont="1"/>
    <xf numFmtId="0" fontId="14" fillId="0" borderId="51" xfId="3" applyFont="1" applyBorder="1" applyAlignment="1">
      <alignment horizontal="justify" vertical="top" wrapText="1"/>
    </xf>
    <xf numFmtId="10" fontId="14" fillId="0" borderId="53" xfId="4" applyNumberFormat="1" applyFont="1" applyBorder="1" applyAlignment="1">
      <alignment horizontal="center" vertical="top" wrapText="1"/>
    </xf>
    <xf numFmtId="164" fontId="14" fillId="0" borderId="40" xfId="3" applyNumberFormat="1" applyFont="1" applyBorder="1"/>
    <xf numFmtId="10" fontId="14" fillId="0" borderId="58" xfId="4" applyNumberFormat="1" applyFont="1" applyBorder="1" applyAlignment="1">
      <alignment horizontal="center"/>
    </xf>
    <xf numFmtId="164" fontId="14" fillId="0" borderId="42" xfId="3" applyNumberFormat="1" applyFont="1" applyBorder="1"/>
    <xf numFmtId="0" fontId="4" fillId="0" borderId="51" xfId="3" applyFont="1" applyFill="1" applyBorder="1" applyAlignment="1">
      <alignment horizontal="justify" vertical="top" wrapText="1"/>
    </xf>
    <xf numFmtId="10" fontId="4" fillId="0" borderId="53" xfId="4" applyNumberFormat="1" applyFont="1" applyFill="1" applyBorder="1" applyAlignment="1">
      <alignment horizontal="center" vertical="top" wrapText="1"/>
    </xf>
    <xf numFmtId="0" fontId="14" fillId="0" borderId="31" xfId="3" applyFont="1" applyBorder="1" applyAlignment="1">
      <alignment horizontal="justify" vertical="top" wrapText="1"/>
    </xf>
    <xf numFmtId="10" fontId="14" fillId="0" borderId="32" xfId="4" applyNumberFormat="1" applyFont="1" applyBorder="1" applyAlignment="1">
      <alignment horizontal="center" vertical="top" wrapText="1"/>
    </xf>
    <xf numFmtId="164" fontId="14" fillId="0" borderId="59" xfId="3" applyNumberFormat="1" applyFont="1" applyBorder="1"/>
    <xf numFmtId="10" fontId="14" fillId="0" borderId="60" xfId="4" applyNumberFormat="1" applyFont="1" applyBorder="1" applyAlignment="1">
      <alignment horizontal="center"/>
    </xf>
    <xf numFmtId="164" fontId="14" fillId="0" borderId="47" xfId="3" applyNumberFormat="1" applyFont="1" applyBorder="1"/>
    <xf numFmtId="0" fontId="15" fillId="0" borderId="5" xfId="3" applyFont="1" applyBorder="1"/>
    <xf numFmtId="10" fontId="15" fillId="0" borderId="9" xfId="4" applyNumberFormat="1" applyFont="1" applyBorder="1" applyAlignment="1">
      <alignment horizontal="center"/>
    </xf>
    <xf numFmtId="164" fontId="15" fillId="0" borderId="41" xfId="3" applyNumberFormat="1" applyFont="1" applyBorder="1"/>
    <xf numFmtId="10" fontId="15" fillId="0" borderId="36" xfId="4" applyNumberFormat="1" applyFont="1" applyBorder="1" applyAlignment="1">
      <alignment horizontal="center"/>
    </xf>
    <xf numFmtId="164" fontId="15" fillId="0" borderId="9" xfId="3" applyNumberFormat="1" applyFont="1" applyBorder="1"/>
    <xf numFmtId="164" fontId="15" fillId="0" borderId="44" xfId="3" applyNumberFormat="1" applyFont="1" applyBorder="1"/>
    <xf numFmtId="0" fontId="11" fillId="0" borderId="0" xfId="3" applyFont="1"/>
    <xf numFmtId="1" fontId="4" fillId="0" borderId="0" xfId="3" applyNumberFormat="1" applyFont="1"/>
    <xf numFmtId="0" fontId="14" fillId="0" borderId="0" xfId="3" applyFont="1" applyFill="1" applyBorder="1" applyAlignment="1">
      <alignment horizontal="left" vertical="top"/>
    </xf>
    <xf numFmtId="0" fontId="5" fillId="0" borderId="0" xfId="3" applyFont="1" applyFill="1" applyBorder="1"/>
    <xf numFmtId="0" fontId="4" fillId="0" borderId="0" xfId="0" applyFont="1"/>
    <xf numFmtId="0" fontId="4" fillId="0" borderId="7" xfId="0" applyFont="1" applyBorder="1"/>
    <xf numFmtId="0" fontId="4" fillId="0" borderId="1" xfId="0" applyFont="1" applyBorder="1"/>
    <xf numFmtId="0" fontId="4" fillId="0" borderId="0" xfId="0" applyFont="1" applyBorder="1"/>
    <xf numFmtId="0" fontId="4" fillId="0" borderId="0" xfId="0" applyFont="1" applyFill="1" applyBorder="1"/>
    <xf numFmtId="0" fontId="4" fillId="0" borderId="11" xfId="0" applyFont="1" applyBorder="1"/>
    <xf numFmtId="0" fontId="4" fillId="0" borderId="3" xfId="0" applyFont="1" applyBorder="1"/>
    <xf numFmtId="0" fontId="4" fillId="0" borderId="5" xfId="0" applyFont="1" applyBorder="1"/>
    <xf numFmtId="0" fontId="4" fillId="0" borderId="4" xfId="0" applyFont="1" applyBorder="1" applyAlignment="1">
      <alignment horizontal="center"/>
    </xf>
    <xf numFmtId="0" fontId="4" fillId="0" borderId="3" xfId="0" applyFont="1" applyBorder="1" applyAlignment="1">
      <alignment horizontal="center"/>
    </xf>
    <xf numFmtId="0" fontId="4" fillId="0" borderId="0" xfId="0" applyFont="1" applyBorder="1" applyAlignment="1">
      <alignment horizontal="center"/>
    </xf>
    <xf numFmtId="0" fontId="4" fillId="0" borderId="4" xfId="0" applyFont="1" applyBorder="1"/>
    <xf numFmtId="0" fontId="4" fillId="0" borderId="6" xfId="0" applyFont="1" applyBorder="1"/>
    <xf numFmtId="0" fontId="4" fillId="0" borderId="0" xfId="3"/>
    <xf numFmtId="17" fontId="18" fillId="0" borderId="0" xfId="3" applyNumberFormat="1" applyFont="1"/>
    <xf numFmtId="0" fontId="4" fillId="0" borderId="13" xfId="3" applyBorder="1"/>
    <xf numFmtId="0" fontId="4" fillId="0" borderId="8" xfId="3" applyBorder="1"/>
    <xf numFmtId="0" fontId="4" fillId="0" borderId="17" xfId="3" applyBorder="1"/>
    <xf numFmtId="0" fontId="4" fillId="0" borderId="2" xfId="3" applyBorder="1"/>
    <xf numFmtId="0" fontId="4" fillId="0" borderId="3" xfId="3" applyFont="1" applyBorder="1"/>
    <xf numFmtId="0" fontId="4" fillId="0" borderId="10" xfId="3" applyFont="1" applyBorder="1"/>
    <xf numFmtId="0" fontId="4" fillId="0" borderId="16" xfId="3" applyFont="1" applyBorder="1"/>
    <xf numFmtId="0" fontId="4" fillId="0" borderId="4" xfId="3" applyFont="1" applyBorder="1"/>
    <xf numFmtId="0" fontId="4" fillId="0" borderId="3" xfId="3" applyFont="1" applyBorder="1" applyAlignment="1">
      <alignment horizontal="center"/>
    </xf>
    <xf numFmtId="0" fontId="4" fillId="0" borderId="10" xfId="3" applyFont="1" applyBorder="1" applyAlignment="1">
      <alignment horizontal="center"/>
    </xf>
    <xf numFmtId="0" fontId="4" fillId="0" borderId="16" xfId="3" applyFont="1" applyBorder="1" applyAlignment="1">
      <alignment horizontal="center"/>
    </xf>
    <xf numFmtId="0" fontId="4" fillId="0" borderId="4" xfId="3" applyFont="1" applyBorder="1" applyAlignment="1">
      <alignment horizontal="center"/>
    </xf>
    <xf numFmtId="0" fontId="4" fillId="0" borderId="3" xfId="3" applyBorder="1" applyAlignment="1">
      <alignment horizontal="center"/>
    </xf>
    <xf numFmtId="0" fontId="4" fillId="0" borderId="10" xfId="3" applyBorder="1" applyAlignment="1">
      <alignment horizontal="center"/>
    </xf>
    <xf numFmtId="0" fontId="4" fillId="0" borderId="16" xfId="3" applyBorder="1" applyAlignment="1">
      <alignment horizontal="center"/>
    </xf>
    <xf numFmtId="0" fontId="4" fillId="0" borderId="10" xfId="3" applyBorder="1"/>
    <xf numFmtId="0" fontId="4" fillId="0" borderId="4" xfId="3" applyBorder="1"/>
    <xf numFmtId="0" fontId="4" fillId="0" borderId="3" xfId="3" applyBorder="1"/>
    <xf numFmtId="0" fontId="4" fillId="0" borderId="16" xfId="3" applyBorder="1"/>
    <xf numFmtId="0" fontId="4" fillId="0" borderId="36" xfId="3" applyBorder="1" applyAlignment="1">
      <alignment horizontal="right"/>
    </xf>
    <xf numFmtId="0" fontId="4" fillId="0" borderId="5" xfId="3" applyBorder="1" applyAlignment="1">
      <alignment horizontal="right"/>
    </xf>
    <xf numFmtId="0" fontId="4" fillId="0" borderId="9" xfId="3" applyBorder="1"/>
    <xf numFmtId="0" fontId="4" fillId="0" borderId="21" xfId="3" applyBorder="1"/>
    <xf numFmtId="0" fontId="4" fillId="0" borderId="6" xfId="3" applyBorder="1"/>
    <xf numFmtId="0" fontId="11" fillId="0" borderId="3" xfId="3" applyFont="1" applyBorder="1"/>
    <xf numFmtId="164" fontId="11" fillId="0" borderId="10" xfId="3" applyNumberFormat="1" applyFont="1" applyBorder="1"/>
    <xf numFmtId="164" fontId="11" fillId="0" borderId="16" xfId="3" applyNumberFormat="1" applyFont="1" applyBorder="1"/>
    <xf numFmtId="164" fontId="4" fillId="0" borderId="10" xfId="3" applyNumberFormat="1" applyBorder="1"/>
    <xf numFmtId="164" fontId="4" fillId="0" borderId="16" xfId="3" applyNumberFormat="1" applyBorder="1"/>
    <xf numFmtId="0" fontId="4" fillId="2" borderId="3" xfId="3" applyFill="1" applyBorder="1"/>
    <xf numFmtId="0" fontId="4" fillId="0" borderId="5" xfId="3" applyBorder="1"/>
    <xf numFmtId="164" fontId="4" fillId="0" borderId="9" xfId="3" applyNumberFormat="1" applyBorder="1"/>
    <xf numFmtId="164" fontId="4" fillId="0" borderId="21" xfId="3" applyNumberFormat="1" applyBorder="1"/>
    <xf numFmtId="164" fontId="11" fillId="0" borderId="8" xfId="3" applyNumberFormat="1" applyFont="1" applyBorder="1"/>
    <xf numFmtId="0" fontId="11" fillId="0" borderId="5" xfId="3" applyFont="1" applyBorder="1"/>
    <xf numFmtId="164" fontId="11" fillId="0" borderId="9" xfId="3" applyNumberFormat="1" applyFont="1" applyBorder="1"/>
    <xf numFmtId="164" fontId="11" fillId="0" borderId="21" xfId="3" applyNumberFormat="1" applyFont="1" applyBorder="1"/>
    <xf numFmtId="15" fontId="4" fillId="0" borderId="0" xfId="3" applyNumberFormat="1"/>
    <xf numFmtId="18" fontId="4" fillId="0" borderId="0" xfId="3" applyNumberFormat="1"/>
    <xf numFmtId="17" fontId="5" fillId="0" borderId="0" xfId="3" applyNumberFormat="1" applyFont="1"/>
    <xf numFmtId="0" fontId="10" fillId="0" borderId="13" xfId="3" applyFont="1" applyBorder="1" applyAlignment="1">
      <alignment horizontal="center"/>
    </xf>
    <xf numFmtId="0" fontId="10" fillId="0" borderId="2" xfId="3" applyFont="1" applyBorder="1" applyAlignment="1">
      <alignment horizontal="center"/>
    </xf>
    <xf numFmtId="0" fontId="10" fillId="0" borderId="0" xfId="3" applyFont="1" applyBorder="1" applyAlignment="1">
      <alignment horizontal="center"/>
    </xf>
    <xf numFmtId="0" fontId="11" fillId="0" borderId="14" xfId="3" applyFont="1" applyBorder="1" applyAlignment="1">
      <alignment horizontal="center"/>
    </xf>
    <xf numFmtId="0" fontId="11" fillId="0" borderId="11" xfId="3" applyFont="1" applyBorder="1" applyAlignment="1">
      <alignment horizontal="center"/>
    </xf>
    <xf numFmtId="0" fontId="4" fillId="0" borderId="11" xfId="3" applyFont="1" applyBorder="1"/>
    <xf numFmtId="0" fontId="4" fillId="0" borderId="15" xfId="3" applyFont="1" applyBorder="1"/>
    <xf numFmtId="0" fontId="4" fillId="0" borderId="23" xfId="3" applyFont="1" applyBorder="1" applyAlignment="1">
      <alignment horizontal="center"/>
    </xf>
    <xf numFmtId="0" fontId="4" fillId="0" borderId="22" xfId="3" applyFont="1" applyBorder="1" applyAlignment="1">
      <alignment horizontal="center"/>
    </xf>
    <xf numFmtId="0" fontId="4" fillId="0" borderId="27" xfId="3" applyFont="1" applyBorder="1" applyAlignment="1">
      <alignment horizontal="center"/>
    </xf>
    <xf numFmtId="0" fontId="4" fillId="0" borderId="29" xfId="3" applyFont="1" applyBorder="1" applyAlignment="1">
      <alignment horizontal="center"/>
    </xf>
    <xf numFmtId="0" fontId="4" fillId="0" borderId="0" xfId="3" applyFont="1" applyBorder="1" applyAlignment="1">
      <alignment horizontal="center"/>
    </xf>
    <xf numFmtId="0" fontId="4" fillId="0" borderId="23" xfId="3" applyFont="1" applyBorder="1"/>
    <xf numFmtId="0" fontId="14" fillId="0" borderId="61" xfId="3" applyFont="1" applyBorder="1"/>
    <xf numFmtId="16" fontId="4" fillId="0" borderId="0" xfId="3" applyNumberFormat="1" applyFont="1" applyBorder="1" applyAlignment="1">
      <alignment horizontal="center"/>
    </xf>
    <xf numFmtId="0" fontId="4" fillId="0" borderId="0" xfId="3" applyBorder="1" applyAlignment="1">
      <alignment horizontal="left"/>
    </xf>
    <xf numFmtId="164" fontId="4" fillId="0" borderId="0" xfId="3" applyNumberFormat="1" applyBorder="1"/>
    <xf numFmtId="0" fontId="4" fillId="0" borderId="0" xfId="3" applyBorder="1"/>
    <xf numFmtId="0" fontId="4" fillId="0" borderId="14" xfId="3" applyFont="1" applyBorder="1" applyAlignment="1">
      <alignment horizontal="center"/>
    </xf>
    <xf numFmtId="0" fontId="4" fillId="0" borderId="11" xfId="3" applyFont="1" applyBorder="1" applyAlignment="1">
      <alignment horizontal="center"/>
    </xf>
    <xf numFmtId="0" fontId="4" fillId="0" borderId="0" xfId="3" applyFont="1" applyBorder="1" applyAlignment="1">
      <alignment horizontal="left"/>
    </xf>
    <xf numFmtId="0" fontId="11" fillId="0" borderId="10" xfId="3" applyFont="1" applyBorder="1" applyAlignment="1">
      <alignment horizontal="center"/>
    </xf>
    <xf numFmtId="0" fontId="11" fillId="0" borderId="0" xfId="3" applyFont="1" applyBorder="1" applyAlignment="1">
      <alignment horizontal="center"/>
    </xf>
    <xf numFmtId="0" fontId="4" fillId="0" borderId="29" xfId="3" applyFont="1" applyBorder="1"/>
    <xf numFmtId="0" fontId="4" fillId="0" borderId="28" xfId="3" applyFont="1" applyBorder="1"/>
    <xf numFmtId="0" fontId="4" fillId="0" borderId="0" xfId="3" applyBorder="1" applyAlignment="1">
      <alignment horizontal="center"/>
    </xf>
    <xf numFmtId="0" fontId="4" fillId="0" borderId="4" xfId="3" applyBorder="1" applyAlignment="1">
      <alignment horizontal="center"/>
    </xf>
    <xf numFmtId="1" fontId="15" fillId="0" borderId="0" xfId="3" applyNumberFormat="1" applyFont="1"/>
    <xf numFmtId="0" fontId="4" fillId="0" borderId="5" xfId="3" applyBorder="1" applyAlignment="1">
      <alignment horizontal="center"/>
    </xf>
    <xf numFmtId="0" fontId="4" fillId="0" borderId="9" xfId="3" applyBorder="1" applyAlignment="1">
      <alignment horizontal="center"/>
    </xf>
    <xf numFmtId="0" fontId="4" fillId="0" borderId="7" xfId="3" applyBorder="1" applyAlignment="1">
      <alignment horizontal="center"/>
    </xf>
    <xf numFmtId="0" fontId="4" fillId="0" borderId="7" xfId="3" applyBorder="1"/>
    <xf numFmtId="0" fontId="4" fillId="0" borderId="6" xfId="3" applyBorder="1" applyAlignment="1">
      <alignment horizontal="center"/>
    </xf>
    <xf numFmtId="164" fontId="11" fillId="0" borderId="3" xfId="3" applyNumberFormat="1" applyFont="1" applyBorder="1"/>
    <xf numFmtId="0" fontId="11" fillId="0" borderId="10" xfId="3" applyFont="1" applyBorder="1"/>
    <xf numFmtId="0" fontId="11" fillId="0" borderId="16" xfId="3" applyFont="1" applyBorder="1"/>
    <xf numFmtId="164" fontId="11" fillId="0" borderId="0" xfId="3" applyNumberFormat="1" applyFont="1" applyBorder="1"/>
    <xf numFmtId="2" fontId="4" fillId="0" borderId="0" xfId="3" applyNumberFormat="1" applyBorder="1"/>
    <xf numFmtId="0" fontId="11" fillId="0" borderId="4" xfId="3" applyFont="1" applyBorder="1"/>
    <xf numFmtId="164" fontId="11" fillId="0" borderId="8" xfId="3" applyNumberFormat="1" applyFont="1" applyBorder="1" applyAlignment="1">
      <alignment horizontal="right"/>
    </xf>
    <xf numFmtId="164" fontId="4" fillId="0" borderId="3" xfId="3" applyNumberFormat="1" applyBorder="1"/>
    <xf numFmtId="167" fontId="4" fillId="0" borderId="10" xfId="3" applyNumberFormat="1" applyBorder="1"/>
    <xf numFmtId="164" fontId="4" fillId="0" borderId="5" xfId="3" applyNumberFormat="1" applyBorder="1"/>
    <xf numFmtId="167" fontId="4" fillId="0" borderId="9" xfId="3" applyNumberFormat="1" applyBorder="1"/>
    <xf numFmtId="164" fontId="4" fillId="0" borderId="7" xfId="3" applyNumberFormat="1" applyBorder="1"/>
    <xf numFmtId="2" fontId="4" fillId="0" borderId="7" xfId="3" applyNumberFormat="1" applyBorder="1"/>
    <xf numFmtId="167" fontId="11" fillId="0" borderId="10" xfId="3" applyNumberFormat="1" applyFont="1" applyBorder="1"/>
    <xf numFmtId="2" fontId="4" fillId="0" borderId="10" xfId="3" applyNumberFormat="1" applyBorder="1"/>
    <xf numFmtId="164" fontId="11" fillId="0" borderId="18" xfId="3" applyNumberFormat="1" applyFont="1" applyBorder="1"/>
    <xf numFmtId="0" fontId="11" fillId="0" borderId="20" xfId="3" applyFont="1" applyBorder="1"/>
    <xf numFmtId="164" fontId="11" fillId="0" borderId="19" xfId="3" applyNumberFormat="1" applyFont="1" applyBorder="1"/>
    <xf numFmtId="0" fontId="11" fillId="0" borderId="7" xfId="3" applyFont="1" applyBorder="1"/>
    <xf numFmtId="167" fontId="11" fillId="0" borderId="9" xfId="3" applyNumberFormat="1" applyFont="1" applyBorder="1"/>
    <xf numFmtId="0" fontId="11" fillId="0" borderId="21" xfId="3" applyFont="1" applyBorder="1"/>
    <xf numFmtId="164" fontId="11" fillId="0" borderId="5" xfId="3" applyNumberFormat="1" applyFont="1" applyBorder="1"/>
    <xf numFmtId="164" fontId="11" fillId="0" borderId="7" xfId="3" applyNumberFormat="1" applyFont="1" applyBorder="1"/>
    <xf numFmtId="167" fontId="11" fillId="0" borderId="19" xfId="3" applyNumberFormat="1" applyFont="1" applyBorder="1"/>
    <xf numFmtId="0" fontId="11" fillId="0" borderId="26" xfId="3" applyFont="1" applyBorder="1"/>
    <xf numFmtId="0" fontId="11" fillId="0" borderId="6" xfId="3" applyFont="1" applyBorder="1"/>
    <xf numFmtId="164" fontId="4" fillId="0" borderId="0" xfId="3" applyNumberFormat="1"/>
    <xf numFmtId="0" fontId="25" fillId="0" borderId="0" xfId="3" applyFont="1"/>
    <xf numFmtId="164" fontId="25" fillId="0" borderId="0" xfId="3" applyNumberFormat="1" applyFont="1"/>
    <xf numFmtId="0" fontId="8" fillId="0" borderId="0" xfId="3" applyFont="1"/>
    <xf numFmtId="167" fontId="4" fillId="0" borderId="0" xfId="3" applyNumberFormat="1" applyBorder="1"/>
    <xf numFmtId="0" fontId="4" fillId="0" borderId="1" xfId="3" applyBorder="1"/>
    <xf numFmtId="0" fontId="4" fillId="0" borderId="12" xfId="3" applyBorder="1"/>
    <xf numFmtId="0" fontId="23" fillId="0" borderId="0" xfId="3" applyFont="1"/>
    <xf numFmtId="17" fontId="23" fillId="0" borderId="0" xfId="3" applyNumberFormat="1" applyFont="1"/>
    <xf numFmtId="164" fontId="4" fillId="0" borderId="1" xfId="3" applyNumberFormat="1" applyBorder="1" applyAlignment="1">
      <alignment horizontal="center"/>
    </xf>
    <xf numFmtId="0" fontId="4" fillId="0" borderId="1" xfId="3" applyBorder="1" applyAlignment="1">
      <alignment horizontal="center"/>
    </xf>
    <xf numFmtId="0" fontId="4" fillId="0" borderId="2" xfId="3" applyBorder="1" applyAlignment="1">
      <alignment horizontal="center"/>
    </xf>
    <xf numFmtId="0" fontId="4" fillId="0" borderId="13" xfId="3" applyBorder="1" applyAlignment="1">
      <alignment horizontal="center"/>
    </xf>
    <xf numFmtId="0" fontId="4" fillId="0" borderId="8" xfId="3" applyBorder="1" applyAlignment="1">
      <alignment horizontal="center"/>
    </xf>
    <xf numFmtId="0" fontId="4" fillId="0" borderId="14" xfId="3" applyBorder="1" applyAlignment="1">
      <alignment horizontal="center"/>
    </xf>
    <xf numFmtId="0" fontId="4" fillId="0" borderId="11" xfId="3" applyBorder="1" applyAlignment="1">
      <alignment horizontal="center"/>
    </xf>
    <xf numFmtId="0" fontId="4" fillId="0" borderId="15" xfId="3" applyBorder="1" applyAlignment="1">
      <alignment horizontal="center"/>
    </xf>
    <xf numFmtId="0" fontId="4" fillId="0" borderId="15" xfId="3" applyFont="1" applyBorder="1" applyAlignment="1">
      <alignment horizontal="center"/>
    </xf>
    <xf numFmtId="0" fontId="4" fillId="0" borderId="28" xfId="3" applyBorder="1" applyAlignment="1">
      <alignment horizontal="center"/>
    </xf>
    <xf numFmtId="17" fontId="4" fillId="0" borderId="0" xfId="3" applyNumberFormat="1" applyFont="1" applyBorder="1" applyAlignment="1">
      <alignment horizontal="center"/>
    </xf>
    <xf numFmtId="0" fontId="4" fillId="0" borderId="10" xfId="3" applyFont="1" applyBorder="1" applyAlignment="1"/>
    <xf numFmtId="0" fontId="4" fillId="0" borderId="4" xfId="3" applyFont="1" applyBorder="1" applyAlignment="1"/>
    <xf numFmtId="0" fontId="4" fillId="0" borderId="23" xfId="3" applyBorder="1" applyAlignment="1">
      <alignment horizontal="center"/>
    </xf>
    <xf numFmtId="0" fontId="4" fillId="0" borderId="10" xfId="3" applyNumberFormat="1" applyBorder="1" applyAlignment="1">
      <alignment horizontal="center"/>
    </xf>
    <xf numFmtId="0" fontId="4" fillId="0" borderId="4" xfId="3" applyNumberFormat="1" applyBorder="1" applyAlignment="1">
      <alignment horizontal="center"/>
    </xf>
    <xf numFmtId="0" fontId="4" fillId="0" borderId="24" xfId="3" applyBorder="1" applyAlignment="1">
      <alignment horizontal="center"/>
    </xf>
    <xf numFmtId="0" fontId="4" fillId="0" borderId="12" xfId="3" applyBorder="1" applyAlignment="1">
      <alignment horizontal="center"/>
    </xf>
    <xf numFmtId="0" fontId="4" fillId="0" borderId="10" xfId="3" quotePrefix="1" applyBorder="1" applyAlignment="1">
      <alignment horizontal="center"/>
    </xf>
    <xf numFmtId="0" fontId="4" fillId="0" borderId="0" xfId="3" quotePrefix="1" applyBorder="1" applyAlignment="1">
      <alignment horizontal="center"/>
    </xf>
    <xf numFmtId="0" fontId="4" fillId="0" borderId="31" xfId="3" applyBorder="1" applyAlignment="1">
      <alignment horizontal="right"/>
    </xf>
    <xf numFmtId="0" fontId="4" fillId="0" borderId="34" xfId="3" applyBorder="1" applyAlignment="1">
      <alignment horizontal="center"/>
    </xf>
    <xf numFmtId="168" fontId="4" fillId="0" borderId="32" xfId="3" applyNumberFormat="1" applyBorder="1" applyAlignment="1">
      <alignment horizontal="right"/>
    </xf>
    <xf numFmtId="0" fontId="4" fillId="0" borderId="30" xfId="3" applyBorder="1" applyAlignment="1">
      <alignment horizontal="center"/>
    </xf>
    <xf numFmtId="0" fontId="4" fillId="0" borderId="32" xfId="3" applyBorder="1" applyAlignment="1">
      <alignment horizontal="right"/>
    </xf>
    <xf numFmtId="0" fontId="4" fillId="0" borderId="30" xfId="3" applyBorder="1" applyAlignment="1"/>
    <xf numFmtId="0" fontId="4" fillId="0" borderId="30" xfId="3" applyBorder="1" applyAlignment="1">
      <alignment horizontal="right"/>
    </xf>
    <xf numFmtId="164" fontId="11" fillId="0" borderId="13" xfId="3" applyNumberFormat="1" applyFont="1" applyBorder="1"/>
    <xf numFmtId="164" fontId="11" fillId="0" borderId="17" xfId="3" applyNumberFormat="1" applyFont="1" applyBorder="1"/>
    <xf numFmtId="164" fontId="11" fillId="0" borderId="1" xfId="3" applyNumberFormat="1" applyFont="1" applyBorder="1"/>
    <xf numFmtId="164" fontId="11" fillId="0" borderId="2" xfId="3" applyNumberFormat="1" applyFont="1" applyBorder="1"/>
    <xf numFmtId="164" fontId="4" fillId="0" borderId="4" xfId="3" applyNumberFormat="1" applyBorder="1"/>
    <xf numFmtId="165" fontId="0" fillId="0" borderId="3" xfId="4" applyNumberFormat="1" applyFont="1" applyBorder="1"/>
    <xf numFmtId="1" fontId="4" fillId="0" borderId="10" xfId="3" applyNumberFormat="1" applyBorder="1"/>
    <xf numFmtId="164" fontId="4" fillId="0" borderId="16" xfId="3" applyNumberFormat="1" applyBorder="1" applyAlignment="1">
      <alignment horizontal="center"/>
    </xf>
    <xf numFmtId="164" fontId="4" fillId="0" borderId="6" xfId="3" applyNumberFormat="1" applyBorder="1"/>
    <xf numFmtId="165" fontId="0" fillId="0" borderId="5" xfId="4" applyNumberFormat="1" applyFont="1" applyBorder="1"/>
    <xf numFmtId="1" fontId="4" fillId="0" borderId="9" xfId="3" applyNumberFormat="1" applyBorder="1"/>
    <xf numFmtId="164" fontId="11" fillId="0" borderId="4" xfId="3" applyNumberFormat="1" applyFont="1" applyBorder="1"/>
    <xf numFmtId="164" fontId="4" fillId="0" borderId="20" xfId="3" applyNumberFormat="1" applyBorder="1"/>
    <xf numFmtId="164" fontId="4" fillId="0" borderId="26" xfId="3" applyNumberFormat="1" applyBorder="1"/>
    <xf numFmtId="164" fontId="8" fillId="0" borderId="0" xfId="3" applyNumberFormat="1" applyFont="1"/>
    <xf numFmtId="172" fontId="11" fillId="0" borderId="0" xfId="3" applyNumberFormat="1" applyFont="1" applyBorder="1"/>
    <xf numFmtId="164" fontId="4" fillId="0" borderId="11" xfId="3" applyNumberFormat="1" applyBorder="1" applyAlignment="1">
      <alignment horizontal="center"/>
    </xf>
    <xf numFmtId="17" fontId="4" fillId="0" borderId="11" xfId="3" applyNumberFormat="1" applyFont="1" applyBorder="1" applyAlignment="1">
      <alignment horizontal="center"/>
    </xf>
    <xf numFmtId="0" fontId="4" fillId="0" borderId="23" xfId="3" applyFont="1" applyBorder="1" applyAlignment="1"/>
    <xf numFmtId="0" fontId="4" fillId="0" borderId="0" xfId="3" applyFont="1" applyBorder="1" applyAlignment="1"/>
    <xf numFmtId="0" fontId="4" fillId="0" borderId="0" xfId="3" applyNumberFormat="1" applyBorder="1" applyAlignment="1">
      <alignment horizontal="centerContinuous"/>
    </xf>
    <xf numFmtId="0" fontId="4" fillId="0" borderId="16" xfId="3" applyNumberFormat="1" applyBorder="1" applyAlignment="1">
      <alignment horizontal="centerContinuous"/>
    </xf>
    <xf numFmtId="0" fontId="4" fillId="0" borderId="10" xfId="3" applyNumberFormat="1" applyBorder="1" applyAlignment="1">
      <alignment horizontal="centerContinuous"/>
    </xf>
    <xf numFmtId="168" fontId="4" fillId="0" borderId="31" xfId="3" applyNumberFormat="1" applyBorder="1" applyAlignment="1">
      <alignment horizontal="right"/>
    </xf>
    <xf numFmtId="0" fontId="4" fillId="0" borderId="34" xfId="3" applyBorder="1"/>
    <xf numFmtId="0" fontId="11" fillId="0" borderId="2" xfId="3" applyFont="1" applyBorder="1"/>
    <xf numFmtId="164" fontId="4" fillId="0" borderId="3" xfId="3" applyNumberFormat="1" applyFont="1" applyBorder="1"/>
    <xf numFmtId="164" fontId="4" fillId="0" borderId="0" xfId="3" applyNumberFormat="1" applyFont="1" applyBorder="1"/>
    <xf numFmtId="164" fontId="4" fillId="0" borderId="3" xfId="3" applyNumberFormat="1" applyFill="1" applyBorder="1"/>
    <xf numFmtId="164" fontId="4" fillId="0" borderId="5" xfId="3" applyNumberFormat="1" applyFont="1" applyBorder="1"/>
    <xf numFmtId="164" fontId="4" fillId="0" borderId="7" xfId="3" applyNumberFormat="1" applyFont="1" applyBorder="1"/>
    <xf numFmtId="164" fontId="4" fillId="0" borderId="5" xfId="3" applyNumberFormat="1" applyFill="1" applyBorder="1"/>
    <xf numFmtId="0" fontId="4" fillId="0" borderId="20" xfId="3" applyBorder="1"/>
    <xf numFmtId="164" fontId="4" fillId="0" borderId="25" xfId="3" applyNumberFormat="1" applyBorder="1"/>
    <xf numFmtId="164" fontId="4" fillId="0" borderId="1" xfId="3" applyNumberFormat="1" applyBorder="1"/>
    <xf numFmtId="164" fontId="24" fillId="0" borderId="0" xfId="3" applyNumberFormat="1" applyFont="1"/>
    <xf numFmtId="164" fontId="4" fillId="0" borderId="10" xfId="3" applyNumberFormat="1" applyFont="1" applyBorder="1"/>
    <xf numFmtId="164" fontId="4" fillId="0" borderId="9" xfId="3" applyNumberFormat="1" applyFont="1" applyBorder="1"/>
    <xf numFmtId="164" fontId="4" fillId="0" borderId="16" xfId="3" applyNumberFormat="1" applyFont="1" applyBorder="1" applyAlignment="1">
      <alignment horizontal="center"/>
    </xf>
    <xf numFmtId="164" fontId="4" fillId="0" borderId="0" xfId="3" applyNumberFormat="1" applyFont="1" applyBorder="1" applyAlignment="1">
      <alignment horizontal="right"/>
    </xf>
    <xf numFmtId="164" fontId="4" fillId="0" borderId="21" xfId="3" applyNumberFormat="1" applyFont="1" applyBorder="1" applyAlignment="1">
      <alignment horizontal="center"/>
    </xf>
    <xf numFmtId="164" fontId="4" fillId="0" borderId="16" xfId="3" applyNumberFormat="1" applyFont="1" applyBorder="1"/>
    <xf numFmtId="0" fontId="8" fillId="0" borderId="1" xfId="3" applyFont="1" applyFill="1" applyBorder="1"/>
    <xf numFmtId="0" fontId="11" fillId="0" borderId="18" xfId="3" applyFont="1" applyBorder="1"/>
    <xf numFmtId="0" fontId="30" fillId="0" borderId="5" xfId="3" applyFont="1" applyBorder="1"/>
    <xf numFmtId="164" fontId="30" fillId="0" borderId="5" xfId="3" applyNumberFormat="1" applyFont="1" applyBorder="1"/>
    <xf numFmtId="164" fontId="30" fillId="0" borderId="6" xfId="3" applyNumberFormat="1" applyFont="1" applyBorder="1"/>
    <xf numFmtId="0" fontId="11" fillId="0" borderId="13" xfId="3" applyFont="1" applyBorder="1"/>
    <xf numFmtId="164" fontId="4" fillId="0" borderId="21" xfId="3" applyNumberFormat="1" applyFont="1" applyBorder="1"/>
    <xf numFmtId="165" fontId="11" fillId="0" borderId="1" xfId="3" applyNumberFormat="1" applyFont="1" applyBorder="1"/>
    <xf numFmtId="165" fontId="4" fillId="0" borderId="10" xfId="3" applyNumberFormat="1" applyFont="1" applyBorder="1"/>
    <xf numFmtId="165" fontId="4" fillId="0" borderId="9" xfId="3" applyNumberFormat="1" applyFont="1" applyBorder="1"/>
    <xf numFmtId="165" fontId="30" fillId="0" borderId="7" xfId="3" applyNumberFormat="1" applyFont="1" applyBorder="1"/>
    <xf numFmtId="164" fontId="4" fillId="0" borderId="4" xfId="3" applyNumberFormat="1" applyFont="1" applyBorder="1"/>
    <xf numFmtId="164" fontId="4" fillId="0" borderId="6" xfId="3" applyNumberFormat="1" applyFont="1" applyBorder="1"/>
    <xf numFmtId="164" fontId="4" fillId="0" borderId="14" xfId="3" applyNumberFormat="1" applyFont="1" applyBorder="1"/>
    <xf numFmtId="164" fontId="30" fillId="0" borderId="21" xfId="3" applyNumberFormat="1" applyFont="1" applyBorder="1"/>
    <xf numFmtId="164" fontId="30" fillId="0" borderId="9" xfId="3" applyNumberFormat="1" applyFont="1" applyBorder="1"/>
    <xf numFmtId="165" fontId="11" fillId="0" borderId="8" xfId="3" applyNumberFormat="1" applyFont="1" applyBorder="1"/>
    <xf numFmtId="165" fontId="4" fillId="0" borderId="12" xfId="3" applyNumberFormat="1" applyFont="1" applyBorder="1"/>
    <xf numFmtId="165" fontId="30" fillId="0" borderId="9" xfId="3" applyNumberFormat="1" applyFont="1" applyBorder="1"/>
    <xf numFmtId="165" fontId="4" fillId="0" borderId="0" xfId="3" applyNumberFormat="1" applyFont="1" applyBorder="1"/>
    <xf numFmtId="165" fontId="4" fillId="0" borderId="7" xfId="3" applyNumberFormat="1" applyFont="1" applyBorder="1"/>
    <xf numFmtId="164" fontId="30" fillId="0" borderId="19" xfId="3" applyNumberFormat="1" applyFont="1" applyBorder="1"/>
    <xf numFmtId="164" fontId="13" fillId="0" borderId="21" xfId="3" applyNumberFormat="1" applyFont="1" applyBorder="1" applyAlignment="1">
      <alignment horizontal="right"/>
    </xf>
    <xf numFmtId="164" fontId="4" fillId="0" borderId="16" xfId="3" applyNumberFormat="1" applyFont="1" applyBorder="1" applyAlignment="1">
      <alignment horizontal="right"/>
    </xf>
    <xf numFmtId="0" fontId="8" fillId="0" borderId="0" xfId="3" applyFont="1" applyFill="1" applyBorder="1"/>
    <xf numFmtId="164" fontId="4" fillId="0" borderId="7" xfId="0" applyNumberFormat="1" applyFont="1" applyBorder="1" applyAlignment="1">
      <alignment horizontal="right"/>
    </xf>
    <xf numFmtId="164" fontId="14" fillId="0" borderId="0" xfId="2" applyNumberFormat="1" applyFont="1"/>
    <xf numFmtId="164" fontId="11" fillId="0" borderId="18" xfId="2" applyNumberFormat="1" applyFont="1" applyBorder="1" applyAlignment="1">
      <alignment horizontal="right"/>
    </xf>
    <xf numFmtId="0" fontId="4" fillId="0" borderId="10" xfId="0" applyFont="1" applyBorder="1" applyAlignment="1">
      <alignment horizontal="center"/>
    </xf>
    <xf numFmtId="0" fontId="4" fillId="0" borderId="16" xfId="0" applyFont="1" applyBorder="1" applyAlignment="1">
      <alignment horizontal="center"/>
    </xf>
    <xf numFmtId="3" fontId="4" fillId="0" borderId="0" xfId="0" applyNumberFormat="1" applyFont="1"/>
    <xf numFmtId="0" fontId="4" fillId="0" borderId="13" xfId="0" applyFont="1" applyBorder="1"/>
    <xf numFmtId="0" fontId="4" fillId="0" borderId="2" xfId="0" applyFont="1" applyBorder="1"/>
    <xf numFmtId="0" fontId="4" fillId="0" borderId="8" xfId="0" applyFont="1" applyBorder="1"/>
    <xf numFmtId="3" fontId="4" fillId="0" borderId="13" xfId="0" applyNumberFormat="1" applyFont="1" applyBorder="1" applyAlignment="1">
      <alignment horizontal="center"/>
    </xf>
    <xf numFmtId="3" fontId="4" fillId="0" borderId="2" xfId="0" applyNumberFormat="1" applyFont="1" applyBorder="1" applyAlignment="1">
      <alignment horizontal="center"/>
    </xf>
    <xf numFmtId="0" fontId="4" fillId="0" borderId="12" xfId="0" applyFont="1" applyBorder="1"/>
    <xf numFmtId="3" fontId="4" fillId="0" borderId="14" xfId="0" applyNumberFormat="1" applyFont="1" applyBorder="1" applyAlignment="1">
      <alignment horizontal="centerContinuous"/>
    </xf>
    <xf numFmtId="0" fontId="4" fillId="0" borderId="11" xfId="0" applyFont="1" applyBorder="1" applyAlignment="1">
      <alignment horizontal="centerContinuous"/>
    </xf>
    <xf numFmtId="3" fontId="4" fillId="0" borderId="11" xfId="0" applyNumberFormat="1" applyFont="1" applyBorder="1" applyAlignment="1">
      <alignment horizontal="centerContinuous"/>
    </xf>
    <xf numFmtId="0" fontId="4" fillId="0" borderId="15" xfId="0" applyFont="1" applyBorder="1"/>
    <xf numFmtId="3" fontId="4" fillId="0" borderId="3" xfId="0" applyNumberFormat="1" applyFont="1" applyBorder="1" applyAlignment="1">
      <alignment horizontal="centerContinuous"/>
    </xf>
    <xf numFmtId="0" fontId="4" fillId="0" borderId="4" xfId="0" applyFont="1" applyBorder="1" applyAlignment="1">
      <alignment horizontal="centerContinuous"/>
    </xf>
    <xf numFmtId="0" fontId="4" fillId="0" borderId="23" xfId="0" applyNumberFormat="1" applyFont="1" applyBorder="1" applyAlignment="1">
      <alignment horizontal="center"/>
    </xf>
    <xf numFmtId="0" fontId="4" fillId="0" borderId="22" xfId="0" applyNumberFormat="1" applyFont="1" applyBorder="1" applyAlignment="1">
      <alignment horizontal="center"/>
    </xf>
    <xf numFmtId="0" fontId="4" fillId="0" borderId="0" xfId="0" applyNumberFormat="1" applyFont="1" applyBorder="1" applyAlignment="1">
      <alignment horizontal="center"/>
    </xf>
    <xf numFmtId="0" fontId="4" fillId="0" borderId="10" xfId="0" applyFont="1" applyBorder="1" applyAlignment="1">
      <alignment horizontal="centerContinuous"/>
    </xf>
    <xf numFmtId="0" fontId="4" fillId="0" borderId="23" xfId="0" applyFont="1" applyBorder="1" applyAlignment="1">
      <alignment horizontal="centerContinuous"/>
    </xf>
    <xf numFmtId="0" fontId="4" fillId="0" borderId="22" xfId="0" applyFont="1" applyBorder="1" applyAlignment="1">
      <alignment horizontal="left"/>
    </xf>
    <xf numFmtId="0" fontId="4" fillId="0" borderId="23" xfId="0" applyFont="1" applyBorder="1" applyAlignment="1">
      <alignment horizontal="left"/>
    </xf>
    <xf numFmtId="0" fontId="4" fillId="0" borderId="3" xfId="0" applyFont="1" applyBorder="1" applyAlignment="1">
      <alignment horizontal="left"/>
    </xf>
    <xf numFmtId="3" fontId="4" fillId="0" borderId="3" xfId="0" applyNumberFormat="1" applyFont="1" applyBorder="1" applyAlignment="1">
      <alignment horizontal="center"/>
    </xf>
    <xf numFmtId="3" fontId="4" fillId="0" borderId="4" xfId="0" applyNumberFormat="1" applyFont="1" applyBorder="1" applyAlignment="1">
      <alignment horizontal="center"/>
    </xf>
    <xf numFmtId="3" fontId="4" fillId="0" borderId="0" xfId="0" applyNumberFormat="1" applyFont="1" applyBorder="1" applyAlignment="1">
      <alignment horizontal="center"/>
    </xf>
    <xf numFmtId="0" fontId="4" fillId="0" borderId="10" xfId="0" applyFont="1" applyBorder="1" applyAlignment="1">
      <alignment horizontal="left"/>
    </xf>
    <xf numFmtId="0" fontId="4" fillId="0" borderId="3" xfId="0" applyFont="1" applyBorder="1" applyAlignment="1">
      <alignment horizontal="centerContinuous"/>
    </xf>
    <xf numFmtId="0" fontId="4" fillId="0" borderId="10" xfId="0" applyFont="1" applyBorder="1"/>
    <xf numFmtId="3" fontId="4" fillId="0" borderId="14" xfId="0" applyNumberFormat="1" applyFont="1" applyBorder="1" applyAlignment="1">
      <alignment horizontal="center"/>
    </xf>
    <xf numFmtId="3" fontId="4" fillId="0" borderId="11" xfId="0" applyNumberFormat="1" applyFont="1" applyBorder="1" applyAlignment="1">
      <alignment horizontal="center"/>
    </xf>
    <xf numFmtId="3" fontId="4" fillId="0" borderId="24" xfId="0" applyNumberFormat="1" applyFont="1" applyBorder="1" applyAlignment="1">
      <alignment horizontal="center"/>
    </xf>
    <xf numFmtId="0" fontId="4" fillId="0" borderId="9" xfId="0" applyFont="1" applyBorder="1" applyAlignment="1">
      <alignment horizontal="centerContinuous"/>
    </xf>
    <xf numFmtId="0" fontId="4" fillId="0" borderId="7" xfId="0" applyFont="1" applyBorder="1" applyAlignment="1">
      <alignment horizontal="centerContinuous"/>
    </xf>
    <xf numFmtId="3" fontId="4" fillId="0" borderId="5" xfId="0" applyNumberFormat="1" applyFont="1" applyBorder="1" applyAlignment="1">
      <alignment horizontal="centerContinuous"/>
    </xf>
    <xf numFmtId="3" fontId="4" fillId="0" borderId="9" xfId="0" applyNumberFormat="1" applyFont="1" applyBorder="1" applyAlignment="1">
      <alignment horizontal="centerContinuous"/>
    </xf>
    <xf numFmtId="0" fontId="4" fillId="0" borderId="6" xfId="0" applyFont="1" applyBorder="1" applyAlignment="1">
      <alignment horizontal="centerContinuous"/>
    </xf>
    <xf numFmtId="0" fontId="4" fillId="0" borderId="5" xfId="0" applyFont="1" applyBorder="1" applyAlignment="1">
      <alignment horizontal="centerContinuous"/>
    </xf>
    <xf numFmtId="174" fontId="4" fillId="0" borderId="8" xfId="0" applyNumberFormat="1" applyFont="1" applyBorder="1"/>
    <xf numFmtId="0" fontId="4" fillId="0" borderId="17" xfId="0" applyFont="1" applyBorder="1"/>
    <xf numFmtId="0" fontId="4" fillId="0" borderId="34" xfId="0" applyFont="1" applyBorder="1"/>
    <xf numFmtId="0" fontId="11" fillId="0" borderId="30" xfId="0" applyFont="1" applyBorder="1" applyAlignment="1">
      <alignment horizontal="right"/>
    </xf>
    <xf numFmtId="0" fontId="4" fillId="0" borderId="25" xfId="0" applyFont="1" applyBorder="1"/>
    <xf numFmtId="0" fontId="4" fillId="0" borderId="20" xfId="0" applyFont="1" applyBorder="1"/>
    <xf numFmtId="0" fontId="4" fillId="0" borderId="21" xfId="0" applyFont="1" applyBorder="1"/>
    <xf numFmtId="164" fontId="4" fillId="0" borderId="21" xfId="0" applyNumberFormat="1" applyFont="1" applyBorder="1" applyAlignment="1">
      <alignment horizontal="right"/>
    </xf>
    <xf numFmtId="164" fontId="4" fillId="0" borderId="6" xfId="0" applyNumberFormat="1" applyFont="1" applyBorder="1"/>
    <xf numFmtId="164" fontId="4" fillId="0" borderId="6" xfId="0" applyNumberFormat="1" applyFont="1" applyBorder="1" applyAlignment="1">
      <alignment horizontal="right"/>
    </xf>
    <xf numFmtId="0" fontId="9" fillId="0" borderId="0" xfId="0" applyFont="1"/>
    <xf numFmtId="164" fontId="9" fillId="0" borderId="0" xfId="0" applyNumberFormat="1" applyFont="1" applyBorder="1"/>
    <xf numFmtId="0" fontId="9" fillId="0" borderId="0" xfId="0" applyFont="1" applyBorder="1"/>
    <xf numFmtId="3" fontId="9" fillId="0" borderId="0" xfId="0" applyNumberFormat="1" applyFont="1"/>
    <xf numFmtId="164" fontId="9" fillId="0" borderId="0" xfId="0" applyNumberFormat="1" applyFont="1"/>
    <xf numFmtId="179" fontId="9" fillId="0" borderId="0" xfId="2" applyNumberFormat="1" applyFont="1" applyBorder="1"/>
    <xf numFmtId="164" fontId="12" fillId="0" borderId="0" xfId="0" applyNumberFormat="1" applyFont="1" applyBorder="1"/>
    <xf numFmtId="0" fontId="0" fillId="0" borderId="0" xfId="0" applyBorder="1" applyAlignment="1">
      <alignment horizontal="center"/>
    </xf>
    <xf numFmtId="0" fontId="4" fillId="0" borderId="13" xfId="3" applyBorder="1" applyAlignment="1">
      <alignment horizontal="center"/>
    </xf>
    <xf numFmtId="0" fontId="4" fillId="0" borderId="1" xfId="3" applyBorder="1" applyAlignment="1">
      <alignment horizontal="center"/>
    </xf>
    <xf numFmtId="0" fontId="4" fillId="0" borderId="2" xfId="3" applyBorder="1" applyAlignment="1">
      <alignment horizontal="center"/>
    </xf>
    <xf numFmtId="0" fontId="4" fillId="0" borderId="8" xfId="3" applyBorder="1" applyAlignment="1">
      <alignment horizontal="center"/>
    </xf>
    <xf numFmtId="0" fontId="4" fillId="0" borderId="14" xfId="3" applyBorder="1" applyAlignment="1">
      <alignment horizontal="right"/>
    </xf>
    <xf numFmtId="0" fontId="4" fillId="0" borderId="11" xfId="3" applyBorder="1" applyAlignment="1">
      <alignment horizontal="right"/>
    </xf>
    <xf numFmtId="0" fontId="4" fillId="0" borderId="10" xfId="3" applyBorder="1" applyAlignment="1">
      <alignment horizontal="center"/>
    </xf>
    <xf numFmtId="0" fontId="4" fillId="0" borderId="4" xfId="3" applyBorder="1" applyAlignment="1">
      <alignment horizontal="center"/>
    </xf>
    <xf numFmtId="0" fontId="4" fillId="0" borderId="3" xfId="3" applyFont="1" applyBorder="1" applyAlignment="1">
      <alignment horizontal="center"/>
    </xf>
    <xf numFmtId="0" fontId="4" fillId="0" borderId="16" xfId="3" applyFont="1" applyBorder="1" applyAlignment="1">
      <alignment horizontal="center"/>
    </xf>
    <xf numFmtId="0" fontId="4" fillId="0" borderId="23" xfId="3" applyBorder="1" applyAlignment="1">
      <alignment horizontal="center"/>
    </xf>
    <xf numFmtId="0" fontId="4" fillId="0" borderId="3" xfId="3" applyBorder="1" applyAlignment="1">
      <alignment horizontal="center"/>
    </xf>
    <xf numFmtId="0" fontId="4" fillId="0" borderId="0" xfId="3" applyBorder="1" applyAlignment="1">
      <alignment horizontal="center"/>
    </xf>
    <xf numFmtId="0" fontId="4" fillId="0" borderId="10" xfId="3" applyFont="1" applyBorder="1" applyAlignment="1">
      <alignment horizontal="center"/>
    </xf>
    <xf numFmtId="0" fontId="4" fillId="0" borderId="16" xfId="3" applyBorder="1" applyAlignment="1">
      <alignment horizontal="center"/>
    </xf>
    <xf numFmtId="0" fontId="4" fillId="0" borderId="4" xfId="3" applyFont="1" applyBorder="1" applyAlignment="1">
      <alignment horizontal="center"/>
    </xf>
    <xf numFmtId="0" fontId="4" fillId="0" borderId="9" xfId="3" applyBorder="1" applyAlignment="1">
      <alignment horizontal="center"/>
    </xf>
    <xf numFmtId="0" fontId="4" fillId="0" borderId="6" xfId="3" applyBorder="1" applyAlignment="1">
      <alignment horizontal="center"/>
    </xf>
    <xf numFmtId="0" fontId="4" fillId="0" borderId="5" xfId="3" applyBorder="1" applyAlignment="1">
      <alignment horizontal="center"/>
    </xf>
    <xf numFmtId="0" fontId="4" fillId="0" borderId="21" xfId="3" applyBorder="1" applyAlignment="1">
      <alignment horizontal="center"/>
    </xf>
    <xf numFmtId="0" fontId="4" fillId="0" borderId="14" xfId="3" applyBorder="1" applyAlignment="1">
      <alignment horizontal="center"/>
    </xf>
    <xf numFmtId="0" fontId="4" fillId="0" borderId="11" xfId="3" applyBorder="1" applyAlignment="1">
      <alignment horizontal="center"/>
    </xf>
    <xf numFmtId="0" fontId="4" fillId="0" borderId="15" xfId="3" applyBorder="1" applyAlignment="1">
      <alignment horizontal="center"/>
    </xf>
    <xf numFmtId="0" fontId="4" fillId="0" borderId="28" xfId="3" applyBorder="1" applyAlignment="1">
      <alignment horizontal="center"/>
    </xf>
    <xf numFmtId="0" fontId="4" fillId="0" borderId="11" xfId="3" applyFont="1" applyBorder="1" applyAlignment="1">
      <alignment horizontal="center"/>
    </xf>
    <xf numFmtId="0" fontId="4" fillId="0" borderId="15" xfId="3" applyFont="1" applyBorder="1" applyAlignment="1">
      <alignment horizontal="center"/>
    </xf>
    <xf numFmtId="0" fontId="4" fillId="0" borderId="10" xfId="3" applyNumberFormat="1" applyBorder="1" applyAlignment="1">
      <alignment horizontal="center"/>
    </xf>
    <xf numFmtId="0" fontId="4" fillId="0" borderId="4" xfId="3" applyNumberFormat="1" applyBorder="1" applyAlignment="1">
      <alignment horizontal="center"/>
    </xf>
    <xf numFmtId="0" fontId="4" fillId="0" borderId="24" xfId="3" applyBorder="1" applyAlignment="1">
      <alignment horizontal="center"/>
    </xf>
    <xf numFmtId="0" fontId="11" fillId="0" borderId="11" xfId="3" applyFont="1" applyBorder="1" applyAlignment="1">
      <alignment horizontal="center"/>
    </xf>
    <xf numFmtId="0" fontId="4" fillId="0" borderId="23" xfId="3" applyFont="1" applyBorder="1" applyAlignment="1">
      <alignment horizontal="center"/>
    </xf>
    <xf numFmtId="0" fontId="4" fillId="0" borderId="22" xfId="3" applyFont="1" applyBorder="1" applyAlignment="1">
      <alignment horizontal="center"/>
    </xf>
    <xf numFmtId="0" fontId="4" fillId="0" borderId="27" xfId="3" applyFont="1" applyBorder="1" applyAlignment="1">
      <alignment horizontal="center"/>
    </xf>
    <xf numFmtId="0" fontId="4" fillId="0" borderId="29" xfId="3" applyFont="1" applyBorder="1" applyAlignment="1">
      <alignment horizontal="center"/>
    </xf>
    <xf numFmtId="16" fontId="4" fillId="0" borderId="0" xfId="3" applyNumberFormat="1" applyFont="1" applyBorder="1" applyAlignment="1">
      <alignment horizontal="center"/>
    </xf>
    <xf numFmtId="0" fontId="10" fillId="0" borderId="13" xfId="3" applyFont="1" applyBorder="1" applyAlignment="1">
      <alignment horizontal="center"/>
    </xf>
    <xf numFmtId="0" fontId="10" fillId="0" borderId="2" xfId="3" applyFont="1" applyBorder="1" applyAlignment="1">
      <alignment horizontal="center"/>
    </xf>
    <xf numFmtId="0" fontId="4" fillId="0" borderId="0" xfId="3" applyFont="1" applyBorder="1" applyAlignment="1">
      <alignment horizontal="center"/>
    </xf>
    <xf numFmtId="0" fontId="4" fillId="0" borderId="14" xfId="3" applyFont="1" applyBorder="1" applyAlignment="1">
      <alignment horizontal="center"/>
    </xf>
    <xf numFmtId="0" fontId="4" fillId="0" borderId="7" xfId="3" applyBorder="1" applyAlignment="1">
      <alignment horizontal="center"/>
    </xf>
    <xf numFmtId="0" fontId="6" fillId="0" borderId="0" xfId="0" applyFont="1" applyBorder="1" applyAlignment="1">
      <alignment horizontal="center"/>
    </xf>
    <xf numFmtId="46" fontId="33" fillId="0" borderId="0" xfId="0" quotePrefix="1" applyNumberFormat="1" applyFont="1" applyFill="1" applyBorder="1"/>
    <xf numFmtId="0" fontId="18" fillId="0" borderId="0" xfId="3" applyFont="1"/>
    <xf numFmtId="0" fontId="5" fillId="0" borderId="0" xfId="3" applyFont="1"/>
    <xf numFmtId="0" fontId="4" fillId="0" borderId="1" xfId="3" applyFont="1" applyBorder="1"/>
    <xf numFmtId="0" fontId="4" fillId="0" borderId="2" xfId="3" applyFont="1" applyBorder="1"/>
    <xf numFmtId="0" fontId="4" fillId="0" borderId="43" xfId="3" applyFont="1" applyBorder="1" applyAlignment="1">
      <alignment horizontal="center"/>
    </xf>
    <xf numFmtId="1" fontId="4" fillId="0" borderId="43" xfId="3" applyNumberFormat="1" applyFont="1" applyBorder="1" applyAlignment="1">
      <alignment horizontal="center"/>
    </xf>
    <xf numFmtId="0" fontId="4" fillId="0" borderId="36" xfId="3" applyFont="1" applyBorder="1" applyAlignment="1">
      <alignment horizontal="right"/>
    </xf>
    <xf numFmtId="0" fontId="4" fillId="0" borderId="5" xfId="3" applyFont="1" applyBorder="1" applyAlignment="1">
      <alignment horizontal="right"/>
    </xf>
    <xf numFmtId="0" fontId="4" fillId="0" borderId="7" xfId="3" applyFont="1" applyBorder="1" applyAlignment="1">
      <alignment horizontal="right"/>
    </xf>
    <xf numFmtId="0" fontId="4" fillId="0" borderId="9" xfId="3" applyFont="1" applyBorder="1" applyAlignment="1">
      <alignment horizontal="right"/>
    </xf>
    <xf numFmtId="0" fontId="4" fillId="0" borderId="9" xfId="3" applyFont="1" applyBorder="1"/>
    <xf numFmtId="0" fontId="4" fillId="0" borderId="7" xfId="3" applyFont="1" applyBorder="1"/>
    <xf numFmtId="0" fontId="4" fillId="0" borderId="44" xfId="3" applyFont="1" applyBorder="1"/>
    <xf numFmtId="0" fontId="4" fillId="0" borderId="5" xfId="3" applyFont="1" applyBorder="1" applyAlignment="1">
      <alignment horizontal="center"/>
    </xf>
    <xf numFmtId="0" fontId="4" fillId="0" borderId="6" xfId="3" applyFont="1" applyBorder="1" applyAlignment="1">
      <alignment horizontal="center"/>
    </xf>
    <xf numFmtId="0" fontId="4" fillId="0" borderId="51" xfId="3" applyFont="1" applyBorder="1"/>
    <xf numFmtId="175" fontId="4" fillId="0" borderId="51" xfId="3" applyNumberFormat="1" applyFont="1" applyBorder="1"/>
    <xf numFmtId="174" fontId="4" fillId="0" borderId="53" xfId="3" applyNumberFormat="1" applyFont="1" applyBorder="1"/>
    <xf numFmtId="177" fontId="4" fillId="0" borderId="53" xfId="3" applyNumberFormat="1" applyFont="1" applyBorder="1"/>
    <xf numFmtId="164" fontId="4" fillId="0" borderId="54" xfId="3" applyNumberFormat="1" applyFont="1" applyBorder="1"/>
    <xf numFmtId="10" fontId="4" fillId="0" borderId="42" xfId="4" applyNumberFormat="1" applyFont="1" applyBorder="1"/>
    <xf numFmtId="164" fontId="4" fillId="0" borderId="51" xfId="3" applyNumberFormat="1" applyFont="1" applyBorder="1"/>
    <xf numFmtId="0" fontId="4" fillId="0" borderId="52" xfId="3" applyFont="1" applyBorder="1"/>
    <xf numFmtId="167" fontId="4" fillId="0" borderId="0" xfId="3" applyNumberFormat="1" applyFont="1"/>
    <xf numFmtId="175" fontId="4" fillId="0" borderId="0" xfId="3" applyNumberFormat="1" applyFont="1"/>
    <xf numFmtId="164" fontId="4" fillId="0" borderId="54" xfId="3" applyNumberFormat="1" applyFont="1" applyBorder="1" applyAlignment="1">
      <alignment horizontal="right"/>
    </xf>
    <xf numFmtId="164" fontId="4" fillId="0" borderId="52" xfId="3" applyNumberFormat="1" applyFont="1" applyBorder="1" applyAlignment="1">
      <alignment horizontal="right"/>
    </xf>
    <xf numFmtId="164" fontId="4" fillId="0" borderId="52" xfId="3" applyNumberFormat="1" applyFont="1" applyBorder="1"/>
    <xf numFmtId="0" fontId="4" fillId="2" borderId="51" xfId="3" applyFont="1" applyFill="1" applyBorder="1"/>
    <xf numFmtId="10" fontId="4" fillId="0" borderId="0" xfId="3" applyNumberFormat="1" applyFont="1" applyFill="1" applyBorder="1"/>
    <xf numFmtId="10" fontId="4" fillId="0" borderId="0" xfId="3" applyNumberFormat="1" applyFont="1" applyBorder="1"/>
    <xf numFmtId="164" fontId="4" fillId="0" borderId="22" xfId="3" applyNumberFormat="1" applyFont="1" applyBorder="1"/>
    <xf numFmtId="164" fontId="4" fillId="0" borderId="27" xfId="3" applyNumberFormat="1" applyFont="1" applyBorder="1"/>
    <xf numFmtId="0" fontId="4" fillId="0" borderId="5" xfId="3" applyFont="1" applyBorder="1"/>
    <xf numFmtId="175" fontId="4" fillId="0" borderId="31" xfId="3" applyNumberFormat="1" applyFont="1" applyBorder="1"/>
    <xf numFmtId="174" fontId="4" fillId="0" borderId="32" xfId="3" applyNumberFormat="1" applyFont="1" applyBorder="1"/>
    <xf numFmtId="177" fontId="4" fillId="0" borderId="32" xfId="3" applyNumberFormat="1" applyFont="1" applyBorder="1"/>
    <xf numFmtId="10" fontId="4" fillId="0" borderId="47" xfId="4" applyNumberFormat="1" applyFont="1" applyBorder="1"/>
    <xf numFmtId="0" fontId="4" fillId="0" borderId="6" xfId="3" applyFont="1" applyBorder="1"/>
    <xf numFmtId="174" fontId="11" fillId="0" borderId="5" xfId="3" applyNumberFormat="1" applyFont="1" applyBorder="1"/>
    <xf numFmtId="174" fontId="11" fillId="0" borderId="9" xfId="3" applyNumberFormat="1" applyFont="1" applyBorder="1"/>
    <xf numFmtId="177" fontId="11" fillId="0" borderId="9" xfId="3" applyNumberFormat="1" applyFont="1" applyBorder="1"/>
    <xf numFmtId="164" fontId="4" fillId="0" borderId="0" xfId="3" applyNumberFormat="1" applyFont="1"/>
    <xf numFmtId="15" fontId="8" fillId="0" borderId="0" xfId="3" applyNumberFormat="1" applyFont="1"/>
    <xf numFmtId="172" fontId="4" fillId="0" borderId="0" xfId="3" applyNumberFormat="1"/>
    <xf numFmtId="0" fontId="8" fillId="0" borderId="0" xfId="3" applyFont="1" applyBorder="1" applyAlignment="1">
      <alignment horizontal="center"/>
    </xf>
    <xf numFmtId="0" fontId="14" fillId="0" borderId="0" xfId="3" applyFont="1" applyBorder="1"/>
    <xf numFmtId="1" fontId="15" fillId="0" borderId="0" xfId="3" applyNumberFormat="1" applyFont="1" applyBorder="1"/>
    <xf numFmtId="0" fontId="4" fillId="0" borderId="51" xfId="3" applyBorder="1"/>
    <xf numFmtId="1" fontId="4" fillId="0" borderId="51" xfId="3" applyNumberFormat="1" applyFont="1" applyFill="1" applyBorder="1"/>
    <xf numFmtId="0" fontId="4" fillId="0" borderId="54" xfId="3" applyBorder="1"/>
    <xf numFmtId="164" fontId="4" fillId="0" borderId="53" xfId="3" applyNumberFormat="1" applyBorder="1"/>
    <xf numFmtId="167" fontId="4" fillId="0" borderId="53" xfId="3" applyNumberFormat="1" applyBorder="1"/>
    <xf numFmtId="178" fontId="4" fillId="0" borderId="53" xfId="3" applyNumberFormat="1" applyBorder="1"/>
    <xf numFmtId="0" fontId="4" fillId="0" borderId="56" xfId="3" applyBorder="1"/>
    <xf numFmtId="174" fontId="14" fillId="0" borderId="53" xfId="3" applyNumberFormat="1" applyFont="1" applyBorder="1"/>
    <xf numFmtId="164" fontId="4" fillId="0" borderId="51" xfId="3" applyNumberFormat="1" applyBorder="1"/>
    <xf numFmtId="164" fontId="4" fillId="0" borderId="54" xfId="3" applyNumberFormat="1" applyBorder="1"/>
    <xf numFmtId="164" fontId="4" fillId="0" borderId="37" xfId="3" applyNumberFormat="1" applyBorder="1"/>
    <xf numFmtId="174" fontId="4" fillId="0" borderId="51" xfId="3" applyNumberFormat="1" applyBorder="1"/>
    <xf numFmtId="0" fontId="4" fillId="0" borderId="52" xfId="3" applyBorder="1"/>
    <xf numFmtId="0" fontId="4" fillId="0" borderId="37" xfId="3" applyBorder="1"/>
    <xf numFmtId="0" fontId="4" fillId="0" borderId="56" xfId="3" applyBorder="1" applyAlignment="1">
      <alignment horizontal="right"/>
    </xf>
    <xf numFmtId="0" fontId="4" fillId="2" borderId="51" xfId="3" applyFill="1" applyBorder="1"/>
    <xf numFmtId="2" fontId="4" fillId="0" borderId="54" xfId="3" applyNumberFormat="1" applyBorder="1"/>
    <xf numFmtId="176" fontId="4" fillId="0" borderId="51" xfId="3" applyNumberFormat="1" applyBorder="1"/>
    <xf numFmtId="167" fontId="4" fillId="0" borderId="32" xfId="3" applyNumberFormat="1" applyBorder="1"/>
    <xf numFmtId="174" fontId="14" fillId="0" borderId="10" xfId="3" applyNumberFormat="1" applyFont="1" applyBorder="1"/>
    <xf numFmtId="2" fontId="4" fillId="0" borderId="21" xfId="3" applyNumberFormat="1" applyBorder="1"/>
    <xf numFmtId="174" fontId="4" fillId="0" borderId="3" xfId="3" applyNumberFormat="1" applyBorder="1"/>
    <xf numFmtId="178" fontId="11" fillId="0" borderId="19" xfId="3" applyNumberFormat="1" applyFont="1" applyBorder="1"/>
    <xf numFmtId="174" fontId="11" fillId="0" borderId="19" xfId="3" applyNumberFormat="1" applyFont="1" applyBorder="1"/>
    <xf numFmtId="174" fontId="11" fillId="0" borderId="18" xfId="3" applyNumberFormat="1" applyFont="1" applyBorder="1"/>
    <xf numFmtId="0" fontId="4" fillId="0" borderId="0" xfId="3" applyFont="1" applyAlignment="1">
      <alignment horizontal="right"/>
    </xf>
    <xf numFmtId="0" fontId="13" fillId="0" borderId="0" xfId="3" applyFont="1" applyAlignment="1">
      <alignment horizontal="right"/>
    </xf>
    <xf numFmtId="166" fontId="25" fillId="0" borderId="0" xfId="3" applyNumberFormat="1" applyFont="1"/>
    <xf numFmtId="169" fontId="4" fillId="0" borderId="0" xfId="3" applyNumberFormat="1"/>
    <xf numFmtId="0" fontId="4" fillId="0" borderId="4" xfId="3" quotePrefix="1" applyBorder="1" applyAlignment="1">
      <alignment horizontal="center"/>
    </xf>
    <xf numFmtId="0" fontId="4" fillId="0" borderId="6" xfId="3" applyBorder="1" applyAlignment="1">
      <alignment horizontal="right"/>
    </xf>
    <xf numFmtId="0" fontId="4" fillId="0" borderId="51" xfId="3" applyFont="1" applyFill="1" applyBorder="1"/>
    <xf numFmtId="164" fontId="4" fillId="0" borderId="56" xfId="3" applyNumberFormat="1" applyBorder="1"/>
    <xf numFmtId="0" fontId="4" fillId="0" borderId="53" xfId="3" applyFont="1" applyFill="1" applyBorder="1"/>
    <xf numFmtId="1" fontId="4" fillId="0" borderId="53" xfId="3" applyNumberFormat="1" applyFont="1" applyFill="1" applyBorder="1"/>
    <xf numFmtId="164" fontId="4" fillId="0" borderId="52" xfId="3" applyNumberFormat="1" applyBorder="1"/>
    <xf numFmtId="0" fontId="4" fillId="0" borderId="35" xfId="3" applyBorder="1"/>
    <xf numFmtId="165" fontId="0" fillId="0" borderId="51" xfId="4" applyNumberFormat="1" applyFont="1" applyBorder="1"/>
    <xf numFmtId="1" fontId="4" fillId="0" borderId="53" xfId="3" applyNumberFormat="1" applyBorder="1"/>
    <xf numFmtId="166" fontId="4" fillId="0" borderId="0" xfId="3" applyNumberFormat="1"/>
    <xf numFmtId="9" fontId="35" fillId="0" borderId="52" xfId="3" applyNumberFormat="1" applyFont="1" applyBorder="1"/>
    <xf numFmtId="0" fontId="35" fillId="0" borderId="52" xfId="3" applyFont="1" applyBorder="1"/>
    <xf numFmtId="164" fontId="14" fillId="0" borderId="54" xfId="3" applyNumberFormat="1" applyFont="1" applyBorder="1"/>
    <xf numFmtId="176" fontId="4" fillId="0" borderId="31" xfId="3" applyNumberFormat="1" applyBorder="1"/>
    <xf numFmtId="9" fontId="35" fillId="0" borderId="6" xfId="3" applyNumberFormat="1" applyFont="1" applyBorder="1"/>
    <xf numFmtId="164" fontId="11" fillId="0" borderId="18" xfId="3" applyNumberFormat="1" applyFont="1" applyFill="1" applyBorder="1"/>
    <xf numFmtId="164" fontId="11" fillId="0" borderId="19" xfId="3" applyNumberFormat="1" applyFont="1" applyFill="1" applyBorder="1"/>
    <xf numFmtId="176" fontId="11" fillId="0" borderId="9" xfId="3" applyNumberFormat="1" applyFont="1" applyFill="1" applyBorder="1"/>
    <xf numFmtId="164" fontId="11" fillId="0" borderId="5" xfId="3" applyNumberFormat="1" applyFont="1" applyFill="1" applyBorder="1"/>
    <xf numFmtId="164" fontId="11" fillId="0" borderId="9" xfId="3" applyNumberFormat="1" applyFont="1" applyFill="1" applyBorder="1"/>
    <xf numFmtId="0" fontId="8" fillId="0" borderId="0" xfId="3" applyFont="1" applyBorder="1"/>
    <xf numFmtId="164" fontId="8" fillId="0" borderId="0" xfId="3" applyNumberFormat="1" applyFont="1" applyBorder="1"/>
    <xf numFmtId="0" fontId="14" fillId="0" borderId="51" xfId="3" applyFont="1" applyFill="1" applyBorder="1"/>
    <xf numFmtId="164" fontId="4" fillId="0" borderId="53" xfId="3" applyNumberFormat="1" applyFont="1" applyFill="1" applyBorder="1"/>
    <xf numFmtId="0" fontId="4" fillId="0" borderId="53" xfId="3" applyBorder="1"/>
    <xf numFmtId="173" fontId="4" fillId="0" borderId="53" xfId="3" applyNumberFormat="1" applyBorder="1"/>
    <xf numFmtId="173" fontId="14" fillId="0" borderId="51" xfId="3" applyNumberFormat="1" applyFont="1" applyBorder="1"/>
    <xf numFmtId="174" fontId="4" fillId="0" borderId="53" xfId="3" applyNumberFormat="1" applyFont="1" applyFill="1" applyBorder="1"/>
    <xf numFmtId="174" fontId="14" fillId="0" borderId="54" xfId="3" applyNumberFormat="1" applyFont="1" applyBorder="1"/>
    <xf numFmtId="175" fontId="4" fillId="0" borderId="53" xfId="3" applyNumberFormat="1" applyBorder="1"/>
    <xf numFmtId="0" fontId="4" fillId="2" borderId="54" xfId="3" applyFill="1" applyBorder="1"/>
    <xf numFmtId="164" fontId="4" fillId="0" borderId="54" xfId="3" applyNumberFormat="1" applyFont="1" applyFill="1" applyBorder="1"/>
    <xf numFmtId="173" fontId="14" fillId="0" borderId="51" xfId="3" applyNumberFormat="1" applyFont="1" applyFill="1" applyBorder="1"/>
    <xf numFmtId="0" fontId="14" fillId="0" borderId="51" xfId="3" applyFont="1" applyBorder="1"/>
    <xf numFmtId="164" fontId="4" fillId="0" borderId="54" xfId="3" applyNumberFormat="1" applyFill="1" applyBorder="1"/>
    <xf numFmtId="166" fontId="11" fillId="0" borderId="0" xfId="3" applyNumberFormat="1" applyFont="1"/>
    <xf numFmtId="0" fontId="14" fillId="0" borderId="31" xfId="3" applyFont="1" applyBorder="1"/>
    <xf numFmtId="0" fontId="4" fillId="0" borderId="30" xfId="3" applyBorder="1"/>
    <xf numFmtId="164" fontId="4" fillId="0" borderId="32" xfId="3" applyNumberFormat="1" applyFont="1" applyFill="1" applyBorder="1"/>
    <xf numFmtId="164" fontId="4" fillId="0" borderId="30" xfId="3" applyNumberFormat="1" applyFill="1" applyBorder="1"/>
    <xf numFmtId="0" fontId="4" fillId="0" borderId="32" xfId="3" applyBorder="1"/>
    <xf numFmtId="174" fontId="4" fillId="0" borderId="32" xfId="3" applyNumberFormat="1" applyFont="1" applyFill="1" applyBorder="1"/>
    <xf numFmtId="174" fontId="14" fillId="0" borderId="30" xfId="3" applyNumberFormat="1" applyFont="1" applyBorder="1"/>
    <xf numFmtId="164" fontId="4" fillId="0" borderId="34" xfId="3" applyNumberFormat="1" applyBorder="1"/>
    <xf numFmtId="175" fontId="4" fillId="0" borderId="32" xfId="3" applyNumberFormat="1" applyBorder="1"/>
    <xf numFmtId="0" fontId="4" fillId="0" borderId="33" xfId="3" applyBorder="1"/>
    <xf numFmtId="165" fontId="0" fillId="0" borderId="31" xfId="4" applyNumberFormat="1" applyFont="1" applyBorder="1"/>
    <xf numFmtId="1" fontId="4" fillId="0" borderId="32" xfId="3" applyNumberFormat="1" applyBorder="1"/>
    <xf numFmtId="164" fontId="4" fillId="0" borderId="31" xfId="3" applyNumberFormat="1" applyBorder="1"/>
    <xf numFmtId="164" fontId="4" fillId="0" borderId="30" xfId="3" applyNumberFormat="1" applyBorder="1"/>
    <xf numFmtId="164" fontId="4" fillId="0" borderId="32" xfId="3" applyNumberFormat="1" applyBorder="1"/>
    <xf numFmtId="173" fontId="11" fillId="0" borderId="19" xfId="3" applyNumberFormat="1" applyFont="1" applyBorder="1"/>
    <xf numFmtId="173" fontId="15" fillId="0" borderId="18" xfId="3" applyNumberFormat="1" applyFont="1" applyBorder="1"/>
    <xf numFmtId="174" fontId="4" fillId="0" borderId="7" xfId="3" applyNumberFormat="1" applyBorder="1"/>
    <xf numFmtId="175" fontId="11" fillId="0" borderId="9" xfId="3" applyNumberFormat="1" applyFont="1" applyBorder="1"/>
    <xf numFmtId="0" fontId="4" fillId="0" borderId="52" xfId="3" applyFill="1" applyBorder="1"/>
    <xf numFmtId="0" fontId="4" fillId="0" borderId="52" xfId="3" applyFill="1" applyBorder="1" applyAlignment="1">
      <alignment horizontal="right"/>
    </xf>
    <xf numFmtId="0" fontId="4" fillId="0" borderId="33" xfId="3" applyFill="1" applyBorder="1"/>
    <xf numFmtId="0" fontId="4" fillId="0" borderId="52" xfId="3" applyFont="1" applyFill="1" applyBorder="1"/>
    <xf numFmtId="0" fontId="4" fillId="0" borderId="52" xfId="3" applyFont="1" applyFill="1" applyBorder="1" applyAlignment="1">
      <alignment horizontal="right"/>
    </xf>
    <xf numFmtId="174" fontId="4" fillId="0" borderId="54" xfId="3" applyNumberFormat="1" applyFont="1" applyFill="1" applyBorder="1"/>
    <xf numFmtId="174" fontId="4" fillId="0" borderId="30" xfId="3" applyNumberFormat="1" applyFont="1" applyFill="1" applyBorder="1"/>
    <xf numFmtId="174" fontId="11" fillId="0" borderId="7" xfId="3" applyNumberFormat="1" applyFont="1" applyFill="1" applyBorder="1"/>
    <xf numFmtId="174" fontId="4" fillId="0" borderId="54" xfId="3" applyNumberFormat="1" applyFont="1" applyFill="1" applyBorder="1" applyAlignment="1">
      <alignment horizontal="right"/>
    </xf>
    <xf numFmtId="174" fontId="4" fillId="0" borderId="22" xfId="3" applyNumberFormat="1" applyFont="1" applyFill="1" applyBorder="1"/>
    <xf numFmtId="0" fontId="4" fillId="0" borderId="54" xfId="3" applyFill="1" applyBorder="1"/>
    <xf numFmtId="0" fontId="4" fillId="0" borderId="0" xfId="3" applyFill="1" applyBorder="1"/>
    <xf numFmtId="0" fontId="11" fillId="0" borderId="20" xfId="3" applyFont="1" applyFill="1" applyBorder="1"/>
    <xf numFmtId="0" fontId="4" fillId="0" borderId="4" xfId="3" applyFill="1" applyBorder="1"/>
    <xf numFmtId="0" fontId="11" fillId="0" borderId="26" xfId="3" applyFont="1" applyFill="1" applyBorder="1"/>
    <xf numFmtId="0" fontId="4" fillId="0" borderId="7" xfId="3" applyBorder="1" applyAlignment="1">
      <alignment horizontal="right"/>
    </xf>
    <xf numFmtId="164" fontId="4" fillId="0" borderId="3" xfId="3" applyNumberFormat="1" applyBorder="1" applyAlignment="1">
      <alignment horizontal="center"/>
    </xf>
    <xf numFmtId="164" fontId="4" fillId="0" borderId="51" xfId="3" applyNumberFormat="1" applyFont="1" applyFill="1" applyBorder="1"/>
    <xf numFmtId="164" fontId="4" fillId="0" borderId="31" xfId="3" applyNumberFormat="1" applyFont="1" applyFill="1" applyBorder="1"/>
    <xf numFmtId="174" fontId="14" fillId="0" borderId="51" xfId="3" applyNumberFormat="1" applyFont="1" applyFill="1" applyBorder="1"/>
    <xf numFmtId="0" fontId="4" fillId="0" borderId="4" xfId="3" applyFont="1" applyFill="1" applyBorder="1"/>
    <xf numFmtId="174" fontId="11" fillId="0" borderId="18" xfId="3" applyNumberFormat="1" applyFont="1" applyFill="1" applyBorder="1"/>
    <xf numFmtId="0" fontId="4" fillId="0" borderId="26" xfId="3" applyFill="1" applyBorder="1"/>
    <xf numFmtId="0" fontId="6" fillId="0" borderId="0" xfId="0" applyFont="1" applyAlignment="1">
      <alignment horizontal="center"/>
    </xf>
    <xf numFmtId="0" fontId="4" fillId="0" borderId="27" xfId="0" applyFont="1" applyBorder="1"/>
    <xf numFmtId="0" fontId="4" fillId="0" borderId="28" xfId="0" applyFont="1" applyBorder="1"/>
    <xf numFmtId="0" fontId="4" fillId="0" borderId="48" xfId="0" applyFont="1" applyFill="1" applyBorder="1" applyAlignment="1">
      <alignment horizontal="center"/>
    </xf>
    <xf numFmtId="174" fontId="4" fillId="0" borderId="10" xfId="0" applyNumberFormat="1" applyFont="1" applyBorder="1"/>
    <xf numFmtId="164" fontId="4" fillId="0" borderId="10" xfId="0" applyNumberFormat="1" applyFont="1" applyBorder="1"/>
    <xf numFmtId="164" fontId="4" fillId="0" borderId="22" xfId="0" applyNumberFormat="1" applyFont="1" applyBorder="1"/>
    <xf numFmtId="164" fontId="4" fillId="0" borderId="27" xfId="0" applyNumberFormat="1" applyFont="1" applyBorder="1"/>
    <xf numFmtId="0" fontId="4" fillId="0" borderId="22" xfId="0" applyFont="1" applyBorder="1"/>
    <xf numFmtId="164" fontId="4" fillId="0" borderId="8" xfId="0" applyNumberFormat="1" applyFont="1" applyBorder="1"/>
    <xf numFmtId="0" fontId="4" fillId="0" borderId="29" xfId="0" applyFont="1" applyBorder="1"/>
    <xf numFmtId="164" fontId="4" fillId="0" borderId="23" xfId="0" applyNumberFormat="1" applyFont="1" applyBorder="1"/>
    <xf numFmtId="170" fontId="4" fillId="0" borderId="22" xfId="0" applyNumberFormat="1" applyFont="1" applyBorder="1"/>
    <xf numFmtId="170" fontId="4" fillId="0" borderId="23" xfId="0" applyNumberFormat="1" applyFont="1" applyBorder="1"/>
    <xf numFmtId="164" fontId="4" fillId="0" borderId="28" xfId="0" applyNumberFormat="1" applyFont="1" applyBorder="1"/>
    <xf numFmtId="174" fontId="4" fillId="0" borderId="9" xfId="0" applyNumberFormat="1" applyFont="1" applyBorder="1"/>
    <xf numFmtId="170" fontId="11" fillId="0" borderId="7" xfId="0" applyNumberFormat="1" applyFont="1" applyBorder="1" applyAlignment="1">
      <alignment horizontal="right"/>
    </xf>
    <xf numFmtId="164" fontId="4" fillId="0" borderId="9" xfId="0" applyNumberFormat="1" applyFont="1" applyBorder="1"/>
    <xf numFmtId="0" fontId="4" fillId="0" borderId="49" xfId="0" applyFont="1" applyFill="1" applyBorder="1" applyAlignment="1">
      <alignment horizontal="center"/>
    </xf>
    <xf numFmtId="0" fontId="4" fillId="0" borderId="16" xfId="0" applyFont="1" applyBorder="1"/>
    <xf numFmtId="164" fontId="4" fillId="0" borderId="0" xfId="0" applyNumberFormat="1" applyFont="1" applyBorder="1"/>
    <xf numFmtId="164" fontId="4" fillId="0" borderId="3" xfId="0" applyNumberFormat="1" applyFont="1" applyBorder="1"/>
    <xf numFmtId="170" fontId="4" fillId="0" borderId="0" xfId="0" applyNumberFormat="1" applyFont="1" applyBorder="1"/>
    <xf numFmtId="170" fontId="4" fillId="0" borderId="10" xfId="0" applyNumberFormat="1" applyFont="1" applyBorder="1"/>
    <xf numFmtId="164" fontId="4" fillId="0" borderId="4" xfId="0" applyNumberFormat="1" applyFont="1" applyBorder="1"/>
    <xf numFmtId="0" fontId="4" fillId="0" borderId="49" xfId="0" applyFont="1" applyBorder="1" applyAlignment="1">
      <alignment horizontal="center"/>
    </xf>
    <xf numFmtId="0" fontId="34" fillId="0" borderId="0" xfId="1" applyFont="1" applyAlignment="1" applyProtection="1">
      <alignment horizontal="center"/>
    </xf>
    <xf numFmtId="3" fontId="6" fillId="0" borderId="0" xfId="0" applyNumberFormat="1" applyFont="1" applyAlignment="1">
      <alignment horizontal="center" textRotation="180"/>
    </xf>
    <xf numFmtId="0" fontId="4" fillId="0" borderId="5" xfId="0" applyFont="1" applyBorder="1" applyAlignment="1">
      <alignment horizontal="center"/>
    </xf>
    <xf numFmtId="0" fontId="4" fillId="0" borderId="27" xfId="0" applyFont="1" applyBorder="1" applyAlignment="1">
      <alignment horizontal="center"/>
    </xf>
    <xf numFmtId="0" fontId="4" fillId="0" borderId="43" xfId="0" applyFont="1" applyBorder="1" applyAlignment="1">
      <alignment horizontal="center"/>
    </xf>
    <xf numFmtId="0" fontId="0" fillId="0" borderId="44" xfId="0" applyBorder="1" applyAlignment="1">
      <alignment horizontal="center"/>
    </xf>
    <xf numFmtId="170" fontId="15" fillId="0" borderId="9" xfId="2" applyNumberFormat="1" applyFont="1" applyBorder="1"/>
    <xf numFmtId="0" fontId="4" fillId="0" borderId="20" xfId="2" applyFont="1" applyBorder="1"/>
    <xf numFmtId="164" fontId="3" fillId="0" borderId="9" xfId="0" applyNumberFormat="1" applyFont="1" applyBorder="1"/>
    <xf numFmtId="164" fontId="3" fillId="0" borderId="5" xfId="0" applyNumberFormat="1" applyFont="1" applyBorder="1"/>
    <xf numFmtId="0" fontId="3" fillId="0" borderId="7" xfId="0" applyFont="1" applyBorder="1" applyAlignment="1">
      <alignment horizontal="right"/>
    </xf>
    <xf numFmtId="0" fontId="3" fillId="0" borderId="7" xfId="2" applyFont="1" applyBorder="1" applyAlignment="1">
      <alignment horizontal="right"/>
    </xf>
    <xf numFmtId="0" fontId="4" fillId="0" borderId="0" xfId="0" applyNumberFormat="1" applyFont="1"/>
    <xf numFmtId="0" fontId="6" fillId="0" borderId="0" xfId="0" applyFont="1" applyAlignment="1">
      <alignment horizontal="center"/>
    </xf>
    <xf numFmtId="0" fontId="4" fillId="0" borderId="14" xfId="0" applyFont="1" applyBorder="1" applyAlignment="1">
      <alignment horizontal="center"/>
    </xf>
    <xf numFmtId="0" fontId="4" fillId="0" borderId="11" xfId="0" applyFont="1" applyBorder="1" applyAlignment="1">
      <alignment horizontal="center"/>
    </xf>
    <xf numFmtId="0" fontId="4" fillId="0" borderId="15" xfId="0" applyFont="1" applyBorder="1" applyAlignment="1">
      <alignment horizontal="center"/>
    </xf>
    <xf numFmtId="0" fontId="0" fillId="0" borderId="11" xfId="0" applyBorder="1" applyAlignment="1">
      <alignment horizontal="center"/>
    </xf>
    <xf numFmtId="0" fontId="0" fillId="0" borderId="1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0" fillId="0" borderId="10" xfId="0" applyBorder="1" applyAlignment="1">
      <alignment horizontal="center"/>
    </xf>
    <xf numFmtId="0" fontId="0" fillId="0" borderId="16" xfId="0" applyBorder="1" applyAlignment="1">
      <alignment horizontal="center"/>
    </xf>
    <xf numFmtId="0" fontId="0" fillId="0" borderId="0"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0" borderId="23" xfId="0" applyBorder="1" applyAlignment="1">
      <alignment horizontal="center"/>
    </xf>
    <xf numFmtId="0" fontId="0" fillId="0" borderId="13" xfId="0" applyBorder="1" applyAlignment="1">
      <alignment horizontal="center"/>
    </xf>
    <xf numFmtId="0" fontId="0" fillId="0" borderId="3" xfId="0" applyBorder="1" applyAlignment="1">
      <alignment horizontal="center"/>
    </xf>
    <xf numFmtId="0" fontId="0" fillId="0" borderId="21" xfId="0" applyBorder="1" applyAlignment="1">
      <alignment horizontal="center"/>
    </xf>
    <xf numFmtId="0" fontId="0" fillId="0" borderId="10" xfId="0" applyNumberFormat="1" applyBorder="1" applyAlignment="1">
      <alignment horizontal="center"/>
    </xf>
    <xf numFmtId="0" fontId="0" fillId="0" borderId="24" xfId="0" applyBorder="1" applyAlignment="1">
      <alignment horizontal="center"/>
    </xf>
    <xf numFmtId="0" fontId="4" fillId="0" borderId="10" xfId="0" applyFont="1" applyBorder="1" applyAlignment="1">
      <alignment horizontal="center"/>
    </xf>
    <xf numFmtId="0" fontId="4" fillId="0" borderId="4" xfId="0" applyFont="1" applyBorder="1" applyAlignment="1">
      <alignment horizontal="center"/>
    </xf>
    <xf numFmtId="0" fontId="4" fillId="0" borderId="3" xfId="0" applyFont="1" applyBorder="1" applyAlignment="1">
      <alignment horizontal="center"/>
    </xf>
    <xf numFmtId="0" fontId="4" fillId="0" borderId="23" xfId="0" applyFont="1" applyBorder="1" applyAlignment="1">
      <alignment horizontal="center"/>
    </xf>
    <xf numFmtId="0" fontId="4" fillId="0" borderId="29" xfId="0" applyFont="1" applyBorder="1" applyAlignment="1">
      <alignment horizontal="center"/>
    </xf>
    <xf numFmtId="0" fontId="4" fillId="0" borderId="16" xfId="0" applyFont="1" applyBorder="1" applyAlignment="1">
      <alignment horizontal="center"/>
    </xf>
    <xf numFmtId="0" fontId="4" fillId="0" borderId="0" xfId="0" applyFont="1" applyBorder="1" applyAlignment="1">
      <alignment horizontal="center"/>
    </xf>
    <xf numFmtId="0" fontId="4" fillId="0" borderId="22" xfId="0" applyFont="1" applyBorder="1" applyAlignment="1">
      <alignment horizontal="center"/>
    </xf>
    <xf numFmtId="0" fontId="0" fillId="0" borderId="6" xfId="0" applyBorder="1" applyAlignment="1">
      <alignment horizontal="center"/>
    </xf>
    <xf numFmtId="0" fontId="0" fillId="0" borderId="5" xfId="0" applyBorder="1" applyAlignment="1">
      <alignment horizontal="center"/>
    </xf>
    <xf numFmtId="0" fontId="0" fillId="0" borderId="28" xfId="0" applyBorder="1" applyAlignment="1">
      <alignment horizontal="center"/>
    </xf>
    <xf numFmtId="0" fontId="0" fillId="0" borderId="4" xfId="0" applyNumberFormat="1" applyBorder="1" applyAlignment="1">
      <alignment horizontal="center"/>
    </xf>
    <xf numFmtId="0" fontId="6" fillId="0" borderId="0" xfId="0" applyFont="1" applyBorder="1" applyAlignment="1">
      <alignment horizontal="center"/>
    </xf>
    <xf numFmtId="0" fontId="10" fillId="0" borderId="13" xfId="0" applyFont="1" applyBorder="1" applyAlignment="1">
      <alignment horizontal="center"/>
    </xf>
    <xf numFmtId="0" fontId="10" fillId="0" borderId="2" xfId="0" applyFont="1" applyBorder="1" applyAlignment="1">
      <alignment horizontal="center"/>
    </xf>
    <xf numFmtId="0" fontId="0" fillId="0" borderId="14" xfId="0" applyBorder="1" applyAlignment="1">
      <alignment horizontal="right"/>
    </xf>
    <xf numFmtId="0" fontId="0" fillId="0" borderId="11" xfId="0" applyBorder="1" applyAlignment="1">
      <alignment horizontal="right"/>
    </xf>
    <xf numFmtId="164" fontId="0" fillId="0" borderId="3" xfId="0" applyNumberFormat="1" applyBorder="1" applyAlignment="1">
      <alignment horizontal="center"/>
    </xf>
    <xf numFmtId="0" fontId="4" fillId="0" borderId="10" xfId="0" applyFont="1" applyBorder="1" applyAlignment="1">
      <alignment horizontal="center"/>
    </xf>
    <xf numFmtId="0" fontId="4" fillId="0" borderId="16"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4" fillId="0" borderId="3" xfId="0" applyNumberFormat="1" applyFont="1" applyBorder="1" applyAlignment="1">
      <alignment horizontal="center"/>
    </xf>
    <xf numFmtId="0" fontId="4" fillId="0" borderId="0" xfId="0" applyFont="1" applyBorder="1" applyAlignment="1">
      <alignment horizontal="center"/>
    </xf>
    <xf numFmtId="3" fontId="4" fillId="0" borderId="0" xfId="0" applyNumberFormat="1" applyFont="1" applyBorder="1" applyAlignment="1">
      <alignment horizontal="center"/>
    </xf>
    <xf numFmtId="0" fontId="4" fillId="0" borderId="23" xfId="0" applyNumberFormat="1" applyFont="1" applyBorder="1" applyAlignment="1">
      <alignment horizontal="center"/>
    </xf>
    <xf numFmtId="0" fontId="4" fillId="0" borderId="22" xfId="0" applyNumberFormat="1" applyFont="1" applyBorder="1" applyAlignment="1">
      <alignment horizontal="center"/>
    </xf>
    <xf numFmtId="1" fontId="4" fillId="0" borderId="43" xfId="0" applyNumberFormat="1" applyFont="1" applyBorder="1" applyAlignment="1">
      <alignment horizontal="center"/>
    </xf>
    <xf numFmtId="0" fontId="4" fillId="0" borderId="36" xfId="0" applyFont="1" applyBorder="1" applyAlignment="1">
      <alignment horizontal="right"/>
    </xf>
    <xf numFmtId="0" fontId="4" fillId="0" borderId="5" xfId="0" applyFont="1" applyBorder="1" applyAlignment="1">
      <alignment horizontal="right"/>
    </xf>
    <xf numFmtId="0" fontId="4" fillId="0" borderId="7" xfId="0" applyFont="1" applyBorder="1" applyAlignment="1">
      <alignment horizontal="right"/>
    </xf>
    <xf numFmtId="0" fontId="4" fillId="0" borderId="9" xfId="0" applyFont="1" applyBorder="1" applyAlignment="1">
      <alignment horizontal="right"/>
    </xf>
    <xf numFmtId="0" fontId="4" fillId="0" borderId="9" xfId="0" applyFont="1" applyBorder="1"/>
    <xf numFmtId="0" fontId="4" fillId="0" borderId="44" xfId="0" applyFont="1" applyBorder="1"/>
    <xf numFmtId="0" fontId="4" fillId="0" borderId="6" xfId="0" applyFont="1" applyBorder="1" applyAlignment="1">
      <alignment horizontal="center"/>
    </xf>
    <xf numFmtId="0" fontId="4" fillId="0" borderId="51" xfId="0" applyFont="1" applyBorder="1"/>
    <xf numFmtId="175" fontId="4" fillId="0" borderId="51" xfId="0" applyNumberFormat="1" applyFont="1" applyBorder="1"/>
    <xf numFmtId="174" fontId="4" fillId="0" borderId="53" xfId="0" applyNumberFormat="1" applyFont="1" applyBorder="1"/>
    <xf numFmtId="177" fontId="4" fillId="0" borderId="53" xfId="0" applyNumberFormat="1" applyFont="1" applyBorder="1"/>
    <xf numFmtId="164" fontId="4" fillId="0" borderId="54" xfId="0" applyNumberFormat="1" applyFont="1" applyBorder="1"/>
    <xf numFmtId="164" fontId="4" fillId="0" borderId="51" xfId="0" applyNumberFormat="1" applyFont="1" applyBorder="1"/>
    <xf numFmtId="0" fontId="4" fillId="0" borderId="52" xfId="0" applyFont="1" applyBorder="1"/>
    <xf numFmtId="167" fontId="4" fillId="0" borderId="0" xfId="0" applyNumberFormat="1" applyFont="1"/>
    <xf numFmtId="175" fontId="4" fillId="0" borderId="0" xfId="0" applyNumberFormat="1" applyFont="1"/>
    <xf numFmtId="164" fontId="4" fillId="0" borderId="54" xfId="0" applyNumberFormat="1" applyFont="1" applyBorder="1" applyAlignment="1">
      <alignment horizontal="right"/>
    </xf>
    <xf numFmtId="164" fontId="4" fillId="0" borderId="52" xfId="0" applyNumberFormat="1" applyFont="1" applyBorder="1" applyAlignment="1">
      <alignment horizontal="right"/>
    </xf>
    <xf numFmtId="164" fontId="4" fillId="0" borderId="52" xfId="0" applyNumberFormat="1" applyFont="1" applyBorder="1"/>
    <xf numFmtId="0" fontId="4" fillId="2" borderId="51" xfId="0" applyFont="1" applyFill="1" applyBorder="1"/>
    <xf numFmtId="10" fontId="4" fillId="0" borderId="0" xfId="0" applyNumberFormat="1" applyFont="1" applyFill="1" applyBorder="1"/>
    <xf numFmtId="10" fontId="4" fillId="0" borderId="0" xfId="0" applyNumberFormat="1" applyFont="1" applyBorder="1"/>
    <xf numFmtId="175" fontId="4" fillId="0" borderId="31" xfId="0" applyNumberFormat="1" applyFont="1" applyBorder="1"/>
    <xf numFmtId="174" fontId="4" fillId="0" borderId="32" xfId="0" applyNumberFormat="1" applyFont="1" applyBorder="1"/>
    <xf numFmtId="177" fontId="4" fillId="0" borderId="32" xfId="0" applyNumberFormat="1" applyFont="1" applyBorder="1"/>
    <xf numFmtId="164" fontId="4" fillId="0" borderId="7" xfId="0" applyNumberFormat="1" applyFont="1" applyBorder="1"/>
    <xf numFmtId="164" fontId="4" fillId="0" borderId="5" xfId="0" applyNumberFormat="1" applyFont="1" applyBorder="1"/>
    <xf numFmtId="174" fontId="3" fillId="0" borderId="5" xfId="0" applyNumberFormat="1" applyFont="1" applyBorder="1"/>
    <xf numFmtId="174" fontId="3" fillId="0" borderId="9" xfId="0" applyNumberFormat="1" applyFont="1" applyBorder="1"/>
    <xf numFmtId="177" fontId="3" fillId="0" borderId="9" xfId="0" applyNumberFormat="1" applyFont="1" applyBorder="1"/>
    <xf numFmtId="164" fontId="3" fillId="0" borderId="7" xfId="0" applyNumberFormat="1" applyFont="1" applyBorder="1"/>
    <xf numFmtId="10" fontId="3" fillId="0" borderId="55" xfId="4" applyNumberFormat="1" applyFont="1" applyBorder="1"/>
    <xf numFmtId="164" fontId="4" fillId="0" borderId="0" xfId="0" applyNumberFormat="1" applyFont="1"/>
    <xf numFmtId="0" fontId="3" fillId="0" borderId="14" xfId="0" applyFont="1" applyBorder="1" applyAlignment="1">
      <alignment horizontal="center"/>
    </xf>
    <xf numFmtId="0" fontId="3" fillId="0" borderId="11" xfId="0" applyFont="1" applyBorder="1" applyAlignment="1">
      <alignment horizontal="center"/>
    </xf>
    <xf numFmtId="0" fontId="4" fillId="0" borderId="23" xfId="0" applyFont="1" applyBorder="1"/>
    <xf numFmtId="16" fontId="4" fillId="0" borderId="0" xfId="0" applyNumberFormat="1" applyFont="1" applyBorder="1" applyAlignment="1">
      <alignment horizontal="center"/>
    </xf>
    <xf numFmtId="0" fontId="4" fillId="0" borderId="0" xfId="0" applyFont="1" applyBorder="1" applyAlignment="1">
      <alignment horizontal="left"/>
    </xf>
    <xf numFmtId="0" fontId="3" fillId="0" borderId="10" xfId="0" applyFont="1" applyBorder="1" applyAlignment="1">
      <alignment horizontal="center"/>
    </xf>
    <xf numFmtId="0" fontId="3" fillId="0" borderId="0" xfId="0" applyFont="1" applyBorder="1" applyAlignment="1">
      <alignment horizontal="center"/>
    </xf>
    <xf numFmtId="1" fontId="4" fillId="0" borderId="51" xfId="0" applyNumberFormat="1" applyFont="1" applyFill="1" applyBorder="1"/>
    <xf numFmtId="178" fontId="4" fillId="0" borderId="53" xfId="0" applyNumberFormat="1" applyFont="1" applyBorder="1"/>
    <xf numFmtId="0" fontId="4" fillId="0" borderId="56" xfId="0" applyFont="1" applyBorder="1"/>
    <xf numFmtId="180" fontId="0" fillId="0" borderId="51" xfId="0" applyNumberFormat="1" applyBorder="1"/>
    <xf numFmtId="180" fontId="0" fillId="0" borderId="63" xfId="0" applyNumberFormat="1" applyBorder="1"/>
    <xf numFmtId="174" fontId="0" fillId="0" borderId="51" xfId="0" applyNumberFormat="1" applyBorder="1"/>
    <xf numFmtId="180" fontId="0" fillId="0" borderId="53" xfId="0" applyNumberFormat="1" applyBorder="1"/>
    <xf numFmtId="0" fontId="4" fillId="0" borderId="56" xfId="0" applyFont="1" applyBorder="1" applyAlignment="1">
      <alignment horizontal="right"/>
    </xf>
    <xf numFmtId="180" fontId="0" fillId="0" borderId="3" xfId="0" applyNumberFormat="1" applyBorder="1"/>
    <xf numFmtId="180" fontId="0" fillId="0" borderId="10" xfId="0" applyNumberFormat="1" applyBorder="1"/>
    <xf numFmtId="174" fontId="0" fillId="0" borderId="3" xfId="0" applyNumberFormat="1" applyBorder="1"/>
    <xf numFmtId="164" fontId="3" fillId="0" borderId="18" xfId="0" applyNumberFormat="1" applyFont="1" applyBorder="1"/>
    <xf numFmtId="0" fontId="3" fillId="0" borderId="20" xfId="0" applyFont="1" applyBorder="1"/>
    <xf numFmtId="164" fontId="3" fillId="0" borderId="19" xfId="0" applyNumberFormat="1" applyFont="1" applyBorder="1"/>
    <xf numFmtId="0" fontId="3" fillId="0" borderId="7" xfId="0" applyFont="1" applyBorder="1"/>
    <xf numFmtId="167" fontId="3" fillId="0" borderId="9" xfId="0" applyNumberFormat="1" applyFont="1" applyBorder="1"/>
    <xf numFmtId="178" fontId="3" fillId="0" borderId="19" xfId="0" applyNumberFormat="1" applyFont="1" applyBorder="1"/>
    <xf numFmtId="0" fontId="3" fillId="0" borderId="21" xfId="0" applyFont="1" applyBorder="1"/>
    <xf numFmtId="174" fontId="3" fillId="0" borderId="19" xfId="0" applyNumberFormat="1" applyFont="1" applyBorder="1"/>
    <xf numFmtId="180" fontId="3" fillId="0" borderId="18" xfId="0" applyNumberFormat="1" applyFont="1" applyBorder="1"/>
    <xf numFmtId="166" fontId="3" fillId="0" borderId="19" xfId="0" applyNumberFormat="1" applyFont="1" applyBorder="1"/>
    <xf numFmtId="180" fontId="3" fillId="0" borderId="19" xfId="0" applyNumberFormat="1" applyFont="1" applyBorder="1"/>
    <xf numFmtId="174" fontId="3" fillId="0" borderId="18" xfId="0" applyNumberFormat="1" applyFont="1" applyBorder="1"/>
    <xf numFmtId="0" fontId="3" fillId="0" borderId="6" xfId="0" applyFont="1" applyBorder="1"/>
    <xf numFmtId="0" fontId="4" fillId="0" borderId="0" xfId="0" applyFont="1" applyAlignment="1">
      <alignment horizontal="right"/>
    </xf>
    <xf numFmtId="0" fontId="4" fillId="0" borderId="4" xfId="0" applyFont="1" applyBorder="1" applyAlignment="1"/>
    <xf numFmtId="17" fontId="4" fillId="0" borderId="3" xfId="0" applyNumberFormat="1" applyFont="1" applyBorder="1" applyAlignment="1">
      <alignment horizontal="center"/>
    </xf>
    <xf numFmtId="0" fontId="4" fillId="0" borderId="51" xfId="0" applyFont="1" applyFill="1" applyBorder="1"/>
    <xf numFmtId="0" fontId="4" fillId="0" borderId="53" xfId="0" applyFont="1" applyFill="1" applyBorder="1"/>
    <xf numFmtId="1" fontId="4" fillId="0" borderId="53" xfId="0" applyNumberFormat="1" applyFont="1" applyFill="1" applyBorder="1"/>
    <xf numFmtId="166" fontId="0" fillId="0" borderId="0" xfId="0" applyNumberFormat="1"/>
    <xf numFmtId="176" fontId="0" fillId="0" borderId="31" xfId="0" applyNumberFormat="1" applyBorder="1"/>
    <xf numFmtId="164" fontId="3" fillId="0" borderId="18" xfId="0" applyNumberFormat="1" applyFont="1" applyFill="1" applyBorder="1"/>
    <xf numFmtId="164" fontId="3" fillId="0" borderId="19" xfId="0" applyNumberFormat="1" applyFont="1" applyFill="1" applyBorder="1"/>
    <xf numFmtId="176" fontId="3" fillId="0" borderId="9" xfId="0" applyNumberFormat="1" applyFont="1" applyFill="1" applyBorder="1"/>
    <xf numFmtId="172" fontId="3" fillId="0" borderId="0" xfId="0" applyNumberFormat="1" applyFont="1" applyBorder="1"/>
    <xf numFmtId="17" fontId="4" fillId="0" borderId="11" xfId="0" applyNumberFormat="1" applyFont="1" applyBorder="1" applyAlignment="1">
      <alignment horizontal="center"/>
    </xf>
    <xf numFmtId="0" fontId="4" fillId="0" borderId="23" xfId="0" applyFont="1" applyBorder="1" applyAlignment="1"/>
    <xf numFmtId="0" fontId="4" fillId="0" borderId="0" xfId="0" applyFont="1" applyBorder="1" applyAlignment="1"/>
    <xf numFmtId="0" fontId="4" fillId="0" borderId="10" xfId="0" applyFont="1" applyBorder="1" applyAlignment="1"/>
    <xf numFmtId="164" fontId="4" fillId="0" borderId="53" xfId="0" applyNumberFormat="1" applyFont="1" applyFill="1" applyBorder="1"/>
    <xf numFmtId="166" fontId="4" fillId="0" borderId="53" xfId="0" applyNumberFormat="1" applyFont="1" applyBorder="1"/>
    <xf numFmtId="181" fontId="0" fillId="0" borderId="53" xfId="0" applyNumberFormat="1" applyBorder="1"/>
    <xf numFmtId="173" fontId="4" fillId="0" borderId="51" xfId="0" applyNumberFormat="1" applyFont="1" applyBorder="1"/>
    <xf numFmtId="0" fontId="4" fillId="0" borderId="54" xfId="0" applyFont="1" applyBorder="1"/>
    <xf numFmtId="174" fontId="4" fillId="0" borderId="53" xfId="0" applyNumberFormat="1" applyFont="1" applyFill="1" applyBorder="1"/>
    <xf numFmtId="174" fontId="4" fillId="0" borderId="54" xfId="0" applyNumberFormat="1" applyFont="1" applyBorder="1"/>
    <xf numFmtId="164" fontId="4" fillId="0" borderId="56" xfId="0" applyNumberFormat="1" applyFont="1" applyBorder="1"/>
    <xf numFmtId="175" fontId="4" fillId="0" borderId="53" xfId="0" applyNumberFormat="1" applyFont="1" applyBorder="1"/>
    <xf numFmtId="165" fontId="4" fillId="0" borderId="51" xfId="4" applyNumberFormat="1" applyFont="1" applyBorder="1"/>
    <xf numFmtId="164" fontId="4" fillId="0" borderId="54" xfId="0" applyNumberFormat="1" applyFont="1" applyFill="1" applyBorder="1"/>
    <xf numFmtId="164" fontId="4" fillId="0" borderId="32" xfId="0" applyNumberFormat="1" applyFont="1" applyFill="1" applyBorder="1"/>
    <xf numFmtId="164" fontId="4" fillId="0" borderId="30" xfId="0" applyNumberFormat="1" applyFont="1" applyFill="1" applyBorder="1"/>
    <xf numFmtId="166" fontId="4" fillId="0" borderId="32" xfId="0" applyNumberFormat="1" applyFont="1" applyBorder="1"/>
    <xf numFmtId="0" fontId="4" fillId="0" borderId="30" xfId="0" applyFont="1" applyBorder="1"/>
    <xf numFmtId="174" fontId="4" fillId="0" borderId="32" xfId="0" applyNumberFormat="1" applyFont="1" applyFill="1" applyBorder="1"/>
    <xf numFmtId="174" fontId="4" fillId="0" borderId="30" xfId="0" applyNumberFormat="1" applyFont="1" applyBorder="1"/>
    <xf numFmtId="164" fontId="4" fillId="0" borderId="34" xfId="0" applyNumberFormat="1" applyFont="1" applyBorder="1"/>
    <xf numFmtId="175" fontId="4" fillId="0" borderId="32" xfId="0" applyNumberFormat="1" applyFont="1" applyBorder="1"/>
    <xf numFmtId="0" fontId="4" fillId="0" borderId="33" xfId="0" applyFont="1" applyBorder="1"/>
    <xf numFmtId="165" fontId="4" fillId="0" borderId="31" xfId="4" applyNumberFormat="1" applyFont="1" applyBorder="1"/>
    <xf numFmtId="181" fontId="3" fillId="0" borderId="19" xfId="0" applyNumberFormat="1" applyFont="1" applyBorder="1"/>
    <xf numFmtId="173" fontId="3" fillId="0" borderId="18" xfId="0" applyNumberFormat="1" applyFont="1" applyBorder="1"/>
    <xf numFmtId="174" fontId="4" fillId="0" borderId="7" xfId="0" applyNumberFormat="1" applyFont="1" applyBorder="1"/>
    <xf numFmtId="164" fontId="4" fillId="0" borderId="21" xfId="0" applyNumberFormat="1" applyFont="1" applyBorder="1"/>
    <xf numFmtId="175" fontId="3" fillId="0" borderId="9" xfId="0" applyNumberFormat="1" applyFont="1" applyBorder="1"/>
    <xf numFmtId="165" fontId="3" fillId="0" borderId="5" xfId="4" applyNumberFormat="1" applyFont="1" applyBorder="1"/>
    <xf numFmtId="166" fontId="3" fillId="0" borderId="9" xfId="0" applyNumberFormat="1" applyFont="1" applyBorder="1"/>
    <xf numFmtId="174" fontId="4" fillId="0" borderId="54" xfId="0" applyNumberFormat="1" applyFont="1" applyFill="1" applyBorder="1"/>
    <xf numFmtId="174" fontId="4" fillId="0" borderId="30" xfId="0" applyNumberFormat="1" applyFont="1" applyFill="1" applyBorder="1"/>
    <xf numFmtId="174" fontId="3" fillId="0" borderId="7" xfId="0" applyNumberFormat="1" applyFont="1" applyFill="1" applyBorder="1"/>
    <xf numFmtId="174" fontId="4" fillId="0" borderId="54" xfId="0" applyNumberFormat="1" applyFont="1" applyFill="1" applyBorder="1" applyAlignment="1">
      <alignment horizontal="right"/>
    </xf>
    <xf numFmtId="174" fontId="4" fillId="0" borderId="22" xfId="0" applyNumberFormat="1" applyFont="1" applyFill="1" applyBorder="1"/>
    <xf numFmtId="0" fontId="3" fillId="0" borderId="20" xfId="0" applyFont="1" applyFill="1" applyBorder="1"/>
    <xf numFmtId="0" fontId="3" fillId="0" borderId="26" xfId="0" applyFont="1" applyFill="1" applyBorder="1"/>
    <xf numFmtId="164" fontId="4" fillId="0" borderId="51" xfId="0" applyNumberFormat="1" applyFont="1" applyFill="1" applyBorder="1"/>
    <xf numFmtId="164" fontId="4" fillId="0" borderId="31" xfId="0" applyNumberFormat="1" applyFont="1" applyFill="1" applyBorder="1"/>
    <xf numFmtId="1" fontId="4" fillId="0" borderId="0" xfId="0" applyNumberFormat="1" applyFont="1"/>
    <xf numFmtId="164" fontId="3" fillId="0" borderId="32" xfId="0" applyNumberFormat="1" applyFont="1" applyBorder="1"/>
    <xf numFmtId="0" fontId="3" fillId="0" borderId="34" xfId="0" applyFont="1" applyBorder="1" applyAlignment="1">
      <alignment horizontal="right"/>
    </xf>
    <xf numFmtId="164" fontId="3" fillId="0" borderId="20" xfId="0" applyNumberFormat="1" applyFont="1" applyBorder="1"/>
    <xf numFmtId="164" fontId="3" fillId="0" borderId="25" xfId="0" applyNumberFormat="1" applyFont="1" applyBorder="1"/>
    <xf numFmtId="164" fontId="3" fillId="0" borderId="19" xfId="0" applyNumberFormat="1" applyFont="1" applyBorder="1" applyAlignment="1">
      <alignment horizontal="right"/>
    </xf>
    <xf numFmtId="0" fontId="9" fillId="0" borderId="0" xfId="6" applyFont="1"/>
    <xf numFmtId="179" fontId="9" fillId="0" borderId="0" xfId="6" applyNumberFormat="1" applyFont="1" applyBorder="1"/>
    <xf numFmtId="0" fontId="9" fillId="0" borderId="0" xfId="6" applyFont="1" applyBorder="1"/>
    <xf numFmtId="164" fontId="9" fillId="0" borderId="0" xfId="6" applyNumberFormat="1" applyFont="1" applyBorder="1"/>
    <xf numFmtId="3" fontId="9" fillId="0" borderId="0" xfId="6" applyNumberFormat="1" applyFont="1"/>
    <xf numFmtId="164" fontId="9" fillId="0" borderId="0" xfId="6" applyNumberFormat="1" applyFont="1"/>
    <xf numFmtId="174" fontId="4" fillId="0" borderId="23" xfId="0" applyNumberFormat="1" applyFont="1" applyBorder="1"/>
    <xf numFmtId="170" fontId="4" fillId="0" borderId="8" xfId="0" applyNumberFormat="1" applyFont="1" applyBorder="1"/>
    <xf numFmtId="164" fontId="3" fillId="0" borderId="7" xfId="0" applyNumberFormat="1" applyFont="1" applyBorder="1" applyAlignment="1">
      <alignment horizontal="right"/>
    </xf>
    <xf numFmtId="0" fontId="3" fillId="0" borderId="9" xfId="0" applyFont="1" applyBorder="1"/>
    <xf numFmtId="0" fontId="3" fillId="0" borderId="21" xfId="0" applyFont="1" applyBorder="1" applyAlignment="1">
      <alignment horizontal="right"/>
    </xf>
    <xf numFmtId="164" fontId="3" fillId="0" borderId="12" xfId="0" applyNumberFormat="1" applyFont="1" applyBorder="1"/>
    <xf numFmtId="164" fontId="3" fillId="0" borderId="6" xfId="0" applyNumberFormat="1" applyFont="1" applyBorder="1"/>
    <xf numFmtId="0" fontId="34" fillId="0" borderId="0" xfId="1" applyFont="1" applyAlignment="1" applyProtection="1">
      <alignment horizontal="center"/>
    </xf>
    <xf numFmtId="173" fontId="0" fillId="0" borderId="0" xfId="0" applyNumberFormat="1"/>
    <xf numFmtId="0" fontId="6" fillId="0" borderId="0" xfId="0" applyFont="1" applyAlignment="1">
      <alignment horizontal="center"/>
    </xf>
    <xf numFmtId="0" fontId="4" fillId="0" borderId="11" xfId="0" applyFont="1" applyBorder="1" applyAlignment="1">
      <alignment horizontal="center"/>
    </xf>
    <xf numFmtId="0" fontId="4" fillId="0" borderId="15" xfId="0" applyFont="1" applyBorder="1" applyAlignment="1">
      <alignment horizontal="center"/>
    </xf>
    <xf numFmtId="0" fontId="0" fillId="0" borderId="11"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6" xfId="0" applyBorder="1" applyAlignment="1">
      <alignment horizontal="center"/>
    </xf>
    <xf numFmtId="0" fontId="0" fillId="0" borderId="0" xfId="0" applyBorder="1" applyAlignment="1">
      <alignment horizontal="center"/>
    </xf>
    <xf numFmtId="0" fontId="0" fillId="0" borderId="4" xfId="0" applyBorder="1" applyAlignment="1">
      <alignment horizontal="center"/>
    </xf>
    <xf numFmtId="0" fontId="0" fillId="0" borderId="23" xfId="0" applyBorder="1" applyAlignment="1">
      <alignment horizontal="center"/>
    </xf>
    <xf numFmtId="0" fontId="0" fillId="0" borderId="13" xfId="0" applyBorder="1" applyAlignment="1">
      <alignment horizontal="center"/>
    </xf>
    <xf numFmtId="0" fontId="0" fillId="0" borderId="3" xfId="0" applyBorder="1" applyAlignment="1">
      <alignment horizontal="center"/>
    </xf>
    <xf numFmtId="0" fontId="0" fillId="0" borderId="10" xfId="0" applyNumberFormat="1" applyBorder="1" applyAlignment="1">
      <alignment horizontal="center"/>
    </xf>
    <xf numFmtId="0" fontId="0" fillId="0" borderId="24" xfId="0" applyBorder="1" applyAlignment="1">
      <alignment horizontal="center"/>
    </xf>
    <xf numFmtId="0" fontId="4" fillId="0" borderId="10" xfId="0" applyFont="1" applyBorder="1" applyAlignment="1">
      <alignment horizontal="center"/>
    </xf>
    <xf numFmtId="0" fontId="4" fillId="0" borderId="4" xfId="0" applyFont="1" applyBorder="1" applyAlignment="1">
      <alignment horizontal="center"/>
    </xf>
    <xf numFmtId="0" fontId="4" fillId="0" borderId="3" xfId="0" applyFont="1" applyBorder="1" applyAlignment="1">
      <alignment horizontal="center"/>
    </xf>
    <xf numFmtId="0" fontId="4" fillId="0" borderId="23" xfId="0" applyNumberFormat="1" applyFont="1" applyBorder="1" applyAlignment="1">
      <alignment horizontal="center"/>
    </xf>
    <xf numFmtId="0" fontId="4" fillId="0" borderId="23" xfId="0" applyFont="1" applyBorder="1" applyAlignment="1">
      <alignment horizontal="center"/>
    </xf>
    <xf numFmtId="3" fontId="4" fillId="0" borderId="3" xfId="0" applyNumberFormat="1" applyFont="1" applyBorder="1" applyAlignment="1">
      <alignment horizontal="center"/>
    </xf>
    <xf numFmtId="0" fontId="4" fillId="0" borderId="16" xfId="0" applyFont="1" applyBorder="1" applyAlignment="1">
      <alignment horizontal="center"/>
    </xf>
    <xf numFmtId="0" fontId="4" fillId="0" borderId="0" xfId="0" applyFont="1" applyBorder="1" applyAlignment="1">
      <alignment horizontal="center"/>
    </xf>
    <xf numFmtId="3" fontId="4" fillId="0" borderId="0" xfId="0" applyNumberFormat="1" applyFont="1" applyBorder="1" applyAlignment="1">
      <alignment horizontal="center"/>
    </xf>
    <xf numFmtId="0" fontId="4" fillId="0" borderId="22" xfId="0" applyFont="1" applyBorder="1" applyAlignment="1">
      <alignment horizontal="center"/>
    </xf>
    <xf numFmtId="0" fontId="0" fillId="0" borderId="6" xfId="0" applyBorder="1" applyAlignment="1">
      <alignment horizontal="center"/>
    </xf>
    <xf numFmtId="0" fontId="0" fillId="0" borderId="5" xfId="0" applyBorder="1" applyAlignment="1">
      <alignment horizontal="center"/>
    </xf>
    <xf numFmtId="0" fontId="0" fillId="0" borderId="28" xfId="0" applyBorder="1" applyAlignment="1">
      <alignment horizontal="center"/>
    </xf>
    <xf numFmtId="0" fontId="0" fillId="0" borderId="4" xfId="0" applyNumberFormat="1" applyBorder="1" applyAlignment="1">
      <alignment horizontal="center"/>
    </xf>
    <xf numFmtId="0" fontId="6" fillId="0" borderId="0" xfId="0" applyFont="1" applyBorder="1" applyAlignment="1">
      <alignment horizontal="center"/>
    </xf>
    <xf numFmtId="0" fontId="10" fillId="0" borderId="13" xfId="0" applyFont="1" applyBorder="1" applyAlignment="1">
      <alignment horizontal="center"/>
    </xf>
    <xf numFmtId="0" fontId="10" fillId="0" borderId="2" xfId="0" applyFont="1" applyBorder="1" applyAlignment="1">
      <alignment horizontal="center"/>
    </xf>
    <xf numFmtId="0" fontId="0" fillId="0" borderId="0" xfId="0" applyNumberFormat="1" applyBorder="1" applyAlignment="1">
      <alignment horizontal="center"/>
    </xf>
    <xf numFmtId="16" fontId="4" fillId="0" borderId="0" xfId="0" applyNumberFormat="1" applyFont="1" applyBorder="1" applyAlignment="1">
      <alignment horizontal="center"/>
    </xf>
    <xf numFmtId="0" fontId="3" fillId="0" borderId="11" xfId="0" applyFont="1" applyBorder="1" applyAlignment="1">
      <alignment horizontal="center"/>
    </xf>
    <xf numFmtId="182" fontId="0" fillId="0" borderId="53" xfId="0" applyNumberFormat="1" applyBorder="1"/>
    <xf numFmtId="182" fontId="0" fillId="0" borderId="32" xfId="0" applyNumberFormat="1" applyBorder="1"/>
    <xf numFmtId="174" fontId="4" fillId="0" borderId="51" xfId="0" applyNumberFormat="1" applyFont="1" applyFill="1" applyBorder="1"/>
    <xf numFmtId="174" fontId="0" fillId="0" borderId="56" xfId="0" applyNumberFormat="1" applyBorder="1"/>
    <xf numFmtId="174" fontId="0" fillId="0" borderId="54" xfId="0" applyNumberFormat="1" applyBorder="1"/>
    <xf numFmtId="174" fontId="0" fillId="0" borderId="0" xfId="0" applyNumberFormat="1" applyBorder="1"/>
    <xf numFmtId="174" fontId="0" fillId="0" borderId="10" xfId="0" applyNumberFormat="1" applyBorder="1"/>
    <xf numFmtId="174" fontId="3" fillId="0" borderId="18" xfId="0" applyNumberFormat="1" applyFont="1" applyFill="1" applyBorder="1"/>
    <xf numFmtId="174" fontId="0" fillId="0" borderId="20" xfId="0" applyNumberFormat="1" applyBorder="1"/>
    <xf numFmtId="174" fontId="3" fillId="0" borderId="19" xfId="0" applyNumberFormat="1" applyFont="1" applyFill="1" applyBorder="1"/>
    <xf numFmtId="0" fontId="0" fillId="0" borderId="46" xfId="0" applyBorder="1" applyAlignment="1">
      <alignment horizontal="center"/>
    </xf>
    <xf numFmtId="0" fontId="0" fillId="0" borderId="0" xfId="0" applyNumberFormat="1" applyBorder="1" applyAlignment="1">
      <alignment horizontal="left"/>
    </xf>
    <xf numFmtId="0" fontId="4" fillId="0" borderId="6" xfId="0" applyFont="1" applyBorder="1" applyAlignment="1">
      <alignment horizontal="right"/>
    </xf>
    <xf numFmtId="168" fontId="0" fillId="0" borderId="5" xfId="0" applyNumberFormat="1" applyBorder="1" applyAlignment="1">
      <alignment horizontal="right"/>
    </xf>
    <xf numFmtId="168" fontId="0" fillId="0" borderId="7" xfId="0" applyNumberFormat="1" applyBorder="1" applyAlignment="1">
      <alignment horizontal="right"/>
    </xf>
    <xf numFmtId="168" fontId="0" fillId="0" borderId="9" xfId="0" applyNumberFormat="1" applyBorder="1" applyAlignment="1">
      <alignment horizontal="right"/>
    </xf>
    <xf numFmtId="0" fontId="0" fillId="0" borderId="34" xfId="0" applyBorder="1" applyAlignment="1">
      <alignment horizontal="right"/>
    </xf>
    <xf numFmtId="173" fontId="14" fillId="0" borderId="14" xfId="0" applyNumberFormat="1" applyFont="1" applyFill="1" applyBorder="1" applyAlignment="1">
      <alignment horizontal="right"/>
    </xf>
    <xf numFmtId="173" fontId="14" fillId="0" borderId="11" xfId="0" applyNumberFormat="1" applyFont="1" applyFill="1" applyBorder="1" applyAlignment="1">
      <alignment horizontal="right"/>
    </xf>
    <xf numFmtId="173" fontId="14" fillId="0" borderId="12" xfId="0" applyNumberFormat="1" applyFont="1" applyFill="1" applyBorder="1" applyAlignment="1">
      <alignment horizontal="right"/>
    </xf>
    <xf numFmtId="0" fontId="14" fillId="0" borderId="11" xfId="0" applyFont="1" applyFill="1" applyBorder="1" applyAlignment="1">
      <alignment horizontal="center"/>
    </xf>
    <xf numFmtId="173" fontId="4" fillId="0" borderId="53" xfId="0" applyNumberFormat="1" applyFont="1" applyBorder="1"/>
    <xf numFmtId="175" fontId="4" fillId="0" borderId="42" xfId="0" applyNumberFormat="1" applyFont="1" applyBorder="1"/>
    <xf numFmtId="175" fontId="0" fillId="0" borderId="0" xfId="0" applyNumberFormat="1"/>
    <xf numFmtId="173" fontId="14" fillId="0" borderId="51" xfId="0" applyNumberFormat="1" applyFont="1" applyFill="1" applyBorder="1" applyAlignment="1">
      <alignment horizontal="right"/>
    </xf>
    <xf numFmtId="173" fontId="14" fillId="0" borderId="54" xfId="0" applyNumberFormat="1" applyFont="1" applyFill="1" applyBorder="1" applyAlignment="1">
      <alignment horizontal="right"/>
    </xf>
    <xf numFmtId="173" fontId="14" fillId="0" borderId="53" xfId="0" applyNumberFormat="1" applyFont="1" applyFill="1" applyBorder="1" applyAlignment="1">
      <alignment horizontal="right"/>
    </xf>
    <xf numFmtId="0" fontId="14" fillId="0" borderId="54" xfId="0" applyFont="1" applyFill="1" applyBorder="1" applyAlignment="1">
      <alignment horizontal="center"/>
    </xf>
    <xf numFmtId="173" fontId="14" fillId="0" borderId="51" xfId="0" applyNumberFormat="1" applyFont="1" applyBorder="1" applyAlignment="1">
      <alignment horizontal="right"/>
    </xf>
    <xf numFmtId="173" fontId="14" fillId="0" borderId="54" xfId="0" applyNumberFormat="1" applyFont="1" applyBorder="1" applyAlignment="1">
      <alignment horizontal="right"/>
    </xf>
    <xf numFmtId="173" fontId="14" fillId="0" borderId="53" xfId="0" applyNumberFormat="1" applyFont="1" applyBorder="1" applyAlignment="1">
      <alignment horizontal="right"/>
    </xf>
    <xf numFmtId="0" fontId="14" fillId="0" borderId="54" xfId="0" applyFont="1" applyBorder="1" applyAlignment="1">
      <alignment horizontal="center"/>
    </xf>
    <xf numFmtId="173" fontId="14" fillId="0" borderId="31" xfId="0" applyNumberFormat="1" applyFont="1" applyBorder="1" applyAlignment="1">
      <alignment horizontal="right"/>
    </xf>
    <xf numFmtId="173" fontId="14" fillId="0" borderId="30" xfId="0" applyNumberFormat="1" applyFont="1" applyBorder="1" applyAlignment="1">
      <alignment horizontal="right"/>
    </xf>
    <xf numFmtId="173" fontId="14" fillId="0" borderId="32" xfId="0" applyNumberFormat="1" applyFont="1" applyBorder="1" applyAlignment="1">
      <alignment horizontal="right"/>
    </xf>
    <xf numFmtId="0" fontId="14" fillId="0" borderId="30" xfId="0" applyFont="1" applyBorder="1" applyAlignment="1">
      <alignment horizontal="center"/>
    </xf>
    <xf numFmtId="173" fontId="4" fillId="0" borderId="32" xfId="0" applyNumberFormat="1" applyFont="1" applyBorder="1"/>
    <xf numFmtId="174" fontId="4" fillId="0" borderId="34" xfId="0" applyNumberFormat="1" applyFont="1" applyBorder="1"/>
    <xf numFmtId="175" fontId="4" fillId="0" borderId="47" xfId="0" applyNumberFormat="1" applyFont="1" applyBorder="1"/>
    <xf numFmtId="173" fontId="3" fillId="0" borderId="5" xfId="0" applyNumberFormat="1" applyFont="1" applyBorder="1" applyAlignment="1">
      <alignment horizontal="right"/>
    </xf>
    <xf numFmtId="173" fontId="3" fillId="0" borderId="7" xfId="0" applyNumberFormat="1" applyFont="1" applyBorder="1" applyAlignment="1">
      <alignment horizontal="right"/>
    </xf>
    <xf numFmtId="173" fontId="3" fillId="0" borderId="9" xfId="0" applyNumberFormat="1" applyFont="1" applyBorder="1" applyAlignment="1">
      <alignment horizontal="right"/>
    </xf>
    <xf numFmtId="173" fontId="3" fillId="0" borderId="9" xfId="0" applyNumberFormat="1" applyFont="1" applyBorder="1"/>
    <xf numFmtId="174" fontId="3" fillId="0" borderId="7" xfId="0" applyNumberFormat="1" applyFont="1" applyBorder="1"/>
    <xf numFmtId="175" fontId="3" fillId="0" borderId="44" xfId="0" applyNumberFormat="1" applyFont="1" applyBorder="1"/>
    <xf numFmtId="2" fontId="0" fillId="0" borderId="0" xfId="0" applyNumberFormat="1"/>
    <xf numFmtId="164" fontId="3" fillId="0" borderId="9" xfId="0" applyNumberFormat="1" applyFont="1" applyBorder="1" applyAlignment="1">
      <alignment horizontal="right"/>
    </xf>
    <xf numFmtId="15" fontId="4" fillId="0" borderId="0" xfId="0" applyNumberFormat="1" applyFont="1"/>
    <xf numFmtId="18" fontId="4" fillId="0" borderId="0" xfId="0" applyNumberFormat="1" applyFont="1"/>
    <xf numFmtId="2" fontId="34" fillId="0" borderId="0" xfId="1" applyNumberFormat="1" applyFont="1" applyAlignment="1" applyProtection="1">
      <alignment horizontal="center"/>
    </xf>
    <xf numFmtId="183" fontId="4" fillId="0" borderId="53" xfId="0" applyNumberFormat="1" applyFont="1" applyBorder="1"/>
    <xf numFmtId="183" fontId="3" fillId="0" borderId="19" xfId="0" applyNumberFormat="1" applyFont="1" applyBorder="1"/>
    <xf numFmtId="0" fontId="6" fillId="0" borderId="0" xfId="0" applyFont="1" applyAlignment="1">
      <alignment horizontal="center"/>
    </xf>
    <xf numFmtId="46" fontId="4" fillId="0" borderId="0" xfId="0" quotePrefix="1" applyNumberFormat="1" applyFont="1" applyFill="1" applyBorder="1"/>
    <xf numFmtId="2" fontId="6" fillId="0" borderId="0" xfId="0" applyNumberFormat="1" applyFont="1" applyAlignment="1">
      <alignment horizontal="center"/>
    </xf>
    <xf numFmtId="0" fontId="6" fillId="0" borderId="0" xfId="0" applyFont="1" applyAlignment="1">
      <alignment horizontal="center"/>
    </xf>
    <xf numFmtId="0" fontId="0" fillId="0" borderId="11" xfId="0" applyBorder="1" applyAlignment="1">
      <alignment horizontal="center"/>
    </xf>
    <xf numFmtId="0" fontId="4" fillId="0" borderId="11" xfId="0" applyFont="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4" fillId="0" borderId="15" xfId="0" applyFont="1" applyBorder="1" applyAlignment="1">
      <alignment horizontal="center"/>
    </xf>
    <xf numFmtId="0" fontId="0" fillId="0" borderId="13" xfId="0" applyBorder="1" applyAlignment="1">
      <alignment horizontal="center"/>
    </xf>
    <xf numFmtId="0" fontId="0" fillId="0" borderId="23" xfId="0" applyBorder="1" applyAlignment="1">
      <alignment horizontal="center"/>
    </xf>
    <xf numFmtId="0" fontId="0" fillId="0" borderId="3" xfId="0" applyBorder="1" applyAlignment="1">
      <alignment horizontal="center"/>
    </xf>
    <xf numFmtId="0" fontId="0" fillId="0" borderId="0" xfId="0" applyBorder="1" applyAlignment="1">
      <alignment horizontal="center"/>
    </xf>
    <xf numFmtId="0" fontId="0" fillId="0" borderId="4" xfId="0" applyBorder="1" applyAlignment="1">
      <alignment horizontal="center"/>
    </xf>
    <xf numFmtId="0" fontId="0" fillId="0" borderId="10" xfId="0" applyBorder="1" applyAlignment="1">
      <alignment horizontal="center"/>
    </xf>
    <xf numFmtId="0" fontId="0" fillId="0" borderId="16" xfId="0" applyBorder="1" applyAlignment="1">
      <alignment horizontal="center"/>
    </xf>
    <xf numFmtId="0" fontId="0" fillId="0" borderId="9" xfId="0" applyBorder="1" applyAlignment="1">
      <alignment horizontal="center"/>
    </xf>
    <xf numFmtId="0" fontId="0" fillId="0" borderId="24" xfId="0" applyBorder="1" applyAlignment="1">
      <alignment horizontal="center"/>
    </xf>
    <xf numFmtId="0" fontId="0" fillId="0" borderId="10" xfId="0" applyNumberFormat="1" applyBorder="1" applyAlignment="1">
      <alignment horizontal="center"/>
    </xf>
    <xf numFmtId="0" fontId="4" fillId="0" borderId="10" xfId="0" applyFont="1" applyBorder="1" applyAlignment="1">
      <alignment horizontal="center"/>
    </xf>
    <xf numFmtId="0" fontId="4" fillId="0" borderId="16"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4" fillId="0" borderId="3" xfId="0" applyNumberFormat="1" applyFont="1" applyBorder="1" applyAlignment="1">
      <alignment horizontal="center"/>
    </xf>
    <xf numFmtId="0" fontId="4" fillId="0" borderId="24" xfId="0" applyFont="1" applyBorder="1" applyAlignment="1">
      <alignment horizontal="center"/>
    </xf>
    <xf numFmtId="0" fontId="4" fillId="0" borderId="0" xfId="0" applyFont="1" applyBorder="1" applyAlignment="1">
      <alignment horizontal="center"/>
    </xf>
    <xf numFmtId="3" fontId="4" fillId="0" borderId="0" xfId="0" applyNumberFormat="1" applyFont="1" applyBorder="1" applyAlignment="1">
      <alignment horizontal="center"/>
    </xf>
    <xf numFmtId="0" fontId="4" fillId="0" borderId="23" xfId="0" applyFont="1" applyBorder="1" applyAlignment="1">
      <alignment horizontal="center"/>
    </xf>
    <xf numFmtId="0" fontId="4" fillId="0" borderId="22" xfId="0" applyFont="1" applyBorder="1" applyAlignment="1">
      <alignment horizontal="center"/>
    </xf>
    <xf numFmtId="0" fontId="4" fillId="0" borderId="23" xfId="0" applyNumberFormat="1" applyFont="1" applyBorder="1" applyAlignment="1">
      <alignment horizontal="center"/>
    </xf>
    <xf numFmtId="0" fontId="0" fillId="0" borderId="6" xfId="0" applyBorder="1" applyAlignment="1">
      <alignment horizontal="center"/>
    </xf>
    <xf numFmtId="0" fontId="0" fillId="0" borderId="5" xfId="0" applyBorder="1" applyAlignment="1">
      <alignment horizontal="center"/>
    </xf>
    <xf numFmtId="0" fontId="0" fillId="0" borderId="4" xfId="0" applyNumberFormat="1" applyBorder="1" applyAlignment="1">
      <alignment horizontal="center"/>
    </xf>
    <xf numFmtId="0" fontId="0" fillId="0" borderId="28" xfId="0" applyBorder="1" applyAlignment="1">
      <alignment horizontal="center"/>
    </xf>
    <xf numFmtId="0" fontId="6" fillId="0" borderId="0" xfId="0" applyFont="1" applyBorder="1" applyAlignment="1">
      <alignment horizontal="center"/>
    </xf>
    <xf numFmtId="0" fontId="10" fillId="0" borderId="13" xfId="0" applyFont="1" applyBorder="1" applyAlignment="1">
      <alignment horizontal="center"/>
    </xf>
    <xf numFmtId="0" fontId="10" fillId="0" borderId="2" xfId="0" applyFont="1" applyBorder="1" applyAlignment="1">
      <alignment horizontal="center"/>
    </xf>
    <xf numFmtId="0" fontId="0" fillId="0" borderId="0" xfId="0" applyNumberFormat="1" applyBorder="1" applyAlignment="1">
      <alignment horizontal="center"/>
    </xf>
    <xf numFmtId="0" fontId="3" fillId="0" borderId="11" xfId="0" applyFont="1" applyBorder="1" applyAlignment="1">
      <alignment horizontal="center"/>
    </xf>
    <xf numFmtId="16" fontId="4" fillId="0" borderId="0" xfId="0" applyNumberFormat="1" applyFont="1" applyBorder="1" applyAlignment="1">
      <alignment horizontal="center"/>
    </xf>
    <xf numFmtId="17" fontId="4" fillId="0" borderId="3" xfId="0" applyNumberFormat="1" applyFont="1" applyBorder="1" applyAlignment="1">
      <alignment horizontal="center"/>
    </xf>
    <xf numFmtId="0" fontId="0" fillId="0" borderId="3" xfId="0" applyBorder="1" applyAlignment="1">
      <alignment horizontal="center"/>
    </xf>
    <xf numFmtId="164" fontId="0" fillId="0" borderId="0" xfId="0" applyNumberFormat="1" applyBorder="1" applyAlignment="1">
      <alignment horizontal="center"/>
    </xf>
    <xf numFmtId="165" fontId="0" fillId="0" borderId="0" xfId="4" applyNumberFormat="1" applyFont="1"/>
    <xf numFmtId="173" fontId="4" fillId="0" borderId="14" xfId="0" applyNumberFormat="1" applyFont="1" applyFill="1" applyBorder="1" applyAlignment="1">
      <alignment horizontal="right"/>
    </xf>
    <xf numFmtId="173" fontId="4" fillId="0" borderId="11" xfId="0" applyNumberFormat="1" applyFont="1" applyFill="1" applyBorder="1" applyAlignment="1">
      <alignment horizontal="right"/>
    </xf>
    <xf numFmtId="173" fontId="4" fillId="0" borderId="12" xfId="0" applyNumberFormat="1" applyFont="1" applyFill="1" applyBorder="1" applyAlignment="1">
      <alignment horizontal="right"/>
    </xf>
    <xf numFmtId="0" fontId="4" fillId="0" borderId="11" xfId="0" applyFont="1" applyFill="1" applyBorder="1" applyAlignment="1">
      <alignment horizontal="center"/>
    </xf>
    <xf numFmtId="173" fontId="4" fillId="0" borderId="51" xfId="0" applyNumberFormat="1" applyFont="1" applyFill="1" applyBorder="1" applyAlignment="1">
      <alignment horizontal="right"/>
    </xf>
    <xf numFmtId="173" fontId="4" fillId="0" borderId="54" xfId="0" applyNumberFormat="1" applyFont="1" applyFill="1" applyBorder="1" applyAlignment="1">
      <alignment horizontal="right"/>
    </xf>
    <xf numFmtId="173" fontId="4" fillId="0" borderId="53" xfId="0" applyNumberFormat="1" applyFont="1" applyFill="1" applyBorder="1" applyAlignment="1">
      <alignment horizontal="right"/>
    </xf>
    <xf numFmtId="0" fontId="4" fillId="0" borderId="54" xfId="0" applyFont="1" applyFill="1" applyBorder="1" applyAlignment="1">
      <alignment horizontal="center"/>
    </xf>
    <xf numFmtId="173" fontId="4" fillId="0" borderId="51" xfId="0" applyNumberFormat="1" applyFont="1" applyBorder="1" applyAlignment="1">
      <alignment horizontal="right"/>
    </xf>
    <xf numFmtId="173" fontId="4" fillId="0" borderId="54" xfId="0" applyNumberFormat="1" applyFont="1" applyBorder="1" applyAlignment="1">
      <alignment horizontal="right"/>
    </xf>
    <xf numFmtId="173" fontId="4" fillId="0" borderId="53" xfId="0" applyNumberFormat="1" applyFont="1" applyBorder="1" applyAlignment="1">
      <alignment horizontal="right"/>
    </xf>
    <xf numFmtId="0" fontId="4" fillId="0" borderId="54" xfId="0" applyFont="1" applyBorder="1" applyAlignment="1">
      <alignment horizontal="center"/>
    </xf>
    <xf numFmtId="173" fontId="4" fillId="0" borderId="31" xfId="0" applyNumberFormat="1" applyFont="1" applyBorder="1" applyAlignment="1">
      <alignment horizontal="right"/>
    </xf>
    <xf numFmtId="173" fontId="4" fillId="0" borderId="30" xfId="0" applyNumberFormat="1" applyFont="1" applyBorder="1" applyAlignment="1">
      <alignment horizontal="right"/>
    </xf>
    <xf numFmtId="173" fontId="4" fillId="0" borderId="32" xfId="0" applyNumberFormat="1" applyFont="1" applyBorder="1" applyAlignment="1">
      <alignment horizontal="right"/>
    </xf>
    <xf numFmtId="0" fontId="4" fillId="0" borderId="30" xfId="0" applyFont="1" applyBorder="1" applyAlignment="1">
      <alignment horizontal="center"/>
    </xf>
    <xf numFmtId="0" fontId="0" fillId="0" borderId="49" xfId="0" applyBorder="1" applyAlignment="1">
      <alignment horizontal="center"/>
    </xf>
    <xf numFmtId="0" fontId="0" fillId="0" borderId="10" xfId="0" quotePrefix="1" applyBorder="1"/>
    <xf numFmtId="0" fontId="34" fillId="0" borderId="0" xfId="1" applyFont="1" applyAlignment="1" applyProtection="1">
      <alignment horizontal="center"/>
    </xf>
    <xf numFmtId="0" fontId="0" fillId="0" borderId="0" xfId="0" applyBorder="1" applyAlignment="1">
      <alignment horizontal="center"/>
    </xf>
    <xf numFmtId="0" fontId="4" fillId="0" borderId="0" xfId="0" applyFont="1" applyBorder="1" applyAlignment="1">
      <alignment horizontal="center"/>
    </xf>
    <xf numFmtId="0" fontId="6" fillId="0" borderId="0" xfId="0" applyFont="1" applyBorder="1" applyAlignment="1">
      <alignment horizontal="center"/>
    </xf>
    <xf numFmtId="0" fontId="23" fillId="0" borderId="0" xfId="6" applyFont="1"/>
    <xf numFmtId="0" fontId="5" fillId="0" borderId="0" xfId="6" applyFont="1"/>
    <xf numFmtId="0" fontId="4" fillId="0" borderId="0" xfId="6" applyFont="1"/>
    <xf numFmtId="3" fontId="4" fillId="0" borderId="0" xfId="6" applyNumberFormat="1" applyFont="1"/>
    <xf numFmtId="0" fontId="4" fillId="0" borderId="13" xfId="6" applyFont="1" applyBorder="1"/>
    <xf numFmtId="0" fontId="4" fillId="0" borderId="2" xfId="6" applyFont="1" applyBorder="1"/>
    <xf numFmtId="0" fontId="4" fillId="0" borderId="1" xfId="6" applyFont="1" applyBorder="1"/>
    <xf numFmtId="0" fontId="4" fillId="0" borderId="8" xfId="6" applyFont="1" applyBorder="1"/>
    <xf numFmtId="3" fontId="4" fillId="0" borderId="13" xfId="6" applyNumberFormat="1" applyFont="1" applyBorder="1" applyAlignment="1">
      <alignment horizontal="center"/>
    </xf>
    <xf numFmtId="3" fontId="4" fillId="0" borderId="2" xfId="6" applyNumberFormat="1" applyFont="1" applyBorder="1" applyAlignment="1">
      <alignment horizontal="center"/>
    </xf>
    <xf numFmtId="0" fontId="4" fillId="0" borderId="3" xfId="6" applyFont="1" applyBorder="1"/>
    <xf numFmtId="0" fontId="4" fillId="0" borderId="4" xfId="6" applyFont="1" applyBorder="1"/>
    <xf numFmtId="0" fontId="4" fillId="0" borderId="0" xfId="6" applyFont="1" applyBorder="1"/>
    <xf numFmtId="0" fontId="4" fillId="0" borderId="12" xfId="6" applyFont="1" applyBorder="1"/>
    <xf numFmtId="0" fontId="4" fillId="0" borderId="11" xfId="6" applyFont="1" applyBorder="1"/>
    <xf numFmtId="3" fontId="4" fillId="0" borderId="14" xfId="6" applyNumberFormat="1" applyFont="1" applyBorder="1" applyAlignment="1">
      <alignment horizontal="centerContinuous"/>
    </xf>
    <xf numFmtId="0" fontId="4" fillId="0" borderId="11" xfId="6" applyFont="1" applyBorder="1" applyAlignment="1">
      <alignment horizontal="centerContinuous"/>
    </xf>
    <xf numFmtId="0" fontId="4" fillId="0" borderId="15" xfId="6" applyFont="1" applyBorder="1"/>
    <xf numFmtId="0" fontId="4" fillId="0" borderId="3" xfId="6" applyFont="1" applyBorder="1" applyAlignment="1">
      <alignment horizontal="center"/>
    </xf>
    <xf numFmtId="0" fontId="4" fillId="0" borderId="4" xfId="6" applyFont="1" applyBorder="1" applyAlignment="1">
      <alignment horizontal="center"/>
    </xf>
    <xf numFmtId="0" fontId="4" fillId="0" borderId="0" xfId="6" applyFont="1" applyBorder="1" applyAlignment="1">
      <alignment horizontal="center"/>
    </xf>
    <xf numFmtId="0" fontId="4" fillId="0" borderId="23" xfId="6" applyNumberFormat="1" applyFont="1" applyBorder="1" applyAlignment="1">
      <alignment horizontal="center"/>
    </xf>
    <xf numFmtId="0" fontId="4" fillId="0" borderId="0" xfId="6" applyNumberFormat="1" applyFont="1" applyBorder="1" applyAlignment="1">
      <alignment horizontal="center"/>
    </xf>
    <xf numFmtId="0" fontId="4" fillId="0" borderId="10" xfId="6" applyFont="1" applyBorder="1" applyAlignment="1">
      <alignment horizontal="centerContinuous"/>
    </xf>
    <xf numFmtId="0" fontId="4" fillId="0" borderId="22" xfId="6" applyFont="1" applyBorder="1" applyAlignment="1">
      <alignment horizontal="centerContinuous"/>
    </xf>
    <xf numFmtId="0" fontId="4" fillId="0" borderId="0" xfId="6" applyFont="1" applyBorder="1" applyAlignment="1">
      <alignment horizontal="centerContinuous"/>
    </xf>
    <xf numFmtId="0" fontId="4" fillId="0" borderId="23" xfId="6" applyFont="1" applyBorder="1" applyAlignment="1">
      <alignment horizontal="left"/>
    </xf>
    <xf numFmtId="0" fontId="4" fillId="0" borderId="22" xfId="6" applyFont="1" applyBorder="1" applyAlignment="1">
      <alignment horizontal="left"/>
    </xf>
    <xf numFmtId="0" fontId="4" fillId="0" borderId="29" xfId="6" applyFont="1" applyBorder="1" applyAlignment="1">
      <alignment horizontal="centerContinuous"/>
    </xf>
    <xf numFmtId="0" fontId="4" fillId="0" borderId="23" xfId="6" applyFont="1" applyBorder="1" applyAlignment="1">
      <alignment horizontal="center"/>
    </xf>
    <xf numFmtId="0" fontId="4" fillId="0" borderId="22" xfId="6" applyFont="1" applyBorder="1" applyAlignment="1">
      <alignment horizontal="center"/>
    </xf>
    <xf numFmtId="0" fontId="4" fillId="0" borderId="4" xfId="6" applyFont="1" applyBorder="1" applyAlignment="1">
      <alignment horizontal="centerContinuous"/>
    </xf>
    <xf numFmtId="0" fontId="4" fillId="0" borderId="3" xfId="6" applyFont="1" applyBorder="1" applyAlignment="1">
      <alignment horizontal="left"/>
    </xf>
    <xf numFmtId="0" fontId="4" fillId="0" borderId="10" xfId="6" applyFont="1" applyBorder="1" applyAlignment="1">
      <alignment horizontal="center"/>
    </xf>
    <xf numFmtId="0" fontId="4" fillId="0" borderId="10" xfId="6" applyFont="1" applyBorder="1" applyAlignment="1">
      <alignment horizontal="left"/>
    </xf>
    <xf numFmtId="0" fontId="4" fillId="0" borderId="3" xfId="6" applyFont="1" applyBorder="1" applyAlignment="1">
      <alignment horizontal="centerContinuous"/>
    </xf>
    <xf numFmtId="0" fontId="4" fillId="0" borderId="10" xfId="6" applyFont="1" applyBorder="1"/>
    <xf numFmtId="0" fontId="4" fillId="0" borderId="16" xfId="6" applyFont="1" applyBorder="1" applyAlignment="1">
      <alignment horizontal="center"/>
    </xf>
    <xf numFmtId="0" fontId="4" fillId="0" borderId="11" xfId="6" applyFont="1" applyBorder="1" applyAlignment="1">
      <alignment horizontal="center"/>
    </xf>
    <xf numFmtId="0" fontId="4" fillId="0" borderId="24" xfId="6" applyFont="1" applyBorder="1" applyAlignment="1">
      <alignment horizontal="center"/>
    </xf>
    <xf numFmtId="3" fontId="4" fillId="0" borderId="3" xfId="6" applyNumberFormat="1" applyFont="1" applyBorder="1" applyAlignment="1">
      <alignment horizontal="center"/>
    </xf>
    <xf numFmtId="3" fontId="4" fillId="0" borderId="0" xfId="6" applyNumberFormat="1" applyFont="1" applyBorder="1" applyAlignment="1">
      <alignment horizontal="center"/>
    </xf>
    <xf numFmtId="0" fontId="4" fillId="0" borderId="5" xfId="6" applyFont="1" applyBorder="1"/>
    <xf numFmtId="0" fontId="4" fillId="0" borderId="6" xfId="6" applyFont="1" applyBorder="1"/>
    <xf numFmtId="0" fontId="4" fillId="0" borderId="7" xfId="6" applyFont="1" applyBorder="1"/>
    <xf numFmtId="0" fontId="4" fillId="0" borderId="9" xfId="6" applyFont="1" applyBorder="1" applyAlignment="1">
      <alignment horizontal="centerContinuous"/>
    </xf>
    <xf numFmtId="0" fontId="4" fillId="0" borderId="7" xfId="6" applyFont="1" applyBorder="1" applyAlignment="1">
      <alignment horizontal="centerContinuous"/>
    </xf>
    <xf numFmtId="3" fontId="4" fillId="0" borderId="5" xfId="6" applyNumberFormat="1" applyFont="1" applyBorder="1" applyAlignment="1">
      <alignment horizontal="centerContinuous"/>
    </xf>
    <xf numFmtId="3" fontId="4" fillId="0" borderId="9" xfId="6" applyNumberFormat="1" applyFont="1" applyBorder="1" applyAlignment="1">
      <alignment horizontal="centerContinuous"/>
    </xf>
    <xf numFmtId="0" fontId="4" fillId="0" borderId="6" xfId="6" applyFont="1" applyBorder="1" applyAlignment="1">
      <alignment horizontal="centerContinuous"/>
    </xf>
    <xf numFmtId="0" fontId="4" fillId="0" borderId="5" xfId="6" applyFont="1" applyBorder="1" applyAlignment="1">
      <alignment horizontal="centerContinuous"/>
    </xf>
    <xf numFmtId="0" fontId="4" fillId="0" borderId="51" xfId="6" applyFont="1" applyBorder="1"/>
    <xf numFmtId="0" fontId="4" fillId="0" borderId="52" xfId="6" applyFont="1" applyBorder="1"/>
    <xf numFmtId="174" fontId="4" fillId="0" borderId="53" xfId="6" applyNumberFormat="1" applyFont="1" applyBorder="1"/>
    <xf numFmtId="174" fontId="4" fillId="0" borderId="8" xfId="6" applyNumberFormat="1" applyFont="1" applyBorder="1"/>
    <xf numFmtId="0" fontId="4" fillId="0" borderId="17" xfId="6" applyFont="1" applyBorder="1"/>
    <xf numFmtId="164" fontId="4" fillId="0" borderId="54" xfId="6" applyNumberFormat="1" applyFont="1" applyBorder="1"/>
    <xf numFmtId="164" fontId="4" fillId="0" borderId="51" xfId="6" applyNumberFormat="1" applyFont="1" applyBorder="1"/>
    <xf numFmtId="0" fontId="4" fillId="0" borderId="56" xfId="6" applyFont="1" applyBorder="1"/>
    <xf numFmtId="164" fontId="4" fillId="0" borderId="52" xfId="6" applyNumberFormat="1" applyFont="1" applyBorder="1"/>
    <xf numFmtId="1" fontId="4" fillId="0" borderId="0" xfId="6" applyNumberFormat="1" applyFont="1"/>
    <xf numFmtId="167" fontId="4" fillId="0" borderId="0" xfId="6" applyNumberFormat="1" applyFont="1"/>
    <xf numFmtId="0" fontId="8" fillId="0" borderId="0" xfId="6" applyFont="1" applyAlignment="1">
      <alignment horizontal="right" textRotation="180"/>
    </xf>
    <xf numFmtId="0" fontId="3" fillId="0" borderId="7" xfId="6" applyFont="1" applyBorder="1"/>
    <xf numFmtId="174" fontId="4" fillId="0" borderId="32" xfId="6" applyNumberFormat="1" applyFont="1" applyBorder="1"/>
    <xf numFmtId="0" fontId="4" fillId="0" borderId="34" xfId="6" applyFont="1" applyBorder="1"/>
    <xf numFmtId="164" fontId="3" fillId="0" borderId="32" xfId="6" applyNumberFormat="1" applyFont="1" applyBorder="1"/>
    <xf numFmtId="0" fontId="3" fillId="0" borderId="34" xfId="6" applyFont="1" applyBorder="1" applyAlignment="1">
      <alignment horizontal="right"/>
    </xf>
    <xf numFmtId="164" fontId="3" fillId="0" borderId="9" xfId="6" applyNumberFormat="1" applyFont="1" applyBorder="1" applyAlignment="1">
      <alignment horizontal="right"/>
    </xf>
    <xf numFmtId="0" fontId="3" fillId="0" borderId="0" xfId="6" applyFont="1"/>
    <xf numFmtId="0" fontId="3" fillId="0" borderId="5" xfId="6" applyFont="1" applyBorder="1"/>
    <xf numFmtId="174" fontId="3" fillId="0" borderId="19" xfId="6" applyNumberFormat="1" applyFont="1" applyBorder="1"/>
    <xf numFmtId="164" fontId="3" fillId="0" borderId="20" xfId="6" applyNumberFormat="1" applyFont="1" applyBorder="1"/>
    <xf numFmtId="164" fontId="3" fillId="0" borderId="25" xfId="6" applyNumberFormat="1" applyFont="1" applyBorder="1"/>
    <xf numFmtId="0" fontId="4" fillId="0" borderId="25" xfId="6" applyFont="1" applyBorder="1"/>
    <xf numFmtId="0" fontId="4" fillId="0" borderId="20" xfId="6" applyFont="1" applyBorder="1"/>
    <xf numFmtId="164" fontId="3" fillId="0" borderId="9" xfId="6" applyNumberFormat="1" applyFont="1" applyBorder="1"/>
    <xf numFmtId="164" fontId="3" fillId="0" borderId="18" xfId="6" applyNumberFormat="1" applyFont="1" applyBorder="1"/>
    <xf numFmtId="164" fontId="3" fillId="0" borderId="19" xfId="6" applyNumberFormat="1" applyFont="1" applyBorder="1" applyAlignment="1">
      <alignment horizontal="right"/>
    </xf>
    <xf numFmtId="164" fontId="4" fillId="0" borderId="7" xfId="6" applyNumberFormat="1" applyFont="1" applyBorder="1" applyAlignment="1">
      <alignment horizontal="right"/>
    </xf>
    <xf numFmtId="164" fontId="3" fillId="0" borderId="19" xfId="6" applyNumberFormat="1" applyFont="1" applyBorder="1"/>
    <xf numFmtId="164" fontId="4" fillId="0" borderId="6" xfId="6" applyNumberFormat="1" applyFont="1" applyBorder="1"/>
    <xf numFmtId="164" fontId="3" fillId="0" borderId="5" xfId="6" applyNumberFormat="1" applyFont="1" applyBorder="1"/>
    <xf numFmtId="164" fontId="4" fillId="0" borderId="6" xfId="6" applyNumberFormat="1" applyFont="1" applyBorder="1" applyAlignment="1">
      <alignment horizontal="right"/>
    </xf>
    <xf numFmtId="164" fontId="12" fillId="0" borderId="0" xfId="6" applyNumberFormat="1" applyFont="1" applyBorder="1"/>
    <xf numFmtId="0" fontId="8" fillId="0" borderId="0" xfId="6" applyFont="1"/>
    <xf numFmtId="0" fontId="8" fillId="0" borderId="0" xfId="6" applyFont="1" applyBorder="1"/>
    <xf numFmtId="164" fontId="4" fillId="0" borderId="0" xfId="6" applyNumberFormat="1" applyFont="1"/>
    <xf numFmtId="164" fontId="4" fillId="0" borderId="0" xfId="6" applyNumberFormat="1" applyFont="1" applyBorder="1"/>
    <xf numFmtId="164" fontId="3" fillId="0" borderId="0" xfId="6" applyNumberFormat="1" applyFont="1" applyBorder="1"/>
    <xf numFmtId="17" fontId="18" fillId="0" borderId="0" xfId="6" applyNumberFormat="1" applyFont="1"/>
    <xf numFmtId="0" fontId="4" fillId="0" borderId="46" xfId="6" applyFont="1" applyBorder="1"/>
    <xf numFmtId="0" fontId="4" fillId="0" borderId="43" xfId="6" applyFont="1" applyBorder="1"/>
    <xf numFmtId="0" fontId="4" fillId="0" borderId="10" xfId="6" applyFont="1" applyFill="1" applyBorder="1" applyAlignment="1">
      <alignment horizontal="center"/>
    </xf>
    <xf numFmtId="0" fontId="4" fillId="0" borderId="43" xfId="6" applyFont="1" applyFill="1" applyBorder="1" applyAlignment="1">
      <alignment horizontal="center"/>
    </xf>
    <xf numFmtId="0" fontId="4" fillId="0" borderId="15" xfId="6" applyFont="1" applyBorder="1" applyAlignment="1">
      <alignment horizontal="center"/>
    </xf>
    <xf numFmtId="0" fontId="4" fillId="0" borderId="43" xfId="6" applyFont="1" applyBorder="1" applyAlignment="1">
      <alignment horizontal="center"/>
    </xf>
    <xf numFmtId="1" fontId="4" fillId="0" borderId="43" xfId="6" applyNumberFormat="1" applyFont="1" applyBorder="1" applyAlignment="1">
      <alignment horizontal="center"/>
    </xf>
    <xf numFmtId="0" fontId="4" fillId="0" borderId="36" xfId="6" applyFont="1" applyBorder="1" applyAlignment="1">
      <alignment horizontal="right"/>
    </xf>
    <xf numFmtId="0" fontId="4" fillId="0" borderId="5" xfId="6" applyFont="1" applyBorder="1" applyAlignment="1">
      <alignment horizontal="right"/>
    </xf>
    <xf numFmtId="0" fontId="4" fillId="0" borderId="7" xfId="6" applyFont="1" applyBorder="1" applyAlignment="1">
      <alignment horizontal="right"/>
    </xf>
    <xf numFmtId="0" fontId="4" fillId="0" borderId="9" xfId="6" applyFont="1" applyBorder="1" applyAlignment="1">
      <alignment horizontal="right"/>
    </xf>
    <xf numFmtId="0" fontId="4" fillId="0" borderId="9" xfId="6" applyFont="1" applyBorder="1"/>
    <xf numFmtId="0" fontId="4" fillId="0" borderId="44" xfId="6" applyFont="1" applyBorder="1"/>
    <xf numFmtId="0" fontId="4" fillId="0" borderId="5" xfId="6" applyFont="1" applyBorder="1" applyAlignment="1">
      <alignment horizontal="center"/>
    </xf>
    <xf numFmtId="0" fontId="4" fillId="0" borderId="6" xfId="6" applyFont="1" applyBorder="1" applyAlignment="1">
      <alignment horizontal="center"/>
    </xf>
    <xf numFmtId="0" fontId="4" fillId="0" borderId="9" xfId="6" applyFont="1" applyBorder="1" applyAlignment="1">
      <alignment horizontal="center"/>
    </xf>
    <xf numFmtId="0" fontId="4" fillId="0" borderId="44" xfId="6" applyFont="1" applyBorder="1" applyAlignment="1">
      <alignment horizontal="center"/>
    </xf>
    <xf numFmtId="175" fontId="4" fillId="0" borderId="51" xfId="6" applyNumberFormat="1" applyFont="1" applyBorder="1"/>
    <xf numFmtId="165" fontId="4" fillId="0" borderId="10" xfId="4" applyNumberFormat="1" applyFont="1" applyBorder="1"/>
    <xf numFmtId="184" fontId="4" fillId="0" borderId="10" xfId="6" applyNumberFormat="1" applyFont="1" applyBorder="1"/>
    <xf numFmtId="164" fontId="4" fillId="0" borderId="43" xfId="6" applyNumberFormat="1" applyFont="1" applyBorder="1"/>
    <xf numFmtId="165" fontId="4" fillId="0" borderId="53" xfId="4" applyNumberFormat="1" applyFont="1" applyBorder="1"/>
    <xf numFmtId="184" fontId="4" fillId="0" borderId="53" xfId="6" applyNumberFormat="1" applyFont="1" applyBorder="1"/>
    <xf numFmtId="164" fontId="4" fillId="0" borderId="42" xfId="6" applyNumberFormat="1" applyFont="1" applyBorder="1"/>
    <xf numFmtId="164" fontId="4" fillId="0" borderId="54" xfId="6" applyNumberFormat="1" applyFont="1" applyBorder="1" applyAlignment="1">
      <alignment horizontal="right"/>
    </xf>
    <xf numFmtId="164" fontId="4" fillId="0" borderId="52" xfId="6" applyNumberFormat="1" applyFont="1" applyBorder="1" applyAlignment="1">
      <alignment horizontal="right"/>
    </xf>
    <xf numFmtId="0" fontId="4" fillId="2" borderId="51" xfId="6" applyFont="1" applyFill="1" applyBorder="1"/>
    <xf numFmtId="164" fontId="4" fillId="0" borderId="22" xfId="6" applyNumberFormat="1" applyFont="1" applyBorder="1"/>
    <xf numFmtId="164" fontId="4" fillId="0" borderId="27" xfId="6" applyNumberFormat="1" applyFont="1" applyBorder="1"/>
    <xf numFmtId="0" fontId="4" fillId="0" borderId="28" xfId="6" applyFont="1" applyBorder="1"/>
    <xf numFmtId="175" fontId="4" fillId="0" borderId="31" xfId="6" applyNumberFormat="1" applyFont="1" applyBorder="1"/>
    <xf numFmtId="164" fontId="4" fillId="0" borderId="7" xfId="6" applyNumberFormat="1" applyFont="1" applyBorder="1"/>
    <xf numFmtId="164" fontId="4" fillId="0" borderId="5" xfId="6" applyNumberFormat="1" applyFont="1" applyBorder="1"/>
    <xf numFmtId="165" fontId="4" fillId="0" borderId="9" xfId="4" applyNumberFormat="1" applyFont="1" applyBorder="1"/>
    <xf numFmtId="184" fontId="4" fillId="0" borderId="9" xfId="6" applyNumberFormat="1" applyFont="1" applyBorder="1"/>
    <xf numFmtId="164" fontId="4" fillId="0" borderId="44" xfId="6" applyNumberFormat="1" applyFont="1" applyBorder="1"/>
    <xf numFmtId="174" fontId="3" fillId="0" borderId="5" xfId="6" applyNumberFormat="1" applyFont="1" applyBorder="1"/>
    <xf numFmtId="174" fontId="3" fillId="0" borderId="9" xfId="6" applyNumberFormat="1" applyFont="1" applyBorder="1"/>
    <xf numFmtId="164" fontId="3" fillId="0" borderId="7" xfId="6" applyNumberFormat="1" applyFont="1" applyBorder="1"/>
    <xf numFmtId="164" fontId="4" fillId="0" borderId="9" xfId="6" applyNumberFormat="1" applyFont="1" applyBorder="1"/>
    <xf numFmtId="0" fontId="8" fillId="0" borderId="0" xfId="6" applyFont="1" applyFill="1" applyBorder="1"/>
    <xf numFmtId="0" fontId="3" fillId="0" borderId="0" xfId="6" applyFont="1" applyBorder="1"/>
    <xf numFmtId="184" fontId="4" fillId="0" borderId="0" xfId="6" applyNumberFormat="1" applyFont="1"/>
    <xf numFmtId="15" fontId="8" fillId="0" borderId="0" xfId="6" applyNumberFormat="1" applyFont="1"/>
    <xf numFmtId="0" fontId="4" fillId="0" borderId="0" xfId="6"/>
    <xf numFmtId="17" fontId="5" fillId="0" borderId="0" xfId="6" applyNumberFormat="1" applyFont="1"/>
    <xf numFmtId="172" fontId="4" fillId="0" borderId="0" xfId="6" applyNumberFormat="1"/>
    <xf numFmtId="0" fontId="4" fillId="0" borderId="13" xfId="6" applyBorder="1"/>
    <xf numFmtId="0" fontId="10" fillId="0" borderId="0" xfId="6" applyFont="1" applyBorder="1" applyAlignment="1">
      <alignment horizontal="center"/>
    </xf>
    <xf numFmtId="0" fontId="10" fillId="0" borderId="13" xfId="6" applyFont="1" applyBorder="1" applyAlignment="1">
      <alignment horizontal="center"/>
    </xf>
    <xf numFmtId="0" fontId="10" fillId="0" borderId="2" xfId="6" applyFont="1" applyBorder="1" applyAlignment="1">
      <alignment horizontal="center"/>
    </xf>
    <xf numFmtId="0" fontId="8" fillId="0" borderId="0" xfId="6" applyFont="1" applyBorder="1" applyAlignment="1">
      <alignment horizontal="center"/>
    </xf>
    <xf numFmtId="0" fontId="4" fillId="0" borderId="0" xfId="6" applyBorder="1"/>
    <xf numFmtId="0" fontId="3" fillId="0" borderId="14" xfId="6" applyFont="1" applyBorder="1" applyAlignment="1">
      <alignment horizontal="center"/>
    </xf>
    <xf numFmtId="0" fontId="3" fillId="0" borderId="11" xfId="6" applyFont="1" applyBorder="1" applyAlignment="1">
      <alignment horizontal="center"/>
    </xf>
    <xf numFmtId="0" fontId="4" fillId="0" borderId="23" xfId="6" applyFont="1" applyBorder="1"/>
    <xf numFmtId="0" fontId="14" fillId="0" borderId="0" xfId="6" applyFont="1" applyBorder="1"/>
    <xf numFmtId="16" fontId="4" fillId="0" borderId="0" xfId="6" applyNumberFormat="1" applyFont="1" applyBorder="1" applyAlignment="1">
      <alignment horizontal="center"/>
    </xf>
    <xf numFmtId="164" fontId="4" fillId="0" borderId="0" xfId="6" applyNumberFormat="1" applyBorder="1"/>
    <xf numFmtId="0" fontId="4" fillId="0" borderId="0" xfId="6" applyFont="1" applyBorder="1" applyAlignment="1">
      <alignment horizontal="left"/>
    </xf>
    <xf numFmtId="0" fontId="3" fillId="0" borderId="10" xfId="6" applyFont="1" applyBorder="1" applyAlignment="1">
      <alignment horizontal="center"/>
    </xf>
    <xf numFmtId="0" fontId="3" fillId="0" borderId="0" xfId="6" applyFont="1" applyBorder="1" applyAlignment="1">
      <alignment horizontal="center"/>
    </xf>
    <xf numFmtId="0" fontId="4" fillId="0" borderId="29" xfId="6" applyFont="1" applyBorder="1"/>
    <xf numFmtId="0" fontId="4" fillId="0" borderId="3" xfId="6" applyBorder="1" applyAlignment="1">
      <alignment horizontal="center"/>
    </xf>
    <xf numFmtId="0" fontId="4" fillId="0" borderId="0" xfId="6" applyBorder="1" applyAlignment="1">
      <alignment horizontal="center"/>
    </xf>
    <xf numFmtId="0" fontId="4" fillId="0" borderId="3" xfId="6" applyBorder="1"/>
    <xf numFmtId="0" fontId="4" fillId="0" borderId="10" xfId="6" applyBorder="1"/>
    <xf numFmtId="0" fontId="4" fillId="0" borderId="4" xfId="6" applyBorder="1"/>
    <xf numFmtId="1" fontId="15" fillId="0" borderId="0" xfId="6" applyNumberFormat="1" applyFont="1" applyBorder="1"/>
    <xf numFmtId="0" fontId="4" fillId="0" borderId="10" xfId="6" applyBorder="1" applyAlignment="1">
      <alignment horizontal="center"/>
    </xf>
    <xf numFmtId="0" fontId="4" fillId="0" borderId="16" xfId="6" applyBorder="1"/>
    <xf numFmtId="0" fontId="4" fillId="0" borderId="16" xfId="6" applyBorder="1" applyAlignment="1">
      <alignment horizontal="center"/>
    </xf>
    <xf numFmtId="0" fontId="4" fillId="0" borderId="5" xfId="6" applyBorder="1" applyAlignment="1">
      <alignment horizontal="right"/>
    </xf>
    <xf numFmtId="0" fontId="4" fillId="0" borderId="9" xfId="6" applyBorder="1"/>
    <xf numFmtId="0" fontId="4" fillId="0" borderId="21" xfId="6" applyBorder="1"/>
    <xf numFmtId="0" fontId="4" fillId="0" borderId="7" xfId="6" applyBorder="1"/>
    <xf numFmtId="0" fontId="4" fillId="0" borderId="5" xfId="6" applyBorder="1" applyAlignment="1">
      <alignment horizontal="center"/>
    </xf>
    <xf numFmtId="0" fontId="4" fillId="0" borderId="6" xfId="6" applyBorder="1" applyAlignment="1">
      <alignment horizontal="center"/>
    </xf>
    <xf numFmtId="0" fontId="4" fillId="0" borderId="51" xfId="6" applyBorder="1"/>
    <xf numFmtId="1" fontId="4" fillId="0" borderId="51" xfId="6" applyNumberFormat="1" applyFont="1" applyFill="1" applyBorder="1"/>
    <xf numFmtId="0" fontId="4" fillId="0" borderId="54" xfId="6" applyBorder="1"/>
    <xf numFmtId="164" fontId="4" fillId="0" borderId="53" xfId="6" applyNumberFormat="1" applyBorder="1"/>
    <xf numFmtId="182" fontId="4" fillId="0" borderId="53" xfId="6" applyNumberFormat="1" applyBorder="1"/>
    <xf numFmtId="0" fontId="4" fillId="0" borderId="56" xfId="6" applyBorder="1"/>
    <xf numFmtId="174" fontId="14" fillId="0" borderId="53" xfId="6" applyNumberFormat="1" applyFont="1" applyBorder="1"/>
    <xf numFmtId="0" fontId="4" fillId="0" borderId="54" xfId="6" applyFill="1" applyBorder="1"/>
    <xf numFmtId="180" fontId="4" fillId="0" borderId="51" xfId="6" applyNumberFormat="1" applyBorder="1"/>
    <xf numFmtId="164" fontId="4" fillId="0" borderId="54" xfId="6" applyNumberFormat="1" applyBorder="1"/>
    <xf numFmtId="180" fontId="4" fillId="0" borderId="63" xfId="6" applyNumberFormat="1" applyBorder="1"/>
    <xf numFmtId="164" fontId="4" fillId="0" borderId="37" xfId="6" applyNumberFormat="1" applyBorder="1"/>
    <xf numFmtId="174" fontId="4" fillId="0" borderId="51" xfId="6" applyNumberFormat="1" applyBorder="1"/>
    <xf numFmtId="0" fontId="4" fillId="0" borderId="52" xfId="6" applyBorder="1"/>
    <xf numFmtId="0" fontId="4" fillId="0" borderId="37" xfId="6" applyBorder="1"/>
    <xf numFmtId="164" fontId="4" fillId="0" borderId="51" xfId="6" applyNumberFormat="1" applyBorder="1"/>
    <xf numFmtId="167" fontId="4" fillId="0" borderId="0" xfId="6" applyNumberFormat="1" applyBorder="1"/>
    <xf numFmtId="180" fontId="4" fillId="0" borderId="53" xfId="6" applyNumberFormat="1" applyBorder="1"/>
    <xf numFmtId="0" fontId="4" fillId="0" borderId="56" xfId="6" applyBorder="1" applyAlignment="1">
      <alignment horizontal="right"/>
    </xf>
    <xf numFmtId="0" fontId="4" fillId="0" borderId="54" xfId="6" applyBorder="1" applyAlignment="1">
      <alignment horizontal="right"/>
    </xf>
    <xf numFmtId="0" fontId="4" fillId="2" borderId="51" xfId="6" applyFill="1" applyBorder="1"/>
    <xf numFmtId="2" fontId="4" fillId="0" borderId="54" xfId="6" applyNumberFormat="1" applyBorder="1"/>
    <xf numFmtId="176" fontId="4" fillId="0" borderId="51" xfId="6" applyNumberFormat="1" applyBorder="1"/>
    <xf numFmtId="0" fontId="4" fillId="0" borderId="5" xfId="6" applyBorder="1"/>
    <xf numFmtId="164" fontId="4" fillId="0" borderId="10" xfId="6" applyNumberFormat="1" applyBorder="1"/>
    <xf numFmtId="182" fontId="4" fillId="0" borderId="32" xfId="6" applyNumberFormat="1" applyBorder="1"/>
    <xf numFmtId="174" fontId="14" fillId="0" borderId="10" xfId="6" applyNumberFormat="1" applyFont="1" applyBorder="1"/>
    <xf numFmtId="0" fontId="4" fillId="0" borderId="0" xfId="6" applyFill="1" applyBorder="1"/>
    <xf numFmtId="180" fontId="4" fillId="0" borderId="3" xfId="6" applyNumberFormat="1" applyBorder="1"/>
    <xf numFmtId="164" fontId="4" fillId="0" borderId="21" xfId="6" applyNumberFormat="1" applyBorder="1"/>
    <xf numFmtId="2" fontId="4" fillId="0" borderId="7" xfId="6" applyNumberFormat="1" applyBorder="1"/>
    <xf numFmtId="180" fontId="4" fillId="0" borderId="10" xfId="6" applyNumberFormat="1" applyBorder="1"/>
    <xf numFmtId="0" fontId="4" fillId="0" borderId="4" xfId="6" applyFill="1" applyBorder="1"/>
    <xf numFmtId="174" fontId="4" fillId="0" borderId="3" xfId="6" applyNumberFormat="1" applyBorder="1"/>
    <xf numFmtId="0" fontId="4" fillId="0" borderId="6" xfId="6" applyBorder="1"/>
    <xf numFmtId="164" fontId="4" fillId="0" borderId="5" xfId="6" applyNumberFormat="1" applyBorder="1"/>
    <xf numFmtId="164" fontId="4" fillId="0" borderId="7" xfId="6" applyNumberFormat="1" applyBorder="1"/>
    <xf numFmtId="164" fontId="4" fillId="0" borderId="9" xfId="6" applyNumberFormat="1" applyBorder="1"/>
    <xf numFmtId="0" fontId="3" fillId="0" borderId="20" xfId="6" applyFont="1" applyBorder="1"/>
    <xf numFmtId="167" fontId="3" fillId="0" borderId="9" xfId="6" applyNumberFormat="1" applyFont="1" applyBorder="1"/>
    <xf numFmtId="0" fontId="3" fillId="0" borderId="21" xfId="6" applyFont="1" applyBorder="1"/>
    <xf numFmtId="0" fontId="3" fillId="0" borderId="20" xfId="6" applyFont="1" applyFill="1" applyBorder="1"/>
    <xf numFmtId="180" fontId="3" fillId="0" borderId="18" xfId="6" applyNumberFormat="1" applyFont="1" applyBorder="1"/>
    <xf numFmtId="166" fontId="3" fillId="0" borderId="19" xfId="6" applyNumberFormat="1" applyFont="1" applyBorder="1"/>
    <xf numFmtId="180" fontId="3" fillId="0" borderId="19" xfId="6" applyNumberFormat="1" applyFont="1" applyBorder="1"/>
    <xf numFmtId="0" fontId="3" fillId="0" borderId="26" xfId="6" applyFont="1" applyFill="1" applyBorder="1"/>
    <xf numFmtId="174" fontId="3" fillId="0" borderId="18" xfId="6" applyNumberFormat="1" applyFont="1" applyBorder="1"/>
    <xf numFmtId="0" fontId="3" fillId="0" borderId="6" xfId="6" applyFont="1" applyBorder="1"/>
    <xf numFmtId="0" fontId="25" fillId="0" borderId="0" xfId="6" applyFont="1"/>
    <xf numFmtId="164" fontId="25" fillId="0" borderId="0" xfId="6" applyNumberFormat="1" applyFont="1"/>
    <xf numFmtId="15" fontId="4" fillId="0" borderId="0" xfId="6" applyNumberFormat="1"/>
    <xf numFmtId="18" fontId="4" fillId="0" borderId="0" xfId="6" applyNumberFormat="1"/>
    <xf numFmtId="0" fontId="4" fillId="0" borderId="0" xfId="6" applyFont="1" applyAlignment="1">
      <alignment horizontal="right"/>
    </xf>
    <xf numFmtId="0" fontId="13" fillId="0" borderId="0" xfId="6" applyFont="1" applyAlignment="1">
      <alignment horizontal="right"/>
    </xf>
    <xf numFmtId="166" fontId="25" fillId="0" borderId="0" xfId="6" applyNumberFormat="1" applyFont="1"/>
    <xf numFmtId="169" fontId="4" fillId="0" borderId="0" xfId="6" applyNumberFormat="1"/>
    <xf numFmtId="17" fontId="23" fillId="0" borderId="0" xfId="6" applyNumberFormat="1" applyFont="1"/>
    <xf numFmtId="164" fontId="4" fillId="0" borderId="1" xfId="6" applyNumberFormat="1" applyBorder="1" applyAlignment="1">
      <alignment horizontal="center"/>
    </xf>
    <xf numFmtId="0" fontId="4" fillId="0" borderId="1" xfId="6" applyBorder="1" applyAlignment="1">
      <alignment horizontal="center"/>
    </xf>
    <xf numFmtId="0" fontId="4" fillId="0" borderId="2" xfId="6" applyBorder="1" applyAlignment="1">
      <alignment horizontal="center"/>
    </xf>
    <xf numFmtId="0" fontId="4" fillId="0" borderId="13" xfId="6" applyBorder="1" applyAlignment="1">
      <alignment horizontal="center"/>
    </xf>
    <xf numFmtId="0" fontId="4" fillId="0" borderId="23" xfId="6" applyBorder="1" applyAlignment="1">
      <alignment horizontal="center"/>
    </xf>
    <xf numFmtId="0" fontId="4" fillId="0" borderId="28" xfId="6" applyBorder="1" applyAlignment="1">
      <alignment horizontal="center"/>
    </xf>
    <xf numFmtId="17" fontId="4" fillId="0" borderId="3" xfId="6" applyNumberFormat="1" applyFont="1" applyBorder="1" applyAlignment="1">
      <alignment horizontal="center"/>
    </xf>
    <xf numFmtId="0" fontId="4" fillId="0" borderId="10" xfId="6" applyNumberFormat="1" applyBorder="1" applyAlignment="1">
      <alignment horizontal="center"/>
    </xf>
    <xf numFmtId="0" fontId="4" fillId="0" borderId="4" xfId="6" applyNumberFormat="1" applyBorder="1" applyAlignment="1">
      <alignment horizontal="center"/>
    </xf>
    <xf numFmtId="0" fontId="4" fillId="0" borderId="4" xfId="6" applyBorder="1" applyAlignment="1">
      <alignment horizontal="center"/>
    </xf>
    <xf numFmtId="0" fontId="4" fillId="0" borderId="4" xfId="6" quotePrefix="1" applyBorder="1" applyAlignment="1">
      <alignment horizontal="center"/>
    </xf>
    <xf numFmtId="0" fontId="4" fillId="0" borderId="31" xfId="6" applyBorder="1" applyAlignment="1">
      <alignment horizontal="right"/>
    </xf>
    <xf numFmtId="0" fontId="4" fillId="0" borderId="34" xfId="6" applyBorder="1" applyAlignment="1">
      <alignment horizontal="center"/>
    </xf>
    <xf numFmtId="168" fontId="4" fillId="0" borderId="32" xfId="6" applyNumberFormat="1" applyBorder="1" applyAlignment="1">
      <alignment horizontal="right"/>
    </xf>
    <xf numFmtId="0" fontId="4" fillId="0" borderId="30" xfId="6" applyBorder="1" applyAlignment="1">
      <alignment horizontal="center"/>
    </xf>
    <xf numFmtId="0" fontId="4" fillId="0" borderId="32" xfId="6" applyBorder="1" applyAlignment="1">
      <alignment horizontal="right"/>
    </xf>
    <xf numFmtId="0" fontId="4" fillId="0" borderId="30" xfId="6" applyBorder="1" applyAlignment="1"/>
    <xf numFmtId="0" fontId="4" fillId="0" borderId="30" xfId="6" applyBorder="1" applyAlignment="1">
      <alignment horizontal="right"/>
    </xf>
    <xf numFmtId="0" fontId="4" fillId="0" borderId="9" xfId="6" applyBorder="1" applyAlignment="1">
      <alignment horizontal="center"/>
    </xf>
    <xf numFmtId="174" fontId="4" fillId="0" borderId="51" xfId="6" applyNumberFormat="1" applyFont="1" applyFill="1" applyBorder="1"/>
    <xf numFmtId="174" fontId="4" fillId="0" borderId="56" xfId="6" applyNumberFormat="1" applyBorder="1"/>
    <xf numFmtId="174" fontId="4" fillId="0" borderId="53" xfId="6" applyNumberFormat="1" applyFont="1" applyFill="1" applyBorder="1"/>
    <xf numFmtId="174" fontId="4" fillId="0" borderId="54" xfId="6" applyNumberFormat="1" applyBorder="1"/>
    <xf numFmtId="174" fontId="4" fillId="0" borderId="53" xfId="6" applyNumberFormat="1" applyBorder="1"/>
    <xf numFmtId="164" fontId="4" fillId="0" borderId="52" xfId="6" applyNumberFormat="1" applyBorder="1"/>
    <xf numFmtId="0" fontId="4" fillId="0" borderId="35" xfId="6" applyBorder="1"/>
    <xf numFmtId="166" fontId="4" fillId="0" borderId="0" xfId="6" applyNumberFormat="1"/>
    <xf numFmtId="9" fontId="35" fillId="0" borderId="52" xfId="6" applyNumberFormat="1" applyFont="1" applyBorder="1"/>
    <xf numFmtId="0" fontId="35" fillId="0" borderId="52" xfId="6" applyFont="1" applyBorder="1"/>
    <xf numFmtId="174" fontId="14" fillId="0" borderId="54" xfId="6" applyNumberFormat="1" applyFont="1" applyBorder="1"/>
    <xf numFmtId="174" fontId="4" fillId="0" borderId="0" xfId="6" applyNumberFormat="1" applyBorder="1"/>
    <xf numFmtId="174" fontId="4" fillId="0" borderId="10" xfId="6" applyNumberFormat="1" applyBorder="1"/>
    <xf numFmtId="164" fontId="4" fillId="0" borderId="4" xfId="6" applyNumberFormat="1" applyBorder="1"/>
    <xf numFmtId="176" fontId="4" fillId="0" borderId="31" xfId="6" applyNumberFormat="1" applyBorder="1"/>
    <xf numFmtId="9" fontId="35" fillId="0" borderId="6" xfId="6" applyNumberFormat="1" applyFont="1" applyBorder="1"/>
    <xf numFmtId="164" fontId="4" fillId="0" borderId="31" xfId="6" applyNumberFormat="1" applyBorder="1"/>
    <xf numFmtId="174" fontId="3" fillId="0" borderId="18" xfId="6" applyNumberFormat="1" applyFont="1" applyFill="1" applyBorder="1"/>
    <xf numFmtId="174" fontId="4" fillId="0" borderId="20" xfId="6" applyNumberFormat="1" applyBorder="1"/>
    <xf numFmtId="174" fontId="3" fillId="0" borderId="19" xfId="6" applyNumberFormat="1" applyFont="1" applyFill="1" applyBorder="1"/>
    <xf numFmtId="164" fontId="4" fillId="0" borderId="26" xfId="6" applyNumberFormat="1" applyBorder="1"/>
    <xf numFmtId="176" fontId="3" fillId="0" borderId="9" xfId="6" applyNumberFormat="1" applyFont="1" applyFill="1" applyBorder="1"/>
    <xf numFmtId="164" fontId="8" fillId="0" borderId="0" xfId="6" applyNumberFormat="1" applyFont="1"/>
    <xf numFmtId="164" fontId="8" fillId="0" borderId="0" xfId="6" applyNumberFormat="1" applyFont="1" applyBorder="1"/>
    <xf numFmtId="0" fontId="45" fillId="0" borderId="0" xfId="6" applyFont="1"/>
    <xf numFmtId="164" fontId="4" fillId="0" borderId="0" xfId="6" applyNumberFormat="1"/>
    <xf numFmtId="0" fontId="4" fillId="0" borderId="1" xfId="6" applyBorder="1"/>
    <xf numFmtId="0" fontId="4" fillId="0" borderId="46" xfId="6" applyBorder="1" applyAlignment="1">
      <alignment horizontal="center"/>
    </xf>
    <xf numFmtId="0" fontId="4" fillId="0" borderId="14" xfId="6" applyBorder="1"/>
    <xf numFmtId="0" fontId="4" fillId="0" borderId="11" xfId="6" applyBorder="1"/>
    <xf numFmtId="164" fontId="4" fillId="0" borderId="11" xfId="6" applyNumberFormat="1" applyBorder="1" applyAlignment="1">
      <alignment horizontal="center"/>
    </xf>
    <xf numFmtId="0" fontId="4" fillId="0" borderId="11" xfId="6" applyBorder="1" applyAlignment="1">
      <alignment horizontal="center"/>
    </xf>
    <xf numFmtId="0" fontId="4" fillId="0" borderId="24" xfId="6" applyBorder="1" applyAlignment="1">
      <alignment horizontal="center"/>
    </xf>
    <xf numFmtId="0" fontId="4" fillId="0" borderId="0" xfId="6" applyNumberFormat="1" applyBorder="1" applyAlignment="1">
      <alignment horizontal="center"/>
    </xf>
    <xf numFmtId="0" fontId="4" fillId="0" borderId="10" xfId="6" applyNumberFormat="1" applyBorder="1" applyAlignment="1">
      <alignment horizontal="centerContinuous"/>
    </xf>
    <xf numFmtId="0" fontId="4" fillId="0" borderId="16" xfId="6" applyNumberFormat="1" applyBorder="1" applyAlignment="1">
      <alignment horizontal="centerContinuous"/>
    </xf>
    <xf numFmtId="0" fontId="4" fillId="0" borderId="0" xfId="6" applyNumberFormat="1" applyBorder="1" applyAlignment="1">
      <alignment horizontal="left"/>
    </xf>
    <xf numFmtId="0" fontId="4" fillId="0" borderId="43" xfId="6" applyBorder="1" applyAlignment="1">
      <alignment horizontal="center"/>
    </xf>
    <xf numFmtId="164" fontId="4" fillId="0" borderId="0" xfId="6" applyNumberFormat="1" applyBorder="1" applyAlignment="1">
      <alignment horizontal="center"/>
    </xf>
    <xf numFmtId="0" fontId="4" fillId="0" borderId="6" xfId="6" applyFont="1" applyBorder="1" applyAlignment="1">
      <alignment horizontal="right"/>
    </xf>
    <xf numFmtId="168" fontId="4" fillId="0" borderId="5" xfId="6" applyNumberFormat="1" applyBorder="1" applyAlignment="1">
      <alignment horizontal="right"/>
    </xf>
    <xf numFmtId="168" fontId="4" fillId="0" borderId="7" xfId="6" applyNumberFormat="1" applyBorder="1" applyAlignment="1">
      <alignment horizontal="right"/>
    </xf>
    <xf numFmtId="168" fontId="4" fillId="0" borderId="9" xfId="6" applyNumberFormat="1" applyBorder="1" applyAlignment="1">
      <alignment horizontal="right"/>
    </xf>
    <xf numFmtId="0" fontId="4" fillId="0" borderId="7" xfId="6" applyBorder="1" applyAlignment="1">
      <alignment horizontal="right"/>
    </xf>
    <xf numFmtId="0" fontId="4" fillId="0" borderId="34" xfId="6" applyBorder="1" applyAlignment="1">
      <alignment horizontal="right"/>
    </xf>
    <xf numFmtId="0" fontId="4" fillId="0" borderId="34" xfId="6" applyBorder="1"/>
    <xf numFmtId="0" fontId="4" fillId="0" borderId="44" xfId="6" applyBorder="1" applyAlignment="1">
      <alignment horizontal="center"/>
    </xf>
    <xf numFmtId="0" fontId="14" fillId="0" borderId="51" xfId="6" applyFont="1" applyFill="1" applyBorder="1"/>
    <xf numFmtId="173" fontId="4" fillId="0" borderId="14" xfId="6" applyNumberFormat="1" applyFont="1" applyFill="1" applyBorder="1" applyAlignment="1">
      <alignment horizontal="right"/>
    </xf>
    <xf numFmtId="173" fontId="4" fillId="0" borderId="11" xfId="6" applyNumberFormat="1" applyFont="1" applyFill="1" applyBorder="1" applyAlignment="1">
      <alignment horizontal="right"/>
    </xf>
    <xf numFmtId="173" fontId="4" fillId="0" borderId="12" xfId="6" applyNumberFormat="1" applyFont="1" applyFill="1" applyBorder="1" applyAlignment="1">
      <alignment horizontal="right"/>
    </xf>
    <xf numFmtId="0" fontId="4" fillId="0" borderId="11" xfId="6" applyFont="1" applyFill="1" applyBorder="1" applyAlignment="1">
      <alignment horizontal="center"/>
    </xf>
    <xf numFmtId="173" fontId="4" fillId="0" borderId="53" xfId="6" applyNumberFormat="1" applyFont="1" applyBorder="1"/>
    <xf numFmtId="174" fontId="4" fillId="0" borderId="54" xfId="6" applyNumberFormat="1" applyFont="1" applyBorder="1"/>
    <xf numFmtId="164" fontId="4" fillId="0" borderId="56" xfId="6" applyNumberFormat="1" applyFont="1" applyBorder="1"/>
    <xf numFmtId="175" fontId="4" fillId="0" borderId="42" xfId="6" applyNumberFormat="1" applyFont="1" applyBorder="1"/>
    <xf numFmtId="175" fontId="4" fillId="0" borderId="0" xfId="6" applyNumberFormat="1"/>
    <xf numFmtId="2" fontId="4" fillId="0" borderId="0" xfId="6" applyNumberFormat="1"/>
    <xf numFmtId="173" fontId="4" fillId="0" borderId="51" xfId="6" applyNumberFormat="1" applyFont="1" applyFill="1" applyBorder="1" applyAlignment="1">
      <alignment horizontal="right"/>
    </xf>
    <xf numFmtId="173" fontId="4" fillId="0" borderId="54" xfId="6" applyNumberFormat="1" applyFont="1" applyFill="1" applyBorder="1" applyAlignment="1">
      <alignment horizontal="right"/>
    </xf>
    <xf numFmtId="173" fontId="4" fillId="0" borderId="53" xfId="6" applyNumberFormat="1" applyFont="1" applyFill="1" applyBorder="1" applyAlignment="1">
      <alignment horizontal="right"/>
    </xf>
    <xf numFmtId="0" fontId="4" fillId="0" borderId="54" xfId="6" applyFont="1" applyFill="1" applyBorder="1" applyAlignment="1">
      <alignment horizontal="center"/>
    </xf>
    <xf numFmtId="0" fontId="4" fillId="2" borderId="54" xfId="6" applyFill="1" applyBorder="1"/>
    <xf numFmtId="0" fontId="14" fillId="0" borderId="51" xfId="6" applyFont="1" applyBorder="1"/>
    <xf numFmtId="173" fontId="4" fillId="0" borderId="51" xfId="6" applyNumberFormat="1" applyFont="1" applyBorder="1" applyAlignment="1">
      <alignment horizontal="right"/>
    </xf>
    <xf numFmtId="173" fontId="4" fillId="0" borderId="54" xfId="6" applyNumberFormat="1" applyFont="1" applyBorder="1" applyAlignment="1">
      <alignment horizontal="right"/>
    </xf>
    <xf numFmtId="173" fontId="4" fillId="0" borderId="53" xfId="6" applyNumberFormat="1" applyFont="1" applyBorder="1" applyAlignment="1">
      <alignment horizontal="right"/>
    </xf>
    <xf numFmtId="0" fontId="4" fillId="0" borderId="54" xfId="6" applyFont="1" applyBorder="1" applyAlignment="1">
      <alignment horizontal="center"/>
    </xf>
    <xf numFmtId="0" fontId="14" fillId="0" borderId="31" xfId="6" applyFont="1" applyBorder="1"/>
    <xf numFmtId="0" fontId="4" fillId="0" borderId="30" xfId="6" applyBorder="1"/>
    <xf numFmtId="173" fontId="4" fillId="0" borderId="31" xfId="6" applyNumberFormat="1" applyFont="1" applyBorder="1" applyAlignment="1">
      <alignment horizontal="right"/>
    </xf>
    <xf numFmtId="173" fontId="4" fillId="0" borderId="30" xfId="6" applyNumberFormat="1" applyFont="1" applyBorder="1" applyAlignment="1">
      <alignment horizontal="right"/>
    </xf>
    <xf numFmtId="173" fontId="4" fillId="0" borderId="32" xfId="6" applyNumberFormat="1" applyFont="1" applyBorder="1" applyAlignment="1">
      <alignment horizontal="right"/>
    </xf>
    <xf numFmtId="0" fontId="4" fillId="0" borderId="30" xfId="6" applyFont="1" applyBorder="1" applyAlignment="1">
      <alignment horizontal="center"/>
    </xf>
    <xf numFmtId="173" fontId="4" fillId="0" borderId="32" xfId="6" applyNumberFormat="1" applyFont="1" applyBorder="1"/>
    <xf numFmtId="174" fontId="4" fillId="0" borderId="32" xfId="6" applyNumberFormat="1" applyFont="1" applyFill="1" applyBorder="1"/>
    <xf numFmtId="174" fontId="4" fillId="0" borderId="30" xfId="6" applyNumberFormat="1" applyFont="1" applyBorder="1"/>
    <xf numFmtId="164" fontId="4" fillId="0" borderId="34" xfId="6" applyNumberFormat="1" applyFont="1" applyBorder="1"/>
    <xf numFmtId="174" fontId="4" fillId="0" borderId="34" xfId="6" applyNumberFormat="1" applyFont="1" applyBorder="1"/>
    <xf numFmtId="175" fontId="4" fillId="0" borderId="47" xfId="6" applyNumberFormat="1" applyFont="1" applyBorder="1"/>
    <xf numFmtId="0" fontId="4" fillId="0" borderId="33" xfId="6" applyBorder="1"/>
    <xf numFmtId="173" fontId="3" fillId="0" borderId="5" xfId="6" applyNumberFormat="1" applyFont="1" applyBorder="1" applyAlignment="1">
      <alignment horizontal="right"/>
    </xf>
    <xf numFmtId="173" fontId="3" fillId="0" borderId="7" xfId="6" applyNumberFormat="1" applyFont="1" applyBorder="1" applyAlignment="1">
      <alignment horizontal="right"/>
    </xf>
    <xf numFmtId="173" fontId="3" fillId="0" borderId="9" xfId="6" applyNumberFormat="1" applyFont="1" applyBorder="1" applyAlignment="1">
      <alignment horizontal="right"/>
    </xf>
    <xf numFmtId="173" fontId="3" fillId="0" borderId="9" xfId="6" applyNumberFormat="1" applyFont="1" applyBorder="1"/>
    <xf numFmtId="164" fontId="4" fillId="0" borderId="21" xfId="6" applyNumberFormat="1" applyFont="1" applyBorder="1"/>
    <xf numFmtId="174" fontId="4" fillId="0" borderId="7" xfId="6" applyNumberFormat="1" applyFont="1" applyBorder="1"/>
    <xf numFmtId="174" fontId="3" fillId="0" borderId="7" xfId="6" applyNumberFormat="1" applyFont="1" applyBorder="1"/>
    <xf numFmtId="175" fontId="3" fillId="0" borderId="44" xfId="6" applyNumberFormat="1" applyFont="1" applyBorder="1"/>
    <xf numFmtId="0" fontId="4" fillId="0" borderId="0" xfId="6" applyFont="1" applyFill="1" applyBorder="1" applyAlignment="1">
      <alignment horizontal="center"/>
    </xf>
    <xf numFmtId="174" fontId="4" fillId="0" borderId="54" xfId="6" applyNumberFormat="1" applyFont="1" applyFill="1" applyBorder="1"/>
    <xf numFmtId="174" fontId="4" fillId="0" borderId="30" xfId="6" applyNumberFormat="1" applyFont="1" applyFill="1" applyBorder="1"/>
    <xf numFmtId="174" fontId="3" fillId="0" borderId="7" xfId="6" applyNumberFormat="1" applyFont="1" applyFill="1" applyBorder="1"/>
    <xf numFmtId="174" fontId="4" fillId="0" borderId="54" xfId="6" applyNumberFormat="1" applyFont="1" applyFill="1" applyBorder="1" applyAlignment="1">
      <alignment horizontal="right"/>
    </xf>
    <xf numFmtId="174" fontId="4" fillId="0" borderId="22" xfId="6" applyNumberFormat="1" applyFont="1" applyFill="1" applyBorder="1"/>
    <xf numFmtId="176" fontId="4" fillId="0" borderId="53" xfId="6" applyNumberFormat="1" applyFont="1" applyBorder="1"/>
    <xf numFmtId="176" fontId="4" fillId="0" borderId="32" xfId="6" applyNumberFormat="1" applyFont="1" applyBorder="1"/>
    <xf numFmtId="176" fontId="3" fillId="0" borderId="9" xfId="6" applyNumberFormat="1" applyFont="1" applyBorder="1"/>
    <xf numFmtId="9" fontId="4" fillId="0" borderId="10" xfId="6" applyNumberFormat="1" applyFont="1" applyBorder="1" applyAlignment="1">
      <alignment horizontal="center"/>
    </xf>
    <xf numFmtId="3" fontId="4" fillId="0" borderId="10" xfId="6" applyNumberFormat="1" applyFont="1" applyBorder="1"/>
    <xf numFmtId="3" fontId="4" fillId="0" borderId="53" xfId="6" applyNumberFormat="1" applyFont="1" applyBorder="1"/>
    <xf numFmtId="3" fontId="4" fillId="0" borderId="9" xfId="6" applyNumberFormat="1" applyFont="1" applyBorder="1"/>
    <xf numFmtId="0" fontId="4" fillId="0" borderId="41" xfId="6" applyFont="1" applyFill="1" applyBorder="1" applyAlignment="1">
      <alignment horizontal="center"/>
    </xf>
    <xf numFmtId="164" fontId="4" fillId="0" borderId="3" xfId="6" applyNumberFormat="1" applyFont="1" applyBorder="1"/>
    <xf numFmtId="165" fontId="3" fillId="0" borderId="9" xfId="4" applyNumberFormat="1" applyFont="1" applyBorder="1"/>
    <xf numFmtId="3" fontId="3" fillId="0" borderId="9" xfId="6" applyNumberFormat="1" applyFont="1" applyBorder="1"/>
    <xf numFmtId="184" fontId="3" fillId="0" borderId="9" xfId="6" applyNumberFormat="1" applyFont="1" applyBorder="1"/>
    <xf numFmtId="164" fontId="3" fillId="0" borderId="44" xfId="6" applyNumberFormat="1" applyFont="1" applyBorder="1"/>
    <xf numFmtId="0" fontId="4" fillId="0" borderId="8" xfId="6" applyFont="1" applyBorder="1" applyAlignment="1">
      <alignment horizontal="center"/>
    </xf>
    <xf numFmtId="183" fontId="4" fillId="0" borderId="53" xfId="6" applyNumberFormat="1" applyFont="1" applyBorder="1"/>
    <xf numFmtId="183" fontId="3" fillId="0" borderId="19" xfId="6" applyNumberFormat="1" applyFont="1" applyBorder="1"/>
    <xf numFmtId="0" fontId="4" fillId="0" borderId="27" xfId="6" applyFont="1" applyBorder="1"/>
    <xf numFmtId="0" fontId="4" fillId="0" borderId="48" xfId="6" applyFont="1" applyFill="1" applyBorder="1" applyAlignment="1">
      <alignment horizontal="center"/>
    </xf>
    <xf numFmtId="174" fontId="4" fillId="0" borderId="23" xfId="6" applyNumberFormat="1" applyFont="1" applyBorder="1"/>
    <xf numFmtId="174" fontId="4" fillId="0" borderId="10" xfId="6" applyNumberFormat="1" applyFont="1" applyBorder="1"/>
    <xf numFmtId="164" fontId="4" fillId="0" borderId="10" xfId="6" applyNumberFormat="1" applyFont="1" applyBorder="1"/>
    <xf numFmtId="0" fontId="4" fillId="0" borderId="22" xfId="6" applyFont="1" applyBorder="1"/>
    <xf numFmtId="164" fontId="4" fillId="0" borderId="23" xfId="6" applyNumberFormat="1" applyFont="1" applyBorder="1"/>
    <xf numFmtId="170" fontId="4" fillId="0" borderId="8" xfId="6" applyNumberFormat="1" applyFont="1" applyBorder="1"/>
    <xf numFmtId="170" fontId="4" fillId="0" borderId="22" xfId="6" applyNumberFormat="1" applyFont="1" applyBorder="1"/>
    <xf numFmtId="170" fontId="4" fillId="0" borderId="23" xfId="6" applyNumberFormat="1" applyFont="1" applyBorder="1"/>
    <xf numFmtId="164" fontId="4" fillId="0" borderId="28" xfId="6" applyNumberFormat="1" applyFont="1" applyBorder="1"/>
    <xf numFmtId="174" fontId="4" fillId="0" borderId="9" xfId="6" applyNumberFormat="1" applyFont="1" applyBorder="1"/>
    <xf numFmtId="0" fontId="4" fillId="0" borderId="21" xfId="6" applyFont="1" applyBorder="1"/>
    <xf numFmtId="164" fontId="3" fillId="0" borderId="7" xfId="6" applyNumberFormat="1" applyFont="1" applyBorder="1" applyAlignment="1">
      <alignment horizontal="right"/>
    </xf>
    <xf numFmtId="0" fontId="3" fillId="0" borderId="7" xfId="6" applyFont="1" applyBorder="1" applyAlignment="1">
      <alignment horizontal="right"/>
    </xf>
    <xf numFmtId="164" fontId="3" fillId="0" borderId="12" xfId="6" applyNumberFormat="1" applyFont="1" applyBorder="1"/>
    <xf numFmtId="0" fontId="3" fillId="0" borderId="21" xfId="6" applyFont="1" applyBorder="1" applyAlignment="1">
      <alignment horizontal="right"/>
    </xf>
    <xf numFmtId="0" fontId="3" fillId="0" borderId="9" xfId="6" applyFont="1" applyBorder="1"/>
    <xf numFmtId="164" fontId="3" fillId="0" borderId="6" xfId="6" applyNumberFormat="1" applyFont="1" applyBorder="1"/>
    <xf numFmtId="0" fontId="4" fillId="0" borderId="49" xfId="6" applyFont="1" applyFill="1" applyBorder="1" applyAlignment="1">
      <alignment horizontal="center"/>
    </xf>
    <xf numFmtId="0" fontId="4" fillId="0" borderId="16" xfId="6" applyFont="1" applyBorder="1"/>
    <xf numFmtId="170" fontId="4" fillId="0" borderId="10" xfId="6" applyNumberFormat="1" applyFont="1" applyBorder="1"/>
    <xf numFmtId="170" fontId="4" fillId="0" borderId="0" xfId="6" applyNumberFormat="1" applyFont="1" applyBorder="1"/>
    <xf numFmtId="164" fontId="4" fillId="0" borderId="4" xfId="6" applyNumberFormat="1" applyFont="1" applyBorder="1"/>
    <xf numFmtId="0" fontId="4" fillId="0" borderId="49" xfId="6" applyFont="1" applyBorder="1" applyAlignment="1">
      <alignment horizontal="center"/>
    </xf>
    <xf numFmtId="0" fontId="4" fillId="0" borderId="0" xfId="6" applyFont="1" applyBorder="1" applyAlignment="1">
      <alignment horizontal="right"/>
    </xf>
    <xf numFmtId="0" fontId="4" fillId="0" borderId="16" xfId="6" applyFont="1" applyBorder="1" applyAlignment="1">
      <alignment horizontal="right"/>
    </xf>
    <xf numFmtId="0" fontId="0" fillId="0" borderId="9" xfId="0" applyBorder="1" applyAlignment="1">
      <alignment horizontal="center"/>
    </xf>
    <xf numFmtId="0" fontId="0" fillId="0" borderId="10" xfId="0" applyBorder="1" applyAlignment="1">
      <alignment horizontal="center"/>
    </xf>
    <xf numFmtId="0" fontId="0" fillId="0" borderId="16" xfId="0" applyBorder="1" applyAlignment="1">
      <alignment horizontal="center"/>
    </xf>
    <xf numFmtId="0" fontId="0" fillId="0" borderId="0" xfId="0" applyBorder="1" applyAlignment="1">
      <alignment horizontal="center"/>
    </xf>
    <xf numFmtId="0" fontId="0" fillId="0" borderId="4" xfId="0" applyBorder="1" applyAlignment="1">
      <alignment horizontal="center"/>
    </xf>
    <xf numFmtId="0" fontId="0" fillId="0" borderId="1" xfId="0" applyBorder="1" applyAlignment="1">
      <alignment horizontal="center"/>
    </xf>
    <xf numFmtId="0" fontId="0" fillId="0" borderId="23" xfId="0" applyBorder="1" applyAlignment="1">
      <alignment horizontal="center"/>
    </xf>
    <xf numFmtId="0" fontId="0" fillId="0" borderId="13" xfId="0" applyBorder="1" applyAlignment="1">
      <alignment horizontal="center"/>
    </xf>
    <xf numFmtId="0" fontId="0" fillId="0" borderId="3" xfId="0" applyBorder="1" applyAlignment="1">
      <alignment horizontal="center"/>
    </xf>
    <xf numFmtId="0" fontId="0" fillId="0" borderId="10" xfId="0" applyNumberFormat="1" applyBorder="1" applyAlignment="1">
      <alignment horizontal="center"/>
    </xf>
    <xf numFmtId="0" fontId="0" fillId="0" borderId="11" xfId="0" applyBorder="1" applyAlignment="1">
      <alignment horizontal="center"/>
    </xf>
    <xf numFmtId="0" fontId="0" fillId="0" borderId="24" xfId="0" applyBorder="1" applyAlignment="1">
      <alignment horizontal="center"/>
    </xf>
    <xf numFmtId="0" fontId="4" fillId="0" borderId="10" xfId="0" applyFont="1" applyBorder="1" applyAlignment="1">
      <alignment horizontal="center"/>
    </xf>
    <xf numFmtId="0" fontId="4" fillId="0" borderId="4" xfId="0" applyFont="1" applyBorder="1" applyAlignment="1">
      <alignment horizontal="center"/>
    </xf>
    <xf numFmtId="0" fontId="4" fillId="0" borderId="3" xfId="0" applyFont="1" applyBorder="1" applyAlignment="1">
      <alignment horizontal="center"/>
    </xf>
    <xf numFmtId="0" fontId="4" fillId="0" borderId="0" xfId="0" applyFont="1" applyBorder="1" applyAlignment="1">
      <alignment horizontal="center"/>
    </xf>
    <xf numFmtId="0" fontId="4" fillId="0" borderId="9" xfId="0" applyFont="1" applyBorder="1" applyAlignment="1">
      <alignment horizontal="center"/>
    </xf>
    <xf numFmtId="0" fontId="4" fillId="0" borderId="0" xfId="6" applyFont="1" applyBorder="1" applyAlignment="1">
      <alignment horizontal="center"/>
    </xf>
    <xf numFmtId="0" fontId="0" fillId="0" borderId="2" xfId="0" applyBorder="1" applyAlignment="1">
      <alignment horizontal="center"/>
    </xf>
    <xf numFmtId="0" fontId="0" fillId="0" borderId="6" xfId="0" applyBorder="1" applyAlignment="1">
      <alignment horizontal="center"/>
    </xf>
    <xf numFmtId="0" fontId="0" fillId="0" borderId="5" xfId="0" applyBorder="1" applyAlignment="1">
      <alignment horizontal="center"/>
    </xf>
    <xf numFmtId="0" fontId="0" fillId="0" borderId="28" xfId="0" applyBorder="1" applyAlignment="1">
      <alignment horizontal="center"/>
    </xf>
    <xf numFmtId="0" fontId="0" fillId="0" borderId="4" xfId="0" applyNumberFormat="1" applyBorder="1" applyAlignment="1">
      <alignment horizontal="center"/>
    </xf>
    <xf numFmtId="0" fontId="10" fillId="0" borderId="13" xfId="0" applyFont="1" applyBorder="1" applyAlignment="1">
      <alignment horizontal="center"/>
    </xf>
    <xf numFmtId="0" fontId="10" fillId="0" borderId="2" xfId="0" applyFont="1" applyBorder="1" applyAlignment="1">
      <alignment horizontal="center"/>
    </xf>
    <xf numFmtId="0" fontId="0" fillId="0" borderId="0" xfId="0" applyNumberFormat="1" applyBorder="1" applyAlignment="1">
      <alignment horizontal="center"/>
    </xf>
    <xf numFmtId="16" fontId="4" fillId="0" borderId="0" xfId="0" applyNumberFormat="1" applyFont="1" applyBorder="1" applyAlignment="1">
      <alignment horizontal="center"/>
    </xf>
    <xf numFmtId="0" fontId="3" fillId="0" borderId="11" xfId="0" applyFont="1" applyBorder="1" applyAlignment="1">
      <alignment horizontal="center"/>
    </xf>
    <xf numFmtId="17" fontId="4" fillId="0" borderId="3" xfId="0" applyNumberFormat="1" applyFont="1" applyBorder="1" applyAlignment="1">
      <alignment horizontal="center"/>
    </xf>
    <xf numFmtId="0" fontId="0" fillId="0" borderId="3" xfId="0" applyBorder="1" applyAlignment="1">
      <alignment horizontal="center"/>
    </xf>
    <xf numFmtId="0" fontId="0" fillId="0" borderId="0" xfId="0" applyBorder="1" applyAlignment="1">
      <alignment horizontal="center"/>
    </xf>
    <xf numFmtId="0" fontId="0" fillId="0" borderId="10" xfId="0" applyBorder="1" applyAlignment="1">
      <alignment horizontal="center"/>
    </xf>
    <xf numFmtId="0" fontId="0" fillId="0" borderId="16" xfId="0" applyBorder="1" applyAlignment="1">
      <alignment horizontal="center"/>
    </xf>
    <xf numFmtId="0" fontId="4" fillId="0" borderId="10" xfId="0" applyFont="1" applyBorder="1" applyAlignment="1">
      <alignment horizontal="center"/>
    </xf>
    <xf numFmtId="0" fontId="4" fillId="0" borderId="16" xfId="0" applyFont="1" applyBorder="1" applyAlignment="1">
      <alignment horizontal="center"/>
    </xf>
    <xf numFmtId="0" fontId="4" fillId="0" borderId="23" xfId="0" applyFont="1" applyBorder="1" applyAlignment="1">
      <alignment horizontal="center"/>
    </xf>
    <xf numFmtId="0" fontId="4" fillId="0" borderId="10" xfId="6" applyFont="1" applyBorder="1" applyAlignment="1">
      <alignment horizontal="center"/>
    </xf>
    <xf numFmtId="0" fontId="4" fillId="0" borderId="4" xfId="6" applyFont="1" applyBorder="1" applyAlignment="1">
      <alignment horizontal="center"/>
    </xf>
    <xf numFmtId="0" fontId="4" fillId="0" borderId="3" xfId="6" applyFont="1" applyBorder="1" applyAlignment="1">
      <alignment horizontal="center"/>
    </xf>
    <xf numFmtId="0" fontId="4" fillId="0" borderId="23" xfId="6" applyNumberFormat="1" applyFont="1" applyBorder="1" applyAlignment="1">
      <alignment horizontal="center"/>
    </xf>
    <xf numFmtId="0" fontId="4" fillId="0" borderId="23" xfId="6" applyFont="1" applyBorder="1" applyAlignment="1">
      <alignment horizontal="center"/>
    </xf>
    <xf numFmtId="0" fontId="4" fillId="0" borderId="22" xfId="6" applyFont="1" applyBorder="1" applyAlignment="1">
      <alignment horizontal="center"/>
    </xf>
    <xf numFmtId="0" fontId="4" fillId="0" borderId="0" xfId="6" applyFont="1" applyBorder="1" applyAlignment="1">
      <alignment horizontal="center"/>
    </xf>
    <xf numFmtId="0" fontId="4" fillId="0" borderId="16" xfId="6" applyFont="1" applyBorder="1" applyAlignment="1">
      <alignment horizontal="center"/>
    </xf>
    <xf numFmtId="3" fontId="4" fillId="0" borderId="3" xfId="6" applyNumberFormat="1" applyFont="1" applyBorder="1" applyAlignment="1">
      <alignment horizontal="center"/>
    </xf>
    <xf numFmtId="0" fontId="4" fillId="0" borderId="11" xfId="6" applyFont="1" applyBorder="1" applyAlignment="1">
      <alignment horizontal="center"/>
    </xf>
    <xf numFmtId="0" fontId="6" fillId="0" borderId="0" xfId="0" applyFont="1" applyBorder="1" applyAlignment="1">
      <alignment horizontal="center"/>
    </xf>
    <xf numFmtId="0" fontId="4" fillId="0" borderId="28" xfId="0" applyFont="1" applyBorder="1" applyAlignment="1">
      <alignment horizontal="center"/>
    </xf>
    <xf numFmtId="0" fontId="3" fillId="0" borderId="11" xfId="0" applyFont="1" applyBorder="1" applyAlignment="1">
      <alignment horizontal="center"/>
    </xf>
    <xf numFmtId="0" fontId="4" fillId="0" borderId="24" xfId="6" applyFont="1" applyBorder="1" applyAlignment="1">
      <alignment horizontal="center"/>
    </xf>
    <xf numFmtId="0" fontId="41" fillId="0" borderId="8" xfId="0" applyFont="1" applyBorder="1"/>
    <xf numFmtId="0" fontId="4" fillId="0" borderId="46" xfId="0" applyFont="1" applyBorder="1"/>
    <xf numFmtId="9" fontId="4" fillId="0" borderId="10" xfId="0" applyNumberFormat="1" applyFont="1" applyBorder="1" applyAlignment="1">
      <alignment horizontal="center"/>
    </xf>
    <xf numFmtId="0" fontId="41" fillId="0" borderId="10" xfId="0" applyFont="1" applyBorder="1"/>
    <xf numFmtId="0" fontId="4" fillId="0" borderId="43" xfId="0" applyFont="1" applyBorder="1"/>
    <xf numFmtId="0" fontId="4" fillId="0" borderId="10" xfId="0" applyFont="1" applyFill="1" applyBorder="1" applyAlignment="1">
      <alignment horizontal="center"/>
    </xf>
    <xf numFmtId="0" fontId="4" fillId="0" borderId="43" xfId="0" applyFont="1" applyFill="1" applyBorder="1" applyAlignment="1">
      <alignment horizontal="center"/>
    </xf>
    <xf numFmtId="0" fontId="41" fillId="0" borderId="9" xfId="0" applyFont="1" applyBorder="1"/>
    <xf numFmtId="0" fontId="4" fillId="0" borderId="44" xfId="0" applyFont="1" applyBorder="1" applyAlignment="1">
      <alignment horizontal="center"/>
    </xf>
    <xf numFmtId="175" fontId="4" fillId="0" borderId="3" xfId="0" applyNumberFormat="1" applyFont="1" applyBorder="1"/>
    <xf numFmtId="184" fontId="4" fillId="0" borderId="10" xfId="0" applyNumberFormat="1" applyFont="1" applyBorder="1"/>
    <xf numFmtId="164" fontId="4" fillId="0" borderId="43" xfId="0" applyNumberFormat="1" applyFont="1" applyBorder="1"/>
    <xf numFmtId="0" fontId="4" fillId="0" borderId="53" xfId="0" applyFont="1" applyBorder="1"/>
    <xf numFmtId="184" fontId="4" fillId="0" borderId="53" xfId="0" applyNumberFormat="1" applyFont="1" applyBorder="1"/>
    <xf numFmtId="164" fontId="4" fillId="0" borderId="42" xfId="0" applyNumberFormat="1" applyFont="1" applyBorder="1"/>
    <xf numFmtId="1" fontId="4" fillId="0" borderId="53" xfId="0" applyNumberFormat="1" applyFont="1" applyBorder="1"/>
    <xf numFmtId="175" fontId="4" fillId="0" borderId="5" xfId="0" applyNumberFormat="1" applyFont="1" applyBorder="1"/>
    <xf numFmtId="184" fontId="4" fillId="0" borderId="9" xfId="0" applyNumberFormat="1" applyFont="1" applyBorder="1"/>
    <xf numFmtId="164" fontId="4" fillId="0" borderId="44" xfId="0" applyNumberFormat="1" applyFont="1" applyBorder="1"/>
    <xf numFmtId="164" fontId="4" fillId="0" borderId="31" xfId="0" applyNumberFormat="1" applyFont="1" applyBorder="1"/>
    <xf numFmtId="184" fontId="3" fillId="0" borderId="9" xfId="0" applyNumberFormat="1" applyFont="1" applyBorder="1"/>
    <xf numFmtId="164" fontId="3" fillId="0" borderId="44" xfId="0" applyNumberFormat="1" applyFont="1" applyBorder="1"/>
    <xf numFmtId="184" fontId="4" fillId="0" borderId="0" xfId="0" applyNumberFormat="1" applyFont="1"/>
    <xf numFmtId="168" fontId="4" fillId="0" borderId="0" xfId="0" applyNumberFormat="1" applyFont="1"/>
    <xf numFmtId="0" fontId="45" fillId="0" borderId="0" xfId="0" applyFont="1"/>
    <xf numFmtId="0" fontId="4" fillId="0" borderId="0" xfId="0" applyFont="1" applyAlignment="1">
      <alignment horizontal="center"/>
    </xf>
    <xf numFmtId="168" fontId="0" fillId="0" borderId="0" xfId="0" applyNumberFormat="1"/>
    <xf numFmtId="185" fontId="4" fillId="0" borderId="53" xfId="0" applyNumberFormat="1" applyFont="1" applyBorder="1"/>
    <xf numFmtId="185" fontId="4" fillId="0" borderId="32" xfId="0" applyNumberFormat="1" applyFont="1" applyBorder="1"/>
    <xf numFmtId="185" fontId="3" fillId="0" borderId="9" xfId="0" applyNumberFormat="1" applyFont="1" applyBorder="1"/>
    <xf numFmtId="0" fontId="4" fillId="0" borderId="4" xfId="0" applyFont="1" applyFill="1" applyBorder="1" applyAlignment="1">
      <alignment horizontal="center"/>
    </xf>
    <xf numFmtId="186" fontId="4" fillId="0" borderId="53" xfId="0" applyNumberFormat="1" applyFont="1" applyBorder="1"/>
    <xf numFmtId="186" fontId="4" fillId="0" borderId="52" xfId="0" applyNumberFormat="1" applyFont="1" applyBorder="1"/>
    <xf numFmtId="186" fontId="4" fillId="0" borderId="52" xfId="0" applyNumberFormat="1" applyFont="1" applyBorder="1" applyAlignment="1">
      <alignment horizontal="right"/>
    </xf>
    <xf numFmtId="186" fontId="4" fillId="0" borderId="31" xfId="0" applyNumberFormat="1" applyFont="1" applyBorder="1"/>
    <xf numFmtId="186" fontId="4" fillId="0" borderId="33" xfId="0" applyNumberFormat="1" applyFont="1" applyBorder="1"/>
    <xf numFmtId="186" fontId="4" fillId="0" borderId="9" xfId="0" applyNumberFormat="1" applyFont="1" applyBorder="1"/>
    <xf numFmtId="186" fontId="4" fillId="0" borderId="6" xfId="0" applyNumberFormat="1" applyFont="1" applyBorder="1"/>
    <xf numFmtId="164" fontId="0" fillId="0" borderId="64" xfId="0" applyNumberFormat="1" applyBorder="1"/>
    <xf numFmtId="0" fontId="0" fillId="0" borderId="65" xfId="0" applyBorder="1"/>
    <xf numFmtId="164" fontId="0" fillId="0" borderId="63" xfId="0" applyNumberFormat="1" applyBorder="1"/>
    <xf numFmtId="182" fontId="0" fillId="0" borderId="63" xfId="0" applyNumberFormat="1" applyBorder="1"/>
    <xf numFmtId="183" fontId="4" fillId="0" borderId="63" xfId="0" applyNumberFormat="1" applyFont="1" applyBorder="1"/>
    <xf numFmtId="0" fontId="0" fillId="0" borderId="62" xfId="0" applyBorder="1"/>
    <xf numFmtId="174" fontId="14" fillId="0" borderId="63" xfId="0" applyNumberFormat="1" applyFont="1" applyBorder="1"/>
    <xf numFmtId="0" fontId="0" fillId="0" borderId="35" xfId="0" applyFill="1" applyBorder="1"/>
    <xf numFmtId="0" fontId="9" fillId="0" borderId="0" xfId="6" applyFont="1" applyFill="1" applyBorder="1"/>
    <xf numFmtId="0" fontId="12" fillId="0" borderId="0" xfId="6" applyFont="1" applyBorder="1"/>
    <xf numFmtId="164" fontId="4" fillId="0" borderId="0" xfId="6" applyNumberFormat="1" applyFont="1" applyBorder="1" applyAlignment="1">
      <alignment horizontal="right"/>
    </xf>
    <xf numFmtId="0" fontId="4" fillId="0" borderId="11" xfId="6" applyFont="1" applyBorder="1" applyAlignment="1">
      <alignment horizontal="center"/>
    </xf>
    <xf numFmtId="0" fontId="4" fillId="0" borderId="10" xfId="6" applyFont="1" applyBorder="1" applyAlignment="1">
      <alignment horizontal="center"/>
    </xf>
    <xf numFmtId="0" fontId="4" fillId="0" borderId="16" xfId="6" applyFont="1" applyBorder="1" applyAlignment="1">
      <alignment horizontal="center"/>
    </xf>
    <xf numFmtId="0" fontId="4" fillId="0" borderId="3" xfId="6" applyFont="1" applyBorder="1" applyAlignment="1">
      <alignment horizontal="center"/>
    </xf>
    <xf numFmtId="0" fontId="4" fillId="0" borderId="4" xfId="6" applyFont="1" applyBorder="1" applyAlignment="1">
      <alignment horizontal="center"/>
    </xf>
    <xf numFmtId="0" fontId="4" fillId="0" borderId="0" xfId="6" applyFont="1" applyBorder="1" applyAlignment="1">
      <alignment horizontal="center"/>
    </xf>
    <xf numFmtId="3" fontId="4" fillId="0" borderId="3" xfId="6" applyNumberFormat="1" applyFont="1" applyBorder="1" applyAlignment="1">
      <alignment horizontal="center"/>
    </xf>
    <xf numFmtId="0" fontId="4" fillId="0" borderId="23" xfId="6" applyFont="1" applyBorder="1" applyAlignment="1">
      <alignment horizontal="center"/>
    </xf>
    <xf numFmtId="0" fontId="4" fillId="0" borderId="22" xfId="6" applyFont="1" applyBorder="1" applyAlignment="1">
      <alignment horizontal="center"/>
    </xf>
    <xf numFmtId="0" fontId="4" fillId="0" borderId="23" xfId="6" applyNumberFormat="1" applyFont="1" applyBorder="1" applyAlignment="1">
      <alignment horizontal="center"/>
    </xf>
    <xf numFmtId="0" fontId="4" fillId="0" borderId="24" xfId="6" applyFont="1" applyBorder="1" applyAlignment="1">
      <alignment horizontal="center"/>
    </xf>
    <xf numFmtId="172" fontId="4" fillId="0" borderId="3" xfId="6" applyNumberFormat="1" applyFont="1" applyBorder="1"/>
    <xf numFmtId="0" fontId="0" fillId="0" borderId="0" xfId="0" applyAlignment="1">
      <alignment horizontal="center"/>
    </xf>
    <xf numFmtId="0" fontId="0" fillId="0" borderId="13" xfId="0" applyBorder="1" applyAlignment="1">
      <alignment horizontal="center"/>
    </xf>
    <xf numFmtId="0" fontId="0" fillId="0" borderId="1" xfId="0" applyBorder="1" applyAlignment="1">
      <alignment horizontal="center"/>
    </xf>
    <xf numFmtId="0" fontId="0" fillId="0" borderId="23" xfId="0" applyBorder="1" applyAlignment="1">
      <alignment horizontal="center"/>
    </xf>
    <xf numFmtId="0" fontId="0" fillId="0" borderId="3" xfId="0" applyBorder="1" applyAlignment="1">
      <alignment horizontal="center"/>
    </xf>
    <xf numFmtId="0" fontId="0" fillId="0" borderId="0" xfId="0" applyBorder="1" applyAlignment="1">
      <alignment horizontal="center"/>
    </xf>
    <xf numFmtId="0" fontId="0" fillId="0" borderId="4" xfId="0" applyBorder="1" applyAlignment="1">
      <alignment horizontal="center"/>
    </xf>
    <xf numFmtId="0" fontId="0" fillId="0" borderId="10" xfId="0" applyBorder="1" applyAlignment="1">
      <alignment horizontal="center"/>
    </xf>
    <xf numFmtId="0" fontId="0" fillId="0" borderId="16" xfId="0" applyBorder="1" applyAlignment="1">
      <alignment horizontal="center"/>
    </xf>
    <xf numFmtId="0" fontId="0" fillId="0" borderId="9" xfId="0" applyBorder="1" applyAlignment="1">
      <alignment horizontal="center"/>
    </xf>
    <xf numFmtId="0" fontId="0" fillId="0" borderId="11" xfId="0" applyBorder="1" applyAlignment="1">
      <alignment horizontal="center"/>
    </xf>
    <xf numFmtId="0" fontId="0" fillId="0" borderId="24" xfId="0" applyBorder="1" applyAlignment="1">
      <alignment horizontal="center"/>
    </xf>
    <xf numFmtId="0" fontId="0" fillId="0" borderId="10" xfId="0" applyNumberFormat="1" applyBorder="1" applyAlignment="1">
      <alignment horizontal="center"/>
    </xf>
    <xf numFmtId="0" fontId="4" fillId="0" borderId="10" xfId="0" applyFont="1" applyBorder="1" applyAlignment="1">
      <alignment horizontal="center"/>
    </xf>
    <xf numFmtId="0" fontId="4" fillId="0" borderId="16" xfId="0" applyFont="1" applyBorder="1" applyAlignment="1">
      <alignment horizontal="center"/>
    </xf>
    <xf numFmtId="0" fontId="4" fillId="0" borderId="9"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12" xfId="0" applyFont="1" applyBorder="1" applyAlignment="1">
      <alignment horizontal="center"/>
    </xf>
    <xf numFmtId="0" fontId="4" fillId="0" borderId="11" xfId="0" applyFont="1" applyBorder="1" applyAlignment="1">
      <alignment horizontal="center"/>
    </xf>
    <xf numFmtId="0" fontId="4" fillId="0" borderId="0" xfId="0" applyFont="1" applyBorder="1" applyAlignment="1">
      <alignment horizontal="center"/>
    </xf>
    <xf numFmtId="0" fontId="4" fillId="0" borderId="23" xfId="0" applyFont="1" applyBorder="1" applyAlignment="1">
      <alignment horizontal="center"/>
    </xf>
    <xf numFmtId="0" fontId="4" fillId="0" borderId="22" xfId="0" applyFont="1" applyBorder="1" applyAlignment="1">
      <alignment horizontal="center"/>
    </xf>
    <xf numFmtId="0" fontId="4" fillId="0" borderId="0" xfId="6" applyFont="1" applyBorder="1" applyAlignment="1">
      <alignment horizontal="center"/>
    </xf>
    <xf numFmtId="0" fontId="0" fillId="0" borderId="2" xfId="0" applyBorder="1" applyAlignment="1">
      <alignment horizontal="center"/>
    </xf>
    <xf numFmtId="0" fontId="0" fillId="0" borderId="6" xfId="0" applyBorder="1" applyAlignment="1">
      <alignment horizontal="center"/>
    </xf>
    <xf numFmtId="0" fontId="0" fillId="0" borderId="5" xfId="0" applyBorder="1" applyAlignment="1">
      <alignment horizontal="center"/>
    </xf>
    <xf numFmtId="0" fontId="0" fillId="0" borderId="1" xfId="0" applyBorder="1" applyAlignment="1">
      <alignment horizontal="right"/>
    </xf>
    <xf numFmtId="0" fontId="0" fillId="0" borderId="4" xfId="0" applyNumberFormat="1" applyBorder="1" applyAlignment="1">
      <alignment horizontal="center"/>
    </xf>
    <xf numFmtId="0" fontId="0" fillId="0" borderId="28" xfId="0" applyBorder="1" applyAlignment="1">
      <alignment horizontal="center"/>
    </xf>
    <xf numFmtId="0" fontId="6" fillId="0" borderId="0" xfId="0" applyFont="1" applyBorder="1" applyAlignment="1">
      <alignment horizontal="center"/>
    </xf>
    <xf numFmtId="0" fontId="10" fillId="0" borderId="13" xfId="0" applyFont="1" applyBorder="1" applyAlignment="1">
      <alignment horizontal="center"/>
    </xf>
    <xf numFmtId="0" fontId="10" fillId="0" borderId="2" xfId="0" applyFont="1" applyBorder="1" applyAlignment="1">
      <alignment horizontal="center"/>
    </xf>
    <xf numFmtId="0" fontId="0" fillId="0" borderId="0" xfId="0" applyNumberFormat="1" applyBorder="1" applyAlignment="1">
      <alignment horizontal="center"/>
    </xf>
    <xf numFmtId="0" fontId="3" fillId="0" borderId="11" xfId="0" applyFont="1" applyBorder="1" applyAlignment="1">
      <alignment horizontal="center"/>
    </xf>
    <xf numFmtId="16" fontId="4" fillId="0" borderId="0" xfId="0" applyNumberFormat="1" applyFont="1" applyBorder="1" applyAlignment="1">
      <alignment horizontal="center"/>
    </xf>
    <xf numFmtId="17" fontId="4" fillId="0" borderId="3" xfId="0" applyNumberFormat="1" applyFont="1" applyBorder="1" applyAlignment="1">
      <alignment horizontal="center"/>
    </xf>
    <xf numFmtId="164" fontId="4" fillId="0" borderId="8" xfId="6" applyNumberFormat="1" applyFont="1" applyBorder="1"/>
    <xf numFmtId="0" fontId="46" fillId="0" borderId="0" xfId="6" applyFont="1" applyBorder="1" applyAlignment="1">
      <alignment horizontal="center"/>
    </xf>
    <xf numFmtId="2" fontId="46" fillId="0" borderId="0" xfId="6" applyNumberFormat="1" applyFont="1" applyBorder="1"/>
    <xf numFmtId="164" fontId="46" fillId="0" borderId="0" xfId="6" applyNumberFormat="1" applyFont="1" applyBorder="1"/>
    <xf numFmtId="2" fontId="47" fillId="0" borderId="0" xfId="6" applyNumberFormat="1" applyFont="1" applyBorder="1"/>
    <xf numFmtId="164" fontId="47" fillId="0" borderId="0" xfId="6" applyNumberFormat="1" applyFont="1" applyBorder="1"/>
    <xf numFmtId="170" fontId="4" fillId="0" borderId="8" xfId="6" applyNumberFormat="1" applyFont="1" applyFill="1" applyBorder="1" applyAlignment="1">
      <alignment horizontal="right"/>
    </xf>
    <xf numFmtId="164" fontId="3" fillId="0" borderId="14" xfId="6" applyNumberFormat="1" applyFont="1" applyBorder="1"/>
    <xf numFmtId="170" fontId="4" fillId="0" borderId="10" xfId="6" applyNumberFormat="1" applyFont="1" applyFill="1" applyBorder="1" applyAlignment="1">
      <alignment horizontal="right"/>
    </xf>
    <xf numFmtId="0" fontId="4" fillId="0" borderId="8" xfId="0" applyFont="1" applyBorder="1" applyAlignment="1">
      <alignment horizontal="center"/>
    </xf>
    <xf numFmtId="3" fontId="4" fillId="0" borderId="53" xfId="0" applyNumberFormat="1" applyFont="1" applyBorder="1"/>
    <xf numFmtId="186" fontId="4" fillId="0" borderId="10" xfId="0" applyNumberFormat="1" applyFont="1" applyBorder="1"/>
    <xf numFmtId="3" fontId="4" fillId="0" borderId="9" xfId="0" applyNumberFormat="1" applyFont="1" applyBorder="1"/>
    <xf numFmtId="175" fontId="3" fillId="0" borderId="5" xfId="0" applyNumberFormat="1" applyFont="1" applyBorder="1"/>
    <xf numFmtId="3" fontId="3" fillId="0" borderId="9" xfId="0" applyNumberFormat="1" applyFont="1" applyBorder="1"/>
    <xf numFmtId="186" fontId="3" fillId="0" borderId="9" xfId="0" applyNumberFormat="1" applyFont="1" applyBorder="1"/>
    <xf numFmtId="0" fontId="0" fillId="0" borderId="0" xfId="0" quotePrefix="1" applyAlignment="1">
      <alignment horizontal="center"/>
    </xf>
    <xf numFmtId="0" fontId="4" fillId="0" borderId="32" xfId="0" applyFont="1" applyBorder="1" applyAlignment="1">
      <alignment horizontal="right"/>
    </xf>
    <xf numFmtId="0" fontId="4" fillId="0" borderId="34" xfId="0" applyFont="1" applyBorder="1" applyAlignment="1">
      <alignment horizontal="center"/>
    </xf>
    <xf numFmtId="168" fontId="4" fillId="0" borderId="32" xfId="0" applyNumberFormat="1" applyFont="1" applyBorder="1" applyAlignment="1">
      <alignment horizontal="right"/>
    </xf>
    <xf numFmtId="0" fontId="4" fillId="0" borderId="30" xfId="0" applyFont="1" applyBorder="1" applyAlignment="1"/>
    <xf numFmtId="0" fontId="4" fillId="0" borderId="30" xfId="0" applyFont="1" applyBorder="1" applyAlignment="1">
      <alignment horizontal="right"/>
    </xf>
    <xf numFmtId="174" fontId="4" fillId="0" borderId="56" xfId="0" applyNumberFormat="1" applyFont="1" applyBorder="1"/>
    <xf numFmtId="9" fontId="0" fillId="0" borderId="0" xfId="4" applyFont="1"/>
    <xf numFmtId="174" fontId="4" fillId="0" borderId="0" xfId="0" applyNumberFormat="1" applyFont="1" applyBorder="1"/>
    <xf numFmtId="174" fontId="4" fillId="0" borderId="25" xfId="0" applyNumberFormat="1" applyFont="1" applyBorder="1"/>
    <xf numFmtId="174" fontId="4" fillId="0" borderId="20" xfId="0" applyNumberFormat="1" applyFont="1" applyBorder="1"/>
    <xf numFmtId="0" fontId="4" fillId="0" borderId="10" xfId="0" applyNumberFormat="1" applyFont="1" applyBorder="1" applyAlignment="1">
      <alignment horizontal="centerContinuous"/>
    </xf>
    <xf numFmtId="183" fontId="4" fillId="0" borderId="32" xfId="0" applyNumberFormat="1" applyFont="1" applyBorder="1"/>
    <xf numFmtId="0" fontId="46" fillId="0" borderId="0" xfId="0" applyFont="1" applyBorder="1"/>
    <xf numFmtId="0" fontId="46" fillId="0" borderId="3" xfId="0" applyFont="1" applyBorder="1" applyAlignment="1">
      <alignment horizontal="center"/>
    </xf>
    <xf numFmtId="0" fontId="46" fillId="0" borderId="43" xfId="0" quotePrefix="1" applyFont="1" applyBorder="1" applyAlignment="1">
      <alignment horizontal="center"/>
    </xf>
    <xf numFmtId="0" fontId="46" fillId="0" borderId="3" xfId="0" applyFont="1" applyBorder="1"/>
    <xf numFmtId="0" fontId="46" fillId="0" borderId="43" xfId="0" applyFont="1" applyBorder="1" applyAlignment="1">
      <alignment horizontal="center"/>
    </xf>
    <xf numFmtId="0" fontId="46" fillId="0" borderId="0" xfId="0" applyFont="1" applyBorder="1" applyAlignment="1">
      <alignment horizontal="center"/>
    </xf>
    <xf numFmtId="0" fontId="46" fillId="0" borderId="5" xfId="0" applyFont="1" applyBorder="1" applyAlignment="1">
      <alignment horizontal="center"/>
    </xf>
    <xf numFmtId="0" fontId="46" fillId="0" borderId="44" xfId="0" applyFont="1" applyBorder="1" applyAlignment="1">
      <alignment horizontal="center"/>
    </xf>
    <xf numFmtId="0" fontId="48" fillId="0" borderId="3" xfId="0" applyFont="1" applyFill="1" applyBorder="1"/>
    <xf numFmtId="184" fontId="46" fillId="0" borderId="42" xfId="0" applyNumberFormat="1" applyFont="1" applyBorder="1"/>
    <xf numFmtId="184" fontId="46" fillId="0" borderId="0" xfId="0" applyNumberFormat="1" applyFont="1" applyBorder="1"/>
    <xf numFmtId="0" fontId="46" fillId="0" borderId="51" xfId="0" applyFont="1" applyBorder="1"/>
    <xf numFmtId="184" fontId="46" fillId="0" borderId="51" xfId="0" applyNumberFormat="1" applyFont="1" applyBorder="1"/>
    <xf numFmtId="0" fontId="48" fillId="0" borderId="51" xfId="0" applyFont="1" applyFill="1" applyBorder="1"/>
    <xf numFmtId="0" fontId="48" fillId="0" borderId="51" xfId="0" applyFont="1" applyBorder="1"/>
    <xf numFmtId="0" fontId="48" fillId="0" borderId="31" xfId="0" applyFont="1" applyBorder="1"/>
    <xf numFmtId="184" fontId="47" fillId="0" borderId="55" xfId="0" applyNumberFormat="1" applyFont="1" applyBorder="1"/>
    <xf numFmtId="0" fontId="46" fillId="0" borderId="3" xfId="0" quotePrefix="1" applyFont="1" applyBorder="1" applyAlignment="1">
      <alignment horizontal="center"/>
    </xf>
    <xf numFmtId="184" fontId="47" fillId="0" borderId="18" xfId="0" applyNumberFormat="1" applyFont="1" applyBorder="1"/>
    <xf numFmtId="0" fontId="46" fillId="0" borderId="4" xfId="0" applyFont="1" applyBorder="1"/>
    <xf numFmtId="0" fontId="46" fillId="0" borderId="4" xfId="0" applyFont="1" applyBorder="1" applyAlignment="1">
      <alignment horizontal="right"/>
    </xf>
    <xf numFmtId="0" fontId="46" fillId="0" borderId="6" xfId="0" applyFont="1" applyBorder="1" applyAlignment="1">
      <alignment horizontal="center"/>
    </xf>
    <xf numFmtId="0" fontId="46" fillId="0" borderId="52" xfId="0" applyFont="1" applyBorder="1"/>
    <xf numFmtId="0" fontId="46" fillId="2" borderId="52" xfId="0" applyFont="1" applyFill="1" applyBorder="1"/>
    <xf numFmtId="0" fontId="46" fillId="0" borderId="33" xfId="0" applyFont="1" applyBorder="1"/>
    <xf numFmtId="0" fontId="47" fillId="0" borderId="6" xfId="0" applyFont="1" applyBorder="1"/>
    <xf numFmtId="0" fontId="49" fillId="0" borderId="1" xfId="0" applyFont="1" applyFill="1" applyBorder="1"/>
    <xf numFmtId="0" fontId="47" fillId="0" borderId="3" xfId="0" applyFont="1" applyBorder="1"/>
    <xf numFmtId="0" fontId="49" fillId="0" borderId="0" xfId="0" applyFont="1" applyFill="1" applyBorder="1"/>
    <xf numFmtId="0" fontId="22" fillId="0" borderId="0" xfId="0" applyFont="1" applyAlignment="1">
      <alignment horizontal="center"/>
    </xf>
    <xf numFmtId="17" fontId="23" fillId="0" borderId="0" xfId="0" quotePrefix="1" applyNumberFormat="1" applyFont="1" applyAlignment="1">
      <alignment horizontal="center"/>
    </xf>
    <xf numFmtId="17" fontId="23" fillId="0" borderId="0" xfId="0" applyNumberFormat="1" applyFont="1" applyAlignment="1">
      <alignment horizontal="center"/>
    </xf>
    <xf numFmtId="0" fontId="34" fillId="0" borderId="0" xfId="1" applyFont="1" applyAlignment="1" applyProtection="1">
      <alignment horizontal="center"/>
    </xf>
    <xf numFmtId="0" fontId="6" fillId="0" borderId="0" xfId="0" applyFont="1" applyAlignment="1">
      <alignment horizontal="center"/>
    </xf>
    <xf numFmtId="0" fontId="12" fillId="0" borderId="0" xfId="0" applyFont="1" applyAlignment="1">
      <alignment horizontal="center"/>
    </xf>
    <xf numFmtId="0" fontId="0" fillId="0" borderId="0" xfId="0" applyAlignment="1">
      <alignment horizontal="center"/>
    </xf>
    <xf numFmtId="0" fontId="9" fillId="0" borderId="0" xfId="0" quotePrefix="1" applyFont="1" applyAlignment="1">
      <alignment horizontal="center" textRotation="180"/>
    </xf>
    <xf numFmtId="0" fontId="9" fillId="0" borderId="0" xfId="0" applyFont="1" applyAlignment="1">
      <alignment horizontal="center" textRotation="180"/>
    </xf>
    <xf numFmtId="3" fontId="0" fillId="0" borderId="3" xfId="0" applyNumberFormat="1" applyBorder="1" applyAlignment="1">
      <alignment horizontal="center"/>
    </xf>
    <xf numFmtId="3" fontId="0" fillId="0" borderId="4" xfId="0" applyNumberFormat="1" applyBorder="1" applyAlignment="1">
      <alignment horizontal="center"/>
    </xf>
    <xf numFmtId="0" fontId="0" fillId="0" borderId="13" xfId="0" applyBorder="1" applyAlignment="1">
      <alignment horizontal="center"/>
    </xf>
    <xf numFmtId="0" fontId="0" fillId="0" borderId="1" xfId="0" applyBorder="1" applyAlignment="1">
      <alignment horizontal="center"/>
    </xf>
    <xf numFmtId="0" fontId="0" fillId="0" borderId="23" xfId="0" applyBorder="1" applyAlignment="1">
      <alignment horizontal="center"/>
    </xf>
    <xf numFmtId="0" fontId="0" fillId="0" borderId="29" xfId="0" applyBorder="1" applyAlignment="1">
      <alignment horizontal="center"/>
    </xf>
    <xf numFmtId="0" fontId="0" fillId="0" borderId="3" xfId="0" applyBorder="1" applyAlignment="1">
      <alignment horizontal="center"/>
    </xf>
    <xf numFmtId="0" fontId="0" fillId="0" borderId="0" xfId="0" applyBorder="1" applyAlignment="1">
      <alignment horizontal="center"/>
    </xf>
    <xf numFmtId="0" fontId="0" fillId="0" borderId="4" xfId="0" applyBorder="1" applyAlignment="1">
      <alignment horizontal="center"/>
    </xf>
    <xf numFmtId="0" fontId="0" fillId="0" borderId="10" xfId="0" applyBorder="1" applyAlignment="1">
      <alignment horizontal="center"/>
    </xf>
    <xf numFmtId="3" fontId="0" fillId="0" borderId="23" xfId="0" applyNumberFormat="1" applyBorder="1" applyAlignment="1">
      <alignment horizontal="center"/>
    </xf>
    <xf numFmtId="3" fontId="0" fillId="0" borderId="22" xfId="0" applyNumberFormat="1" applyBorder="1" applyAlignment="1">
      <alignment horizontal="center"/>
    </xf>
    <xf numFmtId="3" fontId="0" fillId="0" borderId="29" xfId="0" applyNumberFormat="1" applyBorder="1" applyAlignment="1">
      <alignment horizontal="center"/>
    </xf>
    <xf numFmtId="3" fontId="0" fillId="0" borderId="10" xfId="0" applyNumberFormat="1" applyBorder="1" applyAlignment="1">
      <alignment horizontal="center"/>
    </xf>
    <xf numFmtId="3" fontId="0" fillId="0" borderId="16" xfId="0" applyNumberFormat="1" applyBorder="1" applyAlignment="1">
      <alignment horizontal="center"/>
    </xf>
    <xf numFmtId="3" fontId="0" fillId="0" borderId="0" xfId="0" applyNumberFormat="1" applyBorder="1" applyAlignment="1">
      <alignment horizontal="center"/>
    </xf>
    <xf numFmtId="3" fontId="0" fillId="0" borderId="12" xfId="0" applyNumberFormat="1" applyBorder="1" applyAlignment="1">
      <alignment horizontal="center"/>
    </xf>
    <xf numFmtId="3" fontId="0" fillId="0" borderId="11" xfId="0" applyNumberFormat="1" applyBorder="1" applyAlignment="1">
      <alignment horizontal="center"/>
    </xf>
    <xf numFmtId="3" fontId="0" fillId="0" borderId="24" xfId="0" applyNumberFormat="1" applyBorder="1" applyAlignment="1">
      <alignment horizontal="center"/>
    </xf>
    <xf numFmtId="0" fontId="0" fillId="0" borderId="16" xfId="0" applyBorder="1" applyAlignment="1">
      <alignment horizontal="center"/>
    </xf>
    <xf numFmtId="3" fontId="0" fillId="0" borderId="13" xfId="0" applyNumberFormat="1" applyBorder="1" applyAlignment="1">
      <alignment horizontal="center"/>
    </xf>
    <xf numFmtId="3" fontId="0" fillId="0" borderId="2" xfId="0" applyNumberFormat="1" applyBorder="1" applyAlignment="1">
      <alignment horizontal="center"/>
    </xf>
    <xf numFmtId="0" fontId="0" fillId="0" borderId="8" xfId="0" applyBorder="1" applyAlignment="1">
      <alignment horizontal="center"/>
    </xf>
    <xf numFmtId="0" fontId="0" fillId="0" borderId="17" xfId="0"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0" fillId="0" borderId="13" xfId="0" applyNumberFormat="1" applyBorder="1" applyAlignment="1">
      <alignment horizontal="center"/>
    </xf>
    <xf numFmtId="0" fontId="0" fillId="0" borderId="17" xfId="0" applyNumberFormat="1" applyBorder="1" applyAlignment="1">
      <alignment horizontal="center"/>
    </xf>
    <xf numFmtId="0" fontId="8" fillId="0" borderId="0" xfId="0" quotePrefix="1" applyFont="1" applyAlignment="1">
      <alignment horizontal="center" textRotation="180"/>
    </xf>
    <xf numFmtId="0" fontId="8" fillId="0" borderId="0" xfId="0" applyFont="1" applyAlignment="1">
      <alignment horizontal="center" textRotation="180"/>
    </xf>
    <xf numFmtId="0" fontId="0" fillId="0" borderId="8" xfId="0" applyNumberFormat="1" applyBorder="1" applyAlignment="1">
      <alignment horizontal="center"/>
    </xf>
    <xf numFmtId="0" fontId="0" fillId="0" borderId="1" xfId="0" applyNumberFormat="1" applyBorder="1" applyAlignment="1">
      <alignment horizontal="center"/>
    </xf>
    <xf numFmtId="0" fontId="0" fillId="0" borderId="2" xfId="0" applyNumberFormat="1" applyBorder="1" applyAlignment="1">
      <alignment horizontal="center"/>
    </xf>
    <xf numFmtId="0" fontId="6" fillId="0" borderId="3" xfId="0" applyFont="1" applyBorder="1" applyAlignment="1">
      <alignment horizontal="center"/>
    </xf>
    <xf numFmtId="0" fontId="0" fillId="0" borderId="27" xfId="0" applyBorder="1" applyAlignment="1">
      <alignment horizontal="center"/>
    </xf>
    <xf numFmtId="3" fontId="0" fillId="0" borderId="27" xfId="0" applyNumberFormat="1" applyBorder="1" applyAlignment="1">
      <alignment horizontal="center"/>
    </xf>
    <xf numFmtId="3" fontId="0" fillId="0" borderId="14" xfId="0" applyNumberFormat="1"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24" xfId="0" applyBorder="1" applyAlignment="1">
      <alignment horizontal="center"/>
    </xf>
    <xf numFmtId="0" fontId="0" fillId="0" borderId="10" xfId="0" applyNumberFormat="1" applyBorder="1" applyAlignment="1">
      <alignment horizontal="center"/>
    </xf>
    <xf numFmtId="0" fontId="0" fillId="0" borderId="29" xfId="0" applyNumberFormat="1" applyBorder="1" applyAlignment="1">
      <alignment horizontal="center"/>
    </xf>
    <xf numFmtId="0" fontId="0" fillId="0" borderId="23" xfId="0" applyNumberFormat="1" applyBorder="1" applyAlignment="1">
      <alignment horizontal="center"/>
    </xf>
    <xf numFmtId="0" fontId="0" fillId="0" borderId="10" xfId="0" applyBorder="1" applyAlignment="1">
      <alignment horizontal="left"/>
    </xf>
    <xf numFmtId="0" fontId="0" fillId="0" borderId="0" xfId="0" applyBorder="1" applyAlignment="1">
      <alignment horizontal="left"/>
    </xf>
    <xf numFmtId="0" fontId="0" fillId="0" borderId="22" xfId="0" applyBorder="1" applyAlignment="1">
      <alignment horizontal="center"/>
    </xf>
    <xf numFmtId="0" fontId="0" fillId="0" borderId="21" xfId="0" applyBorder="1" applyAlignment="1">
      <alignment horizontal="center"/>
    </xf>
    <xf numFmtId="3" fontId="14" fillId="0" borderId="23" xfId="0" applyNumberFormat="1" applyFont="1" applyBorder="1" applyAlignment="1">
      <alignment horizontal="center"/>
    </xf>
    <xf numFmtId="3" fontId="14" fillId="0" borderId="29" xfId="0" applyNumberFormat="1" applyFont="1" applyBorder="1" applyAlignment="1">
      <alignment horizontal="center"/>
    </xf>
    <xf numFmtId="3" fontId="14" fillId="0" borderId="10" xfId="0" applyNumberFormat="1" applyFont="1" applyBorder="1" applyAlignment="1">
      <alignment horizontal="center"/>
    </xf>
    <xf numFmtId="3" fontId="14" fillId="0" borderId="16" xfId="0" applyNumberFormat="1" applyFont="1" applyBorder="1" applyAlignment="1">
      <alignment horizontal="center"/>
    </xf>
    <xf numFmtId="0" fontId="42" fillId="0" borderId="0" xfId="0" applyFont="1" applyAlignment="1">
      <alignment horizontal="center" textRotation="180"/>
    </xf>
    <xf numFmtId="0" fontId="14" fillId="0" borderId="10" xfId="0" applyFont="1" applyBorder="1" applyAlignment="1">
      <alignment horizontal="center"/>
    </xf>
    <xf numFmtId="0" fontId="14" fillId="0" borderId="16" xfId="0" applyFont="1" applyBorder="1" applyAlignment="1">
      <alignment horizontal="center"/>
    </xf>
    <xf numFmtId="3" fontId="14" fillId="0" borderId="3" xfId="0" applyNumberFormat="1" applyFont="1" applyBorder="1" applyAlignment="1">
      <alignment horizontal="center"/>
    </xf>
    <xf numFmtId="3" fontId="14" fillId="0" borderId="0" xfId="0" applyNumberFormat="1" applyFont="1" applyBorder="1" applyAlignment="1">
      <alignment horizontal="center"/>
    </xf>
    <xf numFmtId="0" fontId="14" fillId="0" borderId="23" xfId="0" applyFont="1" applyBorder="1" applyAlignment="1">
      <alignment horizontal="center"/>
    </xf>
    <xf numFmtId="0" fontId="14" fillId="0" borderId="22" xfId="0" applyFont="1" applyBorder="1" applyAlignment="1">
      <alignment horizontal="center"/>
    </xf>
    <xf numFmtId="0" fontId="14" fillId="0" borderId="11" xfId="0" applyFont="1" applyBorder="1" applyAlignment="1">
      <alignment horizontal="center"/>
    </xf>
    <xf numFmtId="0" fontId="14" fillId="0" borderId="29" xfId="0" applyFont="1" applyBorder="1" applyAlignment="1">
      <alignment horizontal="center"/>
    </xf>
    <xf numFmtId="3" fontId="14" fillId="0" borderId="14" xfId="0" applyNumberFormat="1" applyFont="1" applyBorder="1" applyAlignment="1">
      <alignment horizontal="center"/>
    </xf>
    <xf numFmtId="3" fontId="14" fillId="0" borderId="11" xfId="0" applyNumberFormat="1" applyFont="1" applyBorder="1" applyAlignment="1">
      <alignment horizontal="center"/>
    </xf>
    <xf numFmtId="0" fontId="14" fillId="0" borderId="24" xfId="0" applyFont="1" applyBorder="1" applyAlignment="1">
      <alignment horizontal="center"/>
    </xf>
    <xf numFmtId="0" fontId="14" fillId="0" borderId="0"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9" xfId="0" applyFont="1" applyBorder="1" applyAlignment="1">
      <alignment horizontal="center"/>
    </xf>
    <xf numFmtId="0" fontId="14" fillId="0" borderId="21" xfId="0" applyFont="1" applyBorder="1" applyAlignment="1">
      <alignment horizontal="center"/>
    </xf>
    <xf numFmtId="0" fontId="14" fillId="0" borderId="7" xfId="0" applyFont="1" applyBorder="1" applyAlignment="1">
      <alignment horizontal="center"/>
    </xf>
    <xf numFmtId="0" fontId="0" fillId="0" borderId="22" xfId="0" applyNumberFormat="1" applyBorder="1" applyAlignment="1">
      <alignment horizontal="center"/>
    </xf>
    <xf numFmtId="0" fontId="14" fillId="0" borderId="12" xfId="0" applyFont="1" applyBorder="1" applyAlignment="1">
      <alignment horizontal="center"/>
    </xf>
    <xf numFmtId="3" fontId="14" fillId="0" borderId="10" xfId="0" quotePrefix="1" applyNumberFormat="1" applyFont="1" applyBorder="1" applyAlignment="1">
      <alignment horizontal="center"/>
    </xf>
    <xf numFmtId="0" fontId="6" fillId="0" borderId="8" xfId="2" applyNumberFormat="1" applyBorder="1" applyAlignment="1">
      <alignment horizontal="center"/>
    </xf>
    <xf numFmtId="0" fontId="6" fillId="0" borderId="1" xfId="2" applyNumberFormat="1" applyBorder="1" applyAlignment="1">
      <alignment horizontal="center"/>
    </xf>
    <xf numFmtId="0" fontId="6" fillId="0" borderId="2" xfId="2" applyNumberFormat="1" applyBorder="1" applyAlignment="1">
      <alignment horizontal="center"/>
    </xf>
    <xf numFmtId="0" fontId="6" fillId="0" borderId="13" xfId="2" applyNumberFormat="1" applyBorder="1" applyAlignment="1">
      <alignment horizontal="center"/>
    </xf>
    <xf numFmtId="0" fontId="6" fillId="0" borderId="3" xfId="2" applyBorder="1" applyAlignment="1">
      <alignment horizontal="center"/>
    </xf>
    <xf numFmtId="0" fontId="6" fillId="0" borderId="4" xfId="2" applyBorder="1" applyAlignment="1">
      <alignment horizontal="center"/>
    </xf>
    <xf numFmtId="0" fontId="6" fillId="0" borderId="10" xfId="2" applyNumberFormat="1" applyBorder="1" applyAlignment="1">
      <alignment horizontal="center"/>
    </xf>
    <xf numFmtId="0" fontId="6" fillId="0" borderId="29" xfId="2" applyNumberFormat="1" applyBorder="1" applyAlignment="1">
      <alignment horizontal="center"/>
    </xf>
    <xf numFmtId="0" fontId="6" fillId="0" borderId="23" xfId="2" applyNumberFormat="1" applyBorder="1" applyAlignment="1">
      <alignment horizontal="center"/>
    </xf>
    <xf numFmtId="0" fontId="6" fillId="0" borderId="22" xfId="2" applyNumberFormat="1" applyBorder="1" applyAlignment="1">
      <alignment horizontal="center"/>
    </xf>
    <xf numFmtId="3" fontId="6" fillId="0" borderId="27" xfId="2" applyNumberFormat="1" applyBorder="1" applyAlignment="1">
      <alignment horizontal="center"/>
    </xf>
    <xf numFmtId="3" fontId="6" fillId="0" borderId="22" xfId="2" applyNumberFormat="1" applyBorder="1" applyAlignment="1">
      <alignment horizontal="center"/>
    </xf>
    <xf numFmtId="3" fontId="6" fillId="0" borderId="29" xfId="2" applyNumberFormat="1" applyBorder="1" applyAlignment="1">
      <alignment horizontal="center"/>
    </xf>
    <xf numFmtId="0" fontId="14" fillId="0" borderId="23" xfId="2" applyFont="1" applyBorder="1" applyAlignment="1">
      <alignment horizontal="center"/>
    </xf>
    <xf numFmtId="0" fontId="14" fillId="0" borderId="29" xfId="2" applyFont="1" applyBorder="1" applyAlignment="1">
      <alignment horizontal="center"/>
    </xf>
    <xf numFmtId="3" fontId="6" fillId="0" borderId="3" xfId="2" applyNumberFormat="1" applyBorder="1" applyAlignment="1">
      <alignment horizontal="center"/>
    </xf>
    <xf numFmtId="3" fontId="6" fillId="0" borderId="4" xfId="2" applyNumberFormat="1" applyBorder="1" applyAlignment="1">
      <alignment horizontal="center"/>
    </xf>
    <xf numFmtId="0" fontId="14" fillId="0" borderId="10" xfId="2" applyFont="1" applyBorder="1" applyAlignment="1">
      <alignment horizontal="center"/>
    </xf>
    <xf numFmtId="0" fontId="14" fillId="0" borderId="16" xfId="2" applyFont="1" applyBorder="1" applyAlignment="1">
      <alignment horizontal="center"/>
    </xf>
    <xf numFmtId="0" fontId="14" fillId="0" borderId="0" xfId="2" applyFont="1" applyBorder="1" applyAlignment="1">
      <alignment horizontal="center"/>
    </xf>
    <xf numFmtId="3" fontId="14" fillId="0" borderId="3" xfId="2" applyNumberFormat="1" applyFont="1" applyBorder="1" applyAlignment="1">
      <alignment horizontal="center"/>
    </xf>
    <xf numFmtId="3" fontId="14" fillId="0" borderId="0" xfId="2" applyNumberFormat="1" applyFont="1" applyBorder="1" applyAlignment="1">
      <alignment horizontal="center"/>
    </xf>
    <xf numFmtId="3" fontId="14" fillId="0" borderId="16" xfId="2" applyNumberFormat="1" applyFont="1" applyBorder="1" applyAlignment="1">
      <alignment horizontal="center"/>
    </xf>
    <xf numFmtId="0" fontId="14" fillId="0" borderId="3" xfId="2" applyFont="1" applyBorder="1" applyAlignment="1">
      <alignment horizontal="center"/>
    </xf>
    <xf numFmtId="0" fontId="14" fillId="0" borderId="4" xfId="2" applyFont="1" applyBorder="1" applyAlignment="1">
      <alignment horizontal="center"/>
    </xf>
    <xf numFmtId="3" fontId="14" fillId="0" borderId="14" xfId="2" applyNumberFormat="1" applyFont="1" applyBorder="1" applyAlignment="1">
      <alignment horizontal="center"/>
    </xf>
    <xf numFmtId="3" fontId="14" fillId="0" borderId="11" xfId="2" applyNumberFormat="1" applyFont="1" applyBorder="1" applyAlignment="1">
      <alignment horizontal="center"/>
    </xf>
    <xf numFmtId="3" fontId="14" fillId="0" borderId="24" xfId="2" applyNumberFormat="1" applyFont="1" applyBorder="1" applyAlignment="1">
      <alignment horizontal="center"/>
    </xf>
    <xf numFmtId="0" fontId="14" fillId="0" borderId="11" xfId="2" applyFont="1" applyBorder="1" applyAlignment="1">
      <alignment horizontal="center"/>
    </xf>
    <xf numFmtId="0" fontId="14" fillId="0" borderId="24" xfId="2" applyFont="1" applyBorder="1" applyAlignment="1">
      <alignment horizontal="center"/>
    </xf>
    <xf numFmtId="3" fontId="14" fillId="0" borderId="23" xfId="2" applyNumberFormat="1" applyFont="1" applyBorder="1" applyAlignment="1">
      <alignment horizontal="center"/>
    </xf>
    <xf numFmtId="3" fontId="14" fillId="0" borderId="29" xfId="2" applyNumberFormat="1" applyFont="1" applyBorder="1" applyAlignment="1">
      <alignment horizontal="center"/>
    </xf>
    <xf numFmtId="3" fontId="14" fillId="0" borderId="10" xfId="2" applyNumberFormat="1" applyFont="1" applyBorder="1" applyAlignment="1">
      <alignment horizontal="center"/>
    </xf>
    <xf numFmtId="0" fontId="14" fillId="0" borderId="22" xfId="2" applyFont="1" applyBorder="1" applyAlignment="1">
      <alignment horizontal="center"/>
    </xf>
    <xf numFmtId="0" fontId="14" fillId="0" borderId="12" xfId="2" applyFont="1" applyBorder="1" applyAlignment="1">
      <alignment horizontal="center"/>
    </xf>
    <xf numFmtId="0" fontId="14" fillId="0" borderId="9" xfId="2" applyFont="1" applyBorder="1" applyAlignment="1">
      <alignment horizontal="center"/>
    </xf>
    <xf numFmtId="0" fontId="14" fillId="0" borderId="7" xfId="2" applyFont="1" applyBorder="1" applyAlignment="1">
      <alignment horizontal="center"/>
    </xf>
    <xf numFmtId="0" fontId="14" fillId="0" borderId="21" xfId="2" applyFont="1" applyBorder="1" applyAlignment="1">
      <alignment horizontal="center"/>
    </xf>
    <xf numFmtId="0" fontId="7" fillId="0" borderId="0" xfId="0" applyFont="1" applyAlignment="1">
      <alignment horizontal="center" textRotation="180"/>
    </xf>
    <xf numFmtId="3" fontId="14" fillId="0" borderId="9" xfId="2" applyNumberFormat="1" applyFont="1" applyBorder="1" applyAlignment="1">
      <alignment horizontal="center"/>
    </xf>
    <xf numFmtId="3" fontId="14" fillId="0" borderId="21" xfId="2" applyNumberFormat="1" applyFont="1" applyBorder="1" applyAlignment="1">
      <alignment horizontal="center"/>
    </xf>
    <xf numFmtId="0" fontId="6" fillId="0" borderId="8" xfId="2" applyNumberFormat="1" applyFont="1" applyBorder="1" applyAlignment="1">
      <alignment horizontal="center"/>
    </xf>
    <xf numFmtId="0" fontId="6" fillId="0" borderId="10" xfId="2" applyFont="1" applyBorder="1" applyAlignment="1">
      <alignment horizontal="center"/>
    </xf>
    <xf numFmtId="0" fontId="6" fillId="0" borderId="4" xfId="2" applyFont="1" applyBorder="1" applyAlignment="1">
      <alignment horizontal="center"/>
    </xf>
    <xf numFmtId="0" fontId="7" fillId="0" borderId="0" xfId="0" quotePrefix="1" applyFont="1" applyAlignment="1">
      <alignment horizontal="center" textRotation="180"/>
    </xf>
    <xf numFmtId="3" fontId="4" fillId="0" borderId="10" xfId="0" applyNumberFormat="1" applyFont="1" applyBorder="1" applyAlignment="1">
      <alignment horizontal="center"/>
    </xf>
    <xf numFmtId="3" fontId="4" fillId="0" borderId="16" xfId="0" applyNumberFormat="1" applyFont="1" applyBorder="1" applyAlignment="1">
      <alignment horizontal="center"/>
    </xf>
    <xf numFmtId="0" fontId="4" fillId="0" borderId="10" xfId="0" applyFont="1" applyBorder="1" applyAlignment="1">
      <alignment horizontal="center"/>
    </xf>
    <xf numFmtId="0" fontId="4" fillId="0" borderId="16" xfId="0" applyFont="1" applyBorder="1" applyAlignment="1">
      <alignment horizontal="center"/>
    </xf>
    <xf numFmtId="0" fontId="4" fillId="0" borderId="9" xfId="0" applyFont="1" applyBorder="1" applyAlignment="1">
      <alignment horizontal="center"/>
    </xf>
    <xf numFmtId="0" fontId="4" fillId="0" borderId="7" xfId="0" applyFont="1" applyBorder="1" applyAlignment="1">
      <alignment horizontal="center"/>
    </xf>
    <xf numFmtId="0" fontId="4" fillId="0" borderId="21" xfId="0" applyFont="1" applyBorder="1" applyAlignment="1">
      <alignment horizontal="center"/>
    </xf>
    <xf numFmtId="3" fontId="4" fillId="0" borderId="9" xfId="0" applyNumberFormat="1" applyFont="1" applyBorder="1" applyAlignment="1">
      <alignment horizontal="center"/>
    </xf>
    <xf numFmtId="3" fontId="4" fillId="0" borderId="21" xfId="0" applyNumberFormat="1"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4" fillId="0" borderId="3" xfId="0" applyNumberFormat="1" applyFont="1" applyBorder="1" applyAlignment="1">
      <alignment horizontal="center"/>
    </xf>
    <xf numFmtId="3" fontId="4" fillId="0" borderId="4" xfId="0" applyNumberFormat="1" applyFont="1" applyBorder="1" applyAlignment="1">
      <alignment horizontal="center"/>
    </xf>
    <xf numFmtId="0" fontId="4" fillId="0" borderId="12" xfId="0" applyFont="1" applyBorder="1" applyAlignment="1">
      <alignment horizontal="center"/>
    </xf>
    <xf numFmtId="0" fontId="4" fillId="0" borderId="11" xfId="0" applyFont="1" applyBorder="1" applyAlignment="1">
      <alignment horizontal="center"/>
    </xf>
    <xf numFmtId="0" fontId="4" fillId="0" borderId="24" xfId="0" applyFont="1" applyBorder="1" applyAlignment="1">
      <alignment horizontal="center"/>
    </xf>
    <xf numFmtId="0" fontId="4" fillId="0" borderId="0" xfId="0" applyFont="1" applyBorder="1" applyAlignment="1">
      <alignment horizontal="center"/>
    </xf>
    <xf numFmtId="3" fontId="4" fillId="0" borderId="0" xfId="0" applyNumberFormat="1" applyFont="1" applyBorder="1" applyAlignment="1">
      <alignment horizontal="center"/>
    </xf>
    <xf numFmtId="3" fontId="4" fillId="0" borderId="23" xfId="0" applyNumberFormat="1" applyFont="1" applyBorder="1" applyAlignment="1">
      <alignment horizontal="center"/>
    </xf>
    <xf numFmtId="3" fontId="4" fillId="0" borderId="29" xfId="0" applyNumberFormat="1" applyFont="1" applyBorder="1" applyAlignment="1">
      <alignment horizontal="center"/>
    </xf>
    <xf numFmtId="0" fontId="4" fillId="0" borderId="23" xfId="0" applyFont="1" applyBorder="1" applyAlignment="1">
      <alignment horizontal="center"/>
    </xf>
    <xf numFmtId="0" fontId="4" fillId="0" borderId="22" xfId="0" applyFont="1" applyBorder="1" applyAlignment="1">
      <alignment horizontal="center"/>
    </xf>
    <xf numFmtId="0" fontId="4" fillId="0" borderId="29" xfId="0" applyFont="1" applyBorder="1" applyAlignment="1">
      <alignment horizontal="center"/>
    </xf>
    <xf numFmtId="0" fontId="4" fillId="0" borderId="8" xfId="0" applyNumberFormat="1" applyFont="1" applyBorder="1" applyAlignment="1">
      <alignment horizontal="center"/>
    </xf>
    <xf numFmtId="0" fontId="4" fillId="0" borderId="1" xfId="0" applyNumberFormat="1" applyFont="1" applyBorder="1" applyAlignment="1">
      <alignment horizontal="center"/>
    </xf>
    <xf numFmtId="0" fontId="4" fillId="0" borderId="13" xfId="0" applyNumberFormat="1" applyFont="1" applyBorder="1" applyAlignment="1">
      <alignment horizontal="center"/>
    </xf>
    <xf numFmtId="0" fontId="4" fillId="0" borderId="2" xfId="0" applyNumberFormat="1" applyFont="1" applyBorder="1" applyAlignment="1">
      <alignment horizontal="center"/>
    </xf>
    <xf numFmtId="0" fontId="4" fillId="0" borderId="10" xfId="0" applyNumberFormat="1" applyFont="1" applyBorder="1" applyAlignment="1">
      <alignment horizontal="center"/>
    </xf>
    <xf numFmtId="0" fontId="4" fillId="0" borderId="29" xfId="0" applyNumberFormat="1" applyFont="1" applyBorder="1" applyAlignment="1">
      <alignment horizontal="center"/>
    </xf>
    <xf numFmtId="0" fontId="4" fillId="0" borderId="23" xfId="0" applyNumberFormat="1" applyFont="1" applyBorder="1" applyAlignment="1">
      <alignment horizontal="center"/>
    </xf>
    <xf numFmtId="0" fontId="4" fillId="0" borderId="22" xfId="0" applyNumberFormat="1" applyFont="1" applyBorder="1" applyAlignment="1">
      <alignment horizontal="center"/>
    </xf>
    <xf numFmtId="3" fontId="4" fillId="0" borderId="27" xfId="0" applyNumberFormat="1" applyFont="1" applyBorder="1" applyAlignment="1">
      <alignment horizontal="center"/>
    </xf>
    <xf numFmtId="3" fontId="4" fillId="0" borderId="22" xfId="0" applyNumberFormat="1" applyFont="1" applyBorder="1" applyAlignment="1">
      <alignment horizontal="center"/>
    </xf>
    <xf numFmtId="0" fontId="4" fillId="0" borderId="10" xfId="0" quotePrefix="1" applyFont="1" applyBorder="1" applyAlignment="1">
      <alignment horizontal="center"/>
    </xf>
    <xf numFmtId="0" fontId="4" fillId="0" borderId="8" xfId="6" applyNumberFormat="1" applyFont="1" applyBorder="1" applyAlignment="1">
      <alignment horizontal="center"/>
    </xf>
    <xf numFmtId="0" fontId="4" fillId="0" borderId="1" xfId="6" applyNumberFormat="1" applyFont="1" applyBorder="1" applyAlignment="1">
      <alignment horizontal="center"/>
    </xf>
    <xf numFmtId="0" fontId="4" fillId="0" borderId="13" xfId="6" applyNumberFormat="1" applyFont="1" applyBorder="1" applyAlignment="1">
      <alignment horizontal="center"/>
    </xf>
    <xf numFmtId="0" fontId="4" fillId="0" borderId="2" xfId="6" applyNumberFormat="1" applyFont="1" applyBorder="1" applyAlignment="1">
      <alignment horizontal="center"/>
    </xf>
    <xf numFmtId="0" fontId="4" fillId="0" borderId="10" xfId="6" applyFont="1" applyBorder="1" applyAlignment="1">
      <alignment horizontal="center"/>
    </xf>
    <xf numFmtId="0" fontId="4" fillId="0" borderId="4" xfId="6" applyFont="1" applyBorder="1" applyAlignment="1">
      <alignment horizontal="center"/>
    </xf>
    <xf numFmtId="0" fontId="4" fillId="0" borderId="3" xfId="6" applyFont="1" applyBorder="1" applyAlignment="1">
      <alignment horizontal="center"/>
    </xf>
    <xf numFmtId="0" fontId="3" fillId="0" borderId="10" xfId="6" applyNumberFormat="1" applyFont="1" applyBorder="1" applyAlignment="1">
      <alignment horizontal="center"/>
    </xf>
    <xf numFmtId="0" fontId="3" fillId="0" borderId="29" xfId="6" applyNumberFormat="1" applyFont="1" applyBorder="1" applyAlignment="1">
      <alignment horizontal="center"/>
    </xf>
    <xf numFmtId="0" fontId="4" fillId="0" borderId="23" xfId="6" applyNumberFormat="1" applyFont="1" applyBorder="1" applyAlignment="1">
      <alignment horizontal="center"/>
    </xf>
    <xf numFmtId="0" fontId="4" fillId="0" borderId="29" xfId="6" applyNumberFormat="1" applyFont="1" applyBorder="1" applyAlignment="1">
      <alignment horizontal="center"/>
    </xf>
    <xf numFmtId="3" fontId="4" fillId="0" borderId="27" xfId="6" applyNumberFormat="1" applyFont="1" applyBorder="1" applyAlignment="1">
      <alignment horizontal="center"/>
    </xf>
    <xf numFmtId="3" fontId="4" fillId="0" borderId="29" xfId="6" applyNumberFormat="1" applyFont="1" applyBorder="1" applyAlignment="1">
      <alignment horizontal="center"/>
    </xf>
    <xf numFmtId="0" fontId="4" fillId="0" borderId="23" xfId="6" applyFont="1" applyBorder="1" applyAlignment="1">
      <alignment horizontal="center"/>
    </xf>
    <xf numFmtId="0" fontId="4" fillId="0" borderId="22" xfId="6" applyFont="1" applyBorder="1" applyAlignment="1">
      <alignment horizontal="center"/>
    </xf>
    <xf numFmtId="0" fontId="4" fillId="0" borderId="0" xfId="6" applyFont="1" applyBorder="1" applyAlignment="1">
      <alignment horizontal="center"/>
    </xf>
    <xf numFmtId="0" fontId="4" fillId="0" borderId="16" xfId="6" applyFont="1" applyBorder="1" applyAlignment="1">
      <alignment horizontal="center"/>
    </xf>
    <xf numFmtId="3" fontId="4" fillId="0" borderId="3" xfId="6" applyNumberFormat="1" applyFont="1" applyBorder="1" applyAlignment="1">
      <alignment horizontal="center"/>
    </xf>
    <xf numFmtId="3" fontId="4" fillId="0" borderId="16" xfId="6" applyNumberFormat="1" applyFont="1" applyBorder="1" applyAlignment="1">
      <alignment horizontal="center"/>
    </xf>
    <xf numFmtId="0" fontId="4" fillId="0" borderId="12" xfId="6" applyFont="1" applyBorder="1" applyAlignment="1">
      <alignment horizontal="center"/>
    </xf>
    <xf numFmtId="0" fontId="4" fillId="0" borderId="11" xfId="6" applyFont="1" applyBorder="1" applyAlignment="1">
      <alignment horizontal="center"/>
    </xf>
    <xf numFmtId="0" fontId="4" fillId="0" borderId="10" xfId="6" quotePrefix="1" applyFont="1" applyBorder="1" applyAlignment="1">
      <alignment horizontal="center"/>
    </xf>
    <xf numFmtId="0" fontId="4" fillId="0" borderId="29" xfId="6" applyFont="1" applyBorder="1" applyAlignment="1">
      <alignment horizontal="center"/>
    </xf>
    <xf numFmtId="0" fontId="4" fillId="0" borderId="9" xfId="6" applyFont="1" applyBorder="1" applyAlignment="1">
      <alignment horizontal="center"/>
    </xf>
    <xf numFmtId="0" fontId="4" fillId="0" borderId="7" xfId="6" applyFont="1" applyBorder="1" applyAlignment="1">
      <alignment horizontal="center"/>
    </xf>
    <xf numFmtId="0" fontId="4" fillId="0" borderId="21" xfId="6" applyFont="1" applyBorder="1" applyAlignment="1">
      <alignment horizontal="center"/>
    </xf>
    <xf numFmtId="0" fontId="46" fillId="0" borderId="0" xfId="6" applyFont="1"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0" fontId="0" fillId="0" borderId="26" xfId="0" applyBorder="1" applyAlignment="1">
      <alignment horizontal="center"/>
    </xf>
    <xf numFmtId="0" fontId="0" fillId="0" borderId="15" xfId="0" applyBorder="1" applyAlignment="1">
      <alignment horizontal="center"/>
    </xf>
    <xf numFmtId="0" fontId="4" fillId="0" borderId="13" xfId="3" applyBorder="1" applyAlignment="1">
      <alignment horizontal="center"/>
    </xf>
    <xf numFmtId="0" fontId="4" fillId="0" borderId="1" xfId="3" applyBorder="1" applyAlignment="1">
      <alignment horizontal="center"/>
    </xf>
    <xf numFmtId="0" fontId="4" fillId="0" borderId="2" xfId="3" applyBorder="1" applyAlignment="1">
      <alignment horizontal="center"/>
    </xf>
    <xf numFmtId="0" fontId="4" fillId="0" borderId="8" xfId="3" applyBorder="1" applyAlignment="1">
      <alignment horizontal="center"/>
    </xf>
    <xf numFmtId="0" fontId="4" fillId="0" borderId="13" xfId="3" applyFont="1" applyBorder="1" applyAlignment="1">
      <alignment horizontal="center"/>
    </xf>
    <xf numFmtId="0" fontId="4" fillId="0" borderId="1" xfId="3" applyFont="1" applyBorder="1" applyAlignment="1">
      <alignment horizontal="center"/>
    </xf>
    <xf numFmtId="0" fontId="4" fillId="0" borderId="2" xfId="3" applyFont="1" applyBorder="1" applyAlignment="1">
      <alignment horizontal="center"/>
    </xf>
    <xf numFmtId="0" fontId="4" fillId="0" borderId="14" xfId="3" applyBorder="1" applyAlignment="1">
      <alignment horizontal="right"/>
    </xf>
    <xf numFmtId="0" fontId="4" fillId="0" borderId="11" xfId="3" applyBorder="1" applyAlignment="1">
      <alignment horizontal="right"/>
    </xf>
    <xf numFmtId="0" fontId="4" fillId="0" borderId="10" xfId="3" applyBorder="1" applyAlignment="1">
      <alignment horizontal="center"/>
    </xf>
    <xf numFmtId="0" fontId="4" fillId="0" borderId="4" xfId="3" applyBorder="1" applyAlignment="1">
      <alignment horizontal="center"/>
    </xf>
    <xf numFmtId="0" fontId="4" fillId="0" borderId="23" xfId="3" applyBorder="1" applyAlignment="1">
      <alignment horizontal="center"/>
    </xf>
    <xf numFmtId="0" fontId="4" fillId="0" borderId="29" xfId="3" applyBorder="1" applyAlignment="1">
      <alignment horizontal="center"/>
    </xf>
    <xf numFmtId="0" fontId="4" fillId="0" borderId="22" xfId="3" applyBorder="1" applyAlignment="1">
      <alignment horizontal="center"/>
    </xf>
    <xf numFmtId="0" fontId="4" fillId="0" borderId="3" xfId="3" applyBorder="1" applyAlignment="1">
      <alignment horizontal="center"/>
    </xf>
    <xf numFmtId="0" fontId="4" fillId="0" borderId="0" xfId="3" applyBorder="1" applyAlignment="1">
      <alignment horizontal="center"/>
    </xf>
    <xf numFmtId="0" fontId="4" fillId="0" borderId="10" xfId="3" applyFont="1" applyBorder="1" applyAlignment="1">
      <alignment horizontal="center"/>
    </xf>
    <xf numFmtId="0" fontId="4" fillId="0" borderId="16" xfId="3" applyFont="1" applyBorder="1" applyAlignment="1">
      <alignment horizontal="center"/>
    </xf>
    <xf numFmtId="0" fontId="4" fillId="0" borderId="16" xfId="3" applyBorder="1" applyAlignment="1">
      <alignment horizontal="center"/>
    </xf>
    <xf numFmtId="0" fontId="4" fillId="0" borderId="23" xfId="3" applyNumberFormat="1" applyBorder="1" applyAlignment="1">
      <alignment horizontal="center"/>
    </xf>
    <xf numFmtId="0" fontId="4" fillId="0" borderId="29" xfId="3" applyNumberFormat="1" applyBorder="1" applyAlignment="1">
      <alignment horizontal="center"/>
    </xf>
    <xf numFmtId="0" fontId="4" fillId="0" borderId="3" xfId="3" applyFont="1" applyBorder="1" applyAlignment="1">
      <alignment horizontal="center"/>
    </xf>
    <xf numFmtId="0" fontId="4" fillId="0" borderId="4" xfId="3" applyFont="1" applyBorder="1" applyAlignment="1">
      <alignment horizontal="center"/>
    </xf>
    <xf numFmtId="0" fontId="4" fillId="0" borderId="10" xfId="3" applyFill="1" applyBorder="1" applyAlignment="1">
      <alignment horizontal="center"/>
    </xf>
    <xf numFmtId="0" fontId="4" fillId="0" borderId="16" xfId="3" applyFill="1" applyBorder="1" applyAlignment="1">
      <alignment horizontal="center"/>
    </xf>
    <xf numFmtId="0" fontId="4" fillId="0" borderId="3" xfId="3" applyNumberFormat="1" applyBorder="1" applyAlignment="1">
      <alignment horizontal="center"/>
    </xf>
    <xf numFmtId="0" fontId="4" fillId="0" borderId="0" xfId="3" applyNumberFormat="1" applyBorder="1" applyAlignment="1">
      <alignment horizontal="center"/>
    </xf>
    <xf numFmtId="0" fontId="4" fillId="0" borderId="9" xfId="3" applyBorder="1" applyAlignment="1">
      <alignment horizontal="center"/>
    </xf>
    <xf numFmtId="0" fontId="4" fillId="0" borderId="6" xfId="3" applyBorder="1" applyAlignment="1">
      <alignment horizontal="center"/>
    </xf>
    <xf numFmtId="0" fontId="4" fillId="0" borderId="5" xfId="3" applyBorder="1" applyAlignment="1">
      <alignment horizontal="center"/>
    </xf>
    <xf numFmtId="0" fontId="4" fillId="0" borderId="21" xfId="3" applyBorder="1" applyAlignment="1">
      <alignment horizontal="center"/>
    </xf>
    <xf numFmtId="0" fontId="4" fillId="0" borderId="13" xfId="3" applyBorder="1" applyAlignment="1">
      <alignment horizontal="right"/>
    </xf>
    <xf numFmtId="0" fontId="4" fillId="0" borderId="1" xfId="3" applyBorder="1" applyAlignment="1">
      <alignment horizontal="right"/>
    </xf>
    <xf numFmtId="0" fontId="4" fillId="0" borderId="14" xfId="3" applyBorder="1" applyAlignment="1">
      <alignment horizontal="center"/>
    </xf>
    <xf numFmtId="0" fontId="4" fillId="0" borderId="11" xfId="3" applyBorder="1" applyAlignment="1">
      <alignment horizontal="center"/>
    </xf>
    <xf numFmtId="0" fontId="4" fillId="0" borderId="15" xfId="3" applyBorder="1" applyAlignment="1">
      <alignment horizontal="center"/>
    </xf>
    <xf numFmtId="0" fontId="4" fillId="0" borderId="27" xfId="3" applyBorder="1" applyAlignment="1">
      <alignment horizontal="center"/>
    </xf>
    <xf numFmtId="0" fontId="4" fillId="0" borderId="28" xfId="3" applyBorder="1" applyAlignment="1">
      <alignment horizontal="center"/>
    </xf>
    <xf numFmtId="0" fontId="4" fillId="0" borderId="11" xfId="3" applyFont="1" applyBorder="1" applyAlignment="1">
      <alignment horizontal="center"/>
    </xf>
    <xf numFmtId="0" fontId="4" fillId="0" borderId="15" xfId="3" applyFont="1" applyBorder="1" applyAlignment="1">
      <alignment horizontal="center"/>
    </xf>
    <xf numFmtId="0" fontId="4" fillId="0" borderId="10" xfId="3" applyNumberFormat="1" applyBorder="1" applyAlignment="1">
      <alignment horizontal="center"/>
    </xf>
    <xf numFmtId="0" fontId="4" fillId="0" borderId="4" xfId="3" applyNumberFormat="1" applyBorder="1" applyAlignment="1">
      <alignment horizontal="center"/>
    </xf>
    <xf numFmtId="0" fontId="4" fillId="0" borderId="24" xfId="3" applyBorder="1" applyAlignment="1">
      <alignment horizontal="center"/>
    </xf>
    <xf numFmtId="0" fontId="4" fillId="0" borderId="12" xfId="3" applyBorder="1" applyAlignment="1">
      <alignment horizontal="center"/>
    </xf>
    <xf numFmtId="0" fontId="4" fillId="0" borderId="10" xfId="3" quotePrefix="1" applyBorder="1" applyAlignment="1">
      <alignment horizontal="center"/>
    </xf>
    <xf numFmtId="0" fontId="4" fillId="0" borderId="16" xfId="3" quotePrefix="1" applyBorder="1" applyAlignment="1">
      <alignment horizontal="center"/>
    </xf>
    <xf numFmtId="0" fontId="13" fillId="0" borderId="0" xfId="0" quotePrefix="1" applyFont="1" applyAlignment="1">
      <alignment horizontal="center" textRotation="180"/>
    </xf>
    <xf numFmtId="0" fontId="13" fillId="0" borderId="0" xfId="0" applyFont="1" applyAlignment="1">
      <alignment horizontal="center" textRotation="180"/>
    </xf>
    <xf numFmtId="0" fontId="4" fillId="0" borderId="23" xfId="3" applyFont="1" applyBorder="1" applyAlignment="1">
      <alignment horizontal="center"/>
    </xf>
    <xf numFmtId="0" fontId="4" fillId="0" borderId="22" xfId="3" applyFont="1" applyBorder="1" applyAlignment="1">
      <alignment horizontal="center"/>
    </xf>
    <xf numFmtId="0" fontId="4" fillId="0" borderId="28" xfId="3" applyFont="1" applyBorder="1" applyAlignment="1">
      <alignment horizontal="center"/>
    </xf>
    <xf numFmtId="0" fontId="10" fillId="0" borderId="13" xfId="3" applyFont="1" applyBorder="1" applyAlignment="1">
      <alignment horizontal="center"/>
    </xf>
    <xf numFmtId="0" fontId="10" fillId="0" borderId="1" xfId="3" applyFont="1" applyBorder="1" applyAlignment="1">
      <alignment horizontal="center"/>
    </xf>
    <xf numFmtId="0" fontId="10" fillId="0" borderId="2" xfId="3" applyFont="1" applyBorder="1" applyAlignment="1">
      <alignment horizontal="center"/>
    </xf>
    <xf numFmtId="0" fontId="8" fillId="0" borderId="13" xfId="3" applyFont="1" applyBorder="1" applyAlignment="1">
      <alignment horizontal="center"/>
    </xf>
    <xf numFmtId="0" fontId="8" fillId="0" borderId="1" xfId="3" applyFont="1" applyBorder="1" applyAlignment="1">
      <alignment horizontal="center"/>
    </xf>
    <xf numFmtId="0" fontId="8" fillId="0" borderId="2" xfId="3" applyFont="1" applyBorder="1" applyAlignment="1">
      <alignment horizontal="center"/>
    </xf>
    <xf numFmtId="0" fontId="11" fillId="0" borderId="11" xfId="3" applyFont="1" applyBorder="1" applyAlignment="1">
      <alignment horizontal="center"/>
    </xf>
    <xf numFmtId="0" fontId="8" fillId="0" borderId="14" xfId="3" applyFont="1" applyBorder="1" applyAlignment="1">
      <alignment horizontal="center"/>
    </xf>
    <xf numFmtId="0" fontId="8" fillId="0" borderId="11" xfId="3" applyFont="1" applyBorder="1" applyAlignment="1">
      <alignment horizontal="center"/>
    </xf>
    <xf numFmtId="0" fontId="8" fillId="0" borderId="15" xfId="3" applyFont="1" applyBorder="1" applyAlignment="1">
      <alignment horizontal="center"/>
    </xf>
    <xf numFmtId="0" fontId="14" fillId="0" borderId="27" xfId="3" applyFont="1" applyBorder="1" applyAlignment="1">
      <alignment horizontal="center"/>
    </xf>
    <xf numFmtId="0" fontId="14" fillId="0" borderId="22" xfId="3" applyFont="1" applyBorder="1" applyAlignment="1">
      <alignment horizontal="center"/>
    </xf>
    <xf numFmtId="0" fontId="14" fillId="0" borderId="29" xfId="3" applyFont="1" applyBorder="1" applyAlignment="1">
      <alignment horizontal="center"/>
    </xf>
    <xf numFmtId="0" fontId="4" fillId="0" borderId="27" xfId="3" applyFont="1" applyBorder="1" applyAlignment="1">
      <alignment horizontal="center"/>
    </xf>
    <xf numFmtId="0" fontId="4" fillId="0" borderId="29" xfId="3" applyFont="1" applyBorder="1" applyAlignment="1">
      <alignment horizontal="center"/>
    </xf>
    <xf numFmtId="1" fontId="4" fillId="0" borderId="3" xfId="3" applyNumberFormat="1" applyFont="1" applyBorder="1" applyAlignment="1">
      <alignment horizontal="center"/>
    </xf>
    <xf numFmtId="1" fontId="4" fillId="0" borderId="0" xfId="3" applyNumberFormat="1" applyFont="1" applyBorder="1" applyAlignment="1">
      <alignment horizontal="center"/>
    </xf>
    <xf numFmtId="1" fontId="4" fillId="0" borderId="16" xfId="3" applyNumberFormat="1" applyFont="1" applyBorder="1" applyAlignment="1">
      <alignment horizontal="center"/>
    </xf>
    <xf numFmtId="0" fontId="14" fillId="0" borderId="10" xfId="3" applyFont="1" applyBorder="1" applyAlignment="1">
      <alignment horizontal="center"/>
    </xf>
    <xf numFmtId="0" fontId="14" fillId="0" borderId="0" xfId="3" applyFont="1" applyBorder="1" applyAlignment="1">
      <alignment horizontal="center"/>
    </xf>
    <xf numFmtId="0" fontId="14" fillId="0" borderId="4" xfId="3" applyFont="1" applyBorder="1" applyAlignment="1">
      <alignment horizontal="center"/>
    </xf>
    <xf numFmtId="16" fontId="4" fillId="0" borderId="3" xfId="3" applyNumberFormat="1" applyFont="1" applyBorder="1" applyAlignment="1">
      <alignment horizontal="center"/>
    </xf>
    <xf numFmtId="16" fontId="4" fillId="0" borderId="0" xfId="3" applyNumberFormat="1" applyFont="1" applyBorder="1" applyAlignment="1">
      <alignment horizontal="center"/>
    </xf>
    <xf numFmtId="16" fontId="4" fillId="0" borderId="16" xfId="3" applyNumberFormat="1" applyFont="1" applyBorder="1" applyAlignment="1">
      <alignment horizontal="center"/>
    </xf>
    <xf numFmtId="16" fontId="4" fillId="0" borderId="10" xfId="3" applyNumberFormat="1" applyFont="1" applyBorder="1" applyAlignment="1">
      <alignment horizontal="center"/>
    </xf>
    <xf numFmtId="16" fontId="4" fillId="0" borderId="4" xfId="3" applyNumberFormat="1" applyFont="1" applyBorder="1" applyAlignment="1">
      <alignment horizontal="center"/>
    </xf>
    <xf numFmtId="0" fontId="4" fillId="0" borderId="0" xfId="3" applyFont="1" applyBorder="1" applyAlignment="1">
      <alignment horizontal="center"/>
    </xf>
    <xf numFmtId="0" fontId="11" fillId="0" borderId="3" xfId="3" applyFont="1" applyBorder="1" applyAlignment="1">
      <alignment horizontal="center"/>
    </xf>
    <xf numFmtId="0" fontId="11" fillId="0" borderId="16" xfId="3" applyFont="1" applyBorder="1" applyAlignment="1">
      <alignment horizontal="center"/>
    </xf>
    <xf numFmtId="0" fontId="4" fillId="0" borderId="14" xfId="3" applyFont="1" applyBorder="1" applyAlignment="1">
      <alignment horizontal="center"/>
    </xf>
    <xf numFmtId="0" fontId="4" fillId="0" borderId="24" xfId="3" applyFont="1" applyBorder="1" applyAlignment="1">
      <alignment horizontal="center"/>
    </xf>
    <xf numFmtId="0" fontId="4" fillId="0" borderId="12" xfId="3" applyFont="1" applyBorder="1" applyAlignment="1">
      <alignment horizontal="center"/>
    </xf>
    <xf numFmtId="1" fontId="4" fillId="0" borderId="14" xfId="3" applyNumberFormat="1" applyFont="1" applyBorder="1" applyAlignment="1">
      <alignment horizontal="center"/>
    </xf>
    <xf numFmtId="1" fontId="4" fillId="0" borderId="11" xfId="3" applyNumberFormat="1" applyFont="1" applyBorder="1" applyAlignment="1">
      <alignment horizontal="center"/>
    </xf>
    <xf numFmtId="1" fontId="4" fillId="0" borderId="24" xfId="3" applyNumberFormat="1" applyFont="1" applyBorder="1" applyAlignment="1">
      <alignment horizontal="center"/>
    </xf>
    <xf numFmtId="16" fontId="4" fillId="0" borderId="12" xfId="3" applyNumberFormat="1" applyFont="1" applyBorder="1" applyAlignment="1">
      <alignment horizontal="center"/>
    </xf>
    <xf numFmtId="16" fontId="4" fillId="0" borderId="11" xfId="3" applyNumberFormat="1" applyFont="1" applyBorder="1" applyAlignment="1">
      <alignment horizontal="center"/>
    </xf>
    <xf numFmtId="16" fontId="4" fillId="0" borderId="15" xfId="3" applyNumberFormat="1" applyFont="1" applyBorder="1" applyAlignment="1">
      <alignment horizontal="center"/>
    </xf>
    <xf numFmtId="0" fontId="4" fillId="0" borderId="7" xfId="3" applyBorder="1" applyAlignment="1">
      <alignment horizontal="center"/>
    </xf>
    <xf numFmtId="0" fontId="6" fillId="0" borderId="13" xfId="0" applyFont="1" applyBorder="1" applyAlignment="1">
      <alignment horizontal="center"/>
    </xf>
    <xf numFmtId="0" fontId="6" fillId="0" borderId="2" xfId="0" applyFont="1" applyBorder="1" applyAlignment="1">
      <alignment horizontal="center"/>
    </xf>
    <xf numFmtId="0" fontId="4" fillId="0" borderId="1" xfId="0" quotePrefix="1" applyFont="1" applyBorder="1" applyAlignment="1">
      <alignment horizontal="center"/>
    </xf>
    <xf numFmtId="0" fontId="6" fillId="0" borderId="1" xfId="0" quotePrefix="1" applyFont="1" applyBorder="1" applyAlignment="1">
      <alignment horizontal="center"/>
    </xf>
    <xf numFmtId="0" fontId="6" fillId="0" borderId="4" xfId="0" applyFont="1" applyBorder="1" applyAlignment="1">
      <alignment horizontal="center"/>
    </xf>
    <xf numFmtId="0" fontId="6" fillId="0" borderId="27" xfId="0" applyFont="1" applyBorder="1" applyAlignment="1">
      <alignment horizontal="center"/>
    </xf>
    <xf numFmtId="0" fontId="6" fillId="0" borderId="29" xfId="0" applyFont="1" applyBorder="1" applyAlignment="1">
      <alignment horizontal="center"/>
    </xf>
    <xf numFmtId="0" fontId="6" fillId="0" borderId="23" xfId="0" applyFont="1" applyBorder="1" applyAlignment="1">
      <alignment horizontal="center"/>
    </xf>
    <xf numFmtId="0" fontId="6" fillId="0" borderId="28" xfId="0" applyFont="1" applyBorder="1" applyAlignment="1">
      <alignment horizontal="center"/>
    </xf>
    <xf numFmtId="0" fontId="0" fillId="0" borderId="2" xfId="0" applyBorder="1" applyAlignment="1">
      <alignment horizontal="center"/>
    </xf>
    <xf numFmtId="0" fontId="6" fillId="0" borderId="10" xfId="0" applyFont="1" applyBorder="1" applyAlignment="1">
      <alignment horizontal="center"/>
    </xf>
    <xf numFmtId="0" fontId="6" fillId="0" borderId="16" xfId="0" applyFont="1" applyBorder="1" applyAlignment="1">
      <alignment horizontal="center"/>
    </xf>
    <xf numFmtId="0" fontId="4" fillId="0" borderId="3" xfId="0" quotePrefix="1" applyFont="1" applyFill="1" applyBorder="1" applyAlignment="1">
      <alignment horizontal="center"/>
    </xf>
    <xf numFmtId="0" fontId="6" fillId="0" borderId="4" xfId="0" quotePrefix="1" applyFont="1" applyFill="1" applyBorder="1" applyAlignment="1">
      <alignment horizontal="center"/>
    </xf>
    <xf numFmtId="0" fontId="6" fillId="0" borderId="3" xfId="0" applyFont="1" applyFill="1" applyBorder="1" applyAlignment="1">
      <alignment horizontal="center"/>
    </xf>
    <xf numFmtId="0" fontId="6" fillId="0" borderId="4" xfId="0" applyFont="1" applyFill="1" applyBorder="1" applyAlignment="1">
      <alignment horizontal="center"/>
    </xf>
    <xf numFmtId="0" fontId="6" fillId="0" borderId="5" xfId="0" applyFont="1" applyFill="1" applyBorder="1" applyAlignment="1">
      <alignment horizontal="center"/>
    </xf>
    <xf numFmtId="0" fontId="6" fillId="0" borderId="6" xfId="0" applyFont="1" applyFill="1" applyBorder="1" applyAlignment="1">
      <alignment horizontal="center"/>
    </xf>
    <xf numFmtId="0" fontId="6" fillId="0" borderId="21" xfId="0" applyFont="1" applyFill="1" applyBorder="1" applyAlignment="1">
      <alignment horizontal="center"/>
    </xf>
    <xf numFmtId="0" fontId="6" fillId="0" borderId="9" xfId="0" applyFont="1" applyFill="1" applyBorder="1" applyAlignment="1">
      <alignment horizontal="center"/>
    </xf>
    <xf numFmtId="0" fontId="6" fillId="0" borderId="9" xfId="0" applyFont="1" applyBorder="1" applyAlignment="1">
      <alignment horizontal="center"/>
    </xf>
    <xf numFmtId="0" fontId="6" fillId="0" borderId="21" xfId="0" applyFont="1" applyBorder="1" applyAlignment="1">
      <alignment horizontal="center"/>
    </xf>
    <xf numFmtId="0" fontId="14" fillId="0" borderId="8" xfId="0" applyFont="1" applyBorder="1" applyAlignment="1">
      <alignment horizontal="center"/>
    </xf>
    <xf numFmtId="0" fontId="14" fillId="0" borderId="2" xfId="0" applyFont="1" applyBorder="1" applyAlignment="1">
      <alignment horizontal="center"/>
    </xf>
    <xf numFmtId="0" fontId="0" fillId="0" borderId="6" xfId="0" applyBorder="1" applyAlignment="1">
      <alignment horizontal="center"/>
    </xf>
    <xf numFmtId="0" fontId="0" fillId="0" borderId="5" xfId="0" applyBorder="1" applyAlignment="1">
      <alignment horizontal="center"/>
    </xf>
    <xf numFmtId="0" fontId="0" fillId="0" borderId="16" xfId="0" applyNumberFormat="1" applyBorder="1" applyAlignment="1">
      <alignment horizontal="center"/>
    </xf>
    <xf numFmtId="0" fontId="14" fillId="0" borderId="14" xfId="0" applyFont="1" applyBorder="1" applyAlignment="1">
      <alignment horizontal="right"/>
    </xf>
    <xf numFmtId="0" fontId="14" fillId="0" borderId="11" xfId="0" applyFont="1" applyBorder="1" applyAlignment="1">
      <alignment horizontal="right"/>
    </xf>
    <xf numFmtId="0" fontId="6" fillId="0" borderId="1" xfId="0" applyFont="1" applyBorder="1" applyAlignment="1">
      <alignment horizontal="center"/>
    </xf>
    <xf numFmtId="0" fontId="14" fillId="0" borderId="3" xfId="0" applyNumberFormat="1" applyFont="1" applyBorder="1" applyAlignment="1">
      <alignment horizontal="center"/>
    </xf>
    <xf numFmtId="0" fontId="14" fillId="0" borderId="0" xfId="0" applyNumberFormat="1" applyFont="1" applyBorder="1" applyAlignment="1">
      <alignment horizontal="center"/>
    </xf>
    <xf numFmtId="0" fontId="0" fillId="0" borderId="13" xfId="0" applyBorder="1" applyAlignment="1">
      <alignment horizontal="right"/>
    </xf>
    <xf numFmtId="0" fontId="0" fillId="0" borderId="1" xfId="0" applyBorder="1" applyAlignment="1">
      <alignment horizontal="right"/>
    </xf>
    <xf numFmtId="0" fontId="0" fillId="0" borderId="14" xfId="0" applyBorder="1" applyAlignment="1">
      <alignment horizontal="center"/>
    </xf>
    <xf numFmtId="0" fontId="0" fillId="0" borderId="4" xfId="0" applyNumberFormat="1" applyBorder="1" applyAlignment="1">
      <alignment horizontal="center"/>
    </xf>
    <xf numFmtId="0" fontId="0" fillId="0" borderId="10" xfId="0" quotePrefix="1" applyBorder="1" applyAlignment="1">
      <alignment horizontal="center"/>
    </xf>
    <xf numFmtId="0" fontId="0" fillId="0" borderId="16" xfId="0" quotePrefix="1" applyBorder="1" applyAlignment="1">
      <alignment horizontal="center"/>
    </xf>
    <xf numFmtId="0" fontId="0" fillId="0" borderId="28" xfId="0" applyBorder="1" applyAlignment="1">
      <alignment horizontal="center"/>
    </xf>
    <xf numFmtId="0" fontId="6" fillId="0" borderId="11" xfId="0" applyFont="1" applyBorder="1" applyAlignment="1">
      <alignment horizontal="center"/>
    </xf>
    <xf numFmtId="0" fontId="6" fillId="0" borderId="15" xfId="0" applyFont="1" applyBorder="1" applyAlignment="1">
      <alignment horizontal="center"/>
    </xf>
    <xf numFmtId="0" fontId="6" fillId="0" borderId="17" xfId="0" applyFont="1" applyBorder="1" applyAlignment="1">
      <alignment horizontal="center"/>
    </xf>
    <xf numFmtId="0" fontId="6" fillId="0" borderId="0" xfId="0" applyFont="1" applyBorder="1" applyAlignment="1">
      <alignment horizontal="center"/>
    </xf>
    <xf numFmtId="0" fontId="6" fillId="0" borderId="22" xfId="0" applyFont="1" applyBorder="1" applyAlignment="1">
      <alignment horizontal="center"/>
    </xf>
    <xf numFmtId="16" fontId="6" fillId="0" borderId="10" xfId="0" applyNumberFormat="1" applyFont="1" applyBorder="1" applyAlignment="1">
      <alignment horizontal="center"/>
    </xf>
    <xf numFmtId="16" fontId="6" fillId="0" borderId="0" xfId="0" applyNumberFormat="1" applyFont="1" applyBorder="1" applyAlignment="1">
      <alignment horizontal="center"/>
    </xf>
    <xf numFmtId="16" fontId="6" fillId="0" borderId="4" xfId="0" applyNumberFormat="1" applyFont="1" applyBorder="1" applyAlignment="1">
      <alignment horizontal="center"/>
    </xf>
    <xf numFmtId="0" fontId="11" fillId="0" borderId="3" xfId="0" applyFont="1" applyBorder="1" applyAlignment="1">
      <alignment horizontal="center"/>
    </xf>
    <xf numFmtId="0" fontId="11" fillId="0" borderId="16" xfId="0" applyFont="1" applyBorder="1" applyAlignment="1">
      <alignment horizontal="center"/>
    </xf>
    <xf numFmtId="0" fontId="8" fillId="0" borderId="13" xfId="0" applyFont="1" applyBorder="1" applyAlignment="1">
      <alignment horizontal="center"/>
    </xf>
    <xf numFmtId="0" fontId="8" fillId="0" borderId="1" xfId="0" applyFont="1" applyBorder="1" applyAlignment="1">
      <alignment horizontal="center"/>
    </xf>
    <xf numFmtId="0" fontId="8" fillId="0" borderId="2" xfId="0" applyFont="1" applyBorder="1" applyAlignment="1">
      <alignment horizontal="center"/>
    </xf>
    <xf numFmtId="0" fontId="8" fillId="0" borderId="14" xfId="0" applyFont="1" applyBorder="1" applyAlignment="1">
      <alignment horizontal="center"/>
    </xf>
    <xf numFmtId="0" fontId="8" fillId="0" borderId="11" xfId="0" applyFont="1" applyBorder="1" applyAlignment="1">
      <alignment horizontal="center"/>
    </xf>
    <xf numFmtId="0" fontId="8" fillId="0" borderId="15" xfId="0" applyFont="1" applyBorder="1" applyAlignment="1">
      <alignment horizontal="center"/>
    </xf>
    <xf numFmtId="16" fontId="6" fillId="0" borderId="16" xfId="0" applyNumberFormat="1" applyFont="1" applyBorder="1" applyAlignment="1">
      <alignment horizontal="center"/>
    </xf>
    <xf numFmtId="0" fontId="10" fillId="0" borderId="13" xfId="0" applyFont="1" applyBorder="1" applyAlignment="1">
      <alignment horizontal="center"/>
    </xf>
    <xf numFmtId="0" fontId="10" fillId="0" borderId="1" xfId="0" applyFont="1" applyBorder="1" applyAlignment="1">
      <alignment horizontal="center"/>
    </xf>
    <xf numFmtId="0" fontId="14" fillId="0" borderId="27" xfId="0" applyFont="1" applyBorder="1" applyAlignment="1">
      <alignment horizontal="center"/>
    </xf>
    <xf numFmtId="0" fontId="6" fillId="0" borderId="14" xfId="0" applyFont="1" applyBorder="1" applyAlignment="1">
      <alignment horizontal="center"/>
    </xf>
    <xf numFmtId="0" fontId="6" fillId="0" borderId="24" xfId="0" applyFont="1" applyBorder="1" applyAlignment="1">
      <alignment horizontal="center"/>
    </xf>
    <xf numFmtId="0" fontId="10" fillId="0" borderId="2" xfId="0" applyFont="1" applyBorder="1" applyAlignment="1">
      <alignment horizontal="center"/>
    </xf>
    <xf numFmtId="0" fontId="11" fillId="0" borderId="11" xfId="0" applyFont="1" applyBorder="1" applyAlignment="1">
      <alignment horizontal="center"/>
    </xf>
    <xf numFmtId="16" fontId="6" fillId="0" borderId="3" xfId="0" applyNumberFormat="1" applyFont="1" applyBorder="1" applyAlignment="1">
      <alignment horizontal="center"/>
    </xf>
    <xf numFmtId="0" fontId="6" fillId="0" borderId="12" xfId="0" applyFont="1" applyBorder="1" applyAlignment="1">
      <alignment horizontal="center"/>
    </xf>
    <xf numFmtId="16" fontId="6" fillId="0" borderId="12" xfId="0" applyNumberFormat="1" applyFont="1" applyBorder="1" applyAlignment="1">
      <alignment horizontal="center"/>
    </xf>
    <xf numFmtId="16" fontId="6" fillId="0" borderId="11" xfId="0" applyNumberFormat="1" applyFont="1" applyBorder="1" applyAlignment="1">
      <alignment horizontal="center"/>
    </xf>
    <xf numFmtId="16" fontId="6" fillId="0" borderId="15" xfId="0" applyNumberFormat="1" applyFont="1" applyBorder="1" applyAlignment="1">
      <alignment horizontal="center"/>
    </xf>
    <xf numFmtId="1" fontId="6" fillId="0" borderId="3" xfId="0" applyNumberFormat="1" applyFont="1" applyBorder="1" applyAlignment="1">
      <alignment horizontal="center"/>
    </xf>
    <xf numFmtId="1" fontId="6" fillId="0" borderId="0" xfId="0" applyNumberFormat="1" applyFont="1" applyBorder="1" applyAlignment="1">
      <alignment horizontal="center"/>
    </xf>
    <xf numFmtId="1" fontId="6" fillId="0" borderId="16" xfId="0" applyNumberFormat="1" applyFont="1" applyBorder="1" applyAlignment="1">
      <alignment horizontal="center"/>
    </xf>
    <xf numFmtId="1" fontId="6" fillId="0" borderId="14" xfId="0" applyNumberFormat="1" applyFont="1" applyBorder="1" applyAlignment="1">
      <alignment horizontal="center"/>
    </xf>
    <xf numFmtId="1" fontId="6" fillId="0" borderId="11" xfId="0" applyNumberFormat="1" applyFont="1" applyBorder="1" applyAlignment="1">
      <alignment horizontal="center"/>
    </xf>
    <xf numFmtId="1" fontId="6" fillId="0" borderId="24" xfId="0" applyNumberFormat="1" applyFont="1" applyBorder="1" applyAlignment="1">
      <alignment horizontal="center"/>
    </xf>
    <xf numFmtId="0" fontId="6" fillId="0" borderId="3" xfId="0" quotePrefix="1" applyFont="1" applyFill="1" applyBorder="1" applyAlignment="1">
      <alignment horizontal="center"/>
    </xf>
    <xf numFmtId="0" fontId="0" fillId="0" borderId="14" xfId="0" applyBorder="1" applyAlignment="1">
      <alignment horizontal="right"/>
    </xf>
    <xf numFmtId="0" fontId="0" fillId="0" borderId="11" xfId="0" applyBorder="1" applyAlignment="1">
      <alignment horizontal="right"/>
    </xf>
    <xf numFmtId="0" fontId="0" fillId="0" borderId="3" xfId="0" applyNumberFormat="1" applyBorder="1" applyAlignment="1">
      <alignment horizontal="center"/>
    </xf>
    <xf numFmtId="0" fontId="0" fillId="0" borderId="0" xfId="0" applyNumberFormat="1" applyBorder="1" applyAlignment="1">
      <alignment horizontal="center"/>
    </xf>
    <xf numFmtId="0" fontId="0" fillId="0" borderId="10" xfId="0" applyFill="1" applyBorder="1" applyAlignment="1">
      <alignment horizontal="center"/>
    </xf>
    <xf numFmtId="0" fontId="0" fillId="0" borderId="16" xfId="0" applyFill="1" applyBorder="1" applyAlignment="1">
      <alignment horizontal="center"/>
    </xf>
    <xf numFmtId="1" fontId="6" fillId="0" borderId="10" xfId="0" applyNumberFormat="1" applyFont="1" applyBorder="1" applyAlignment="1">
      <alignment horizontal="center"/>
    </xf>
    <xf numFmtId="16" fontId="14" fillId="0" borderId="10" xfId="0" applyNumberFormat="1" applyFont="1" applyBorder="1" applyAlignment="1">
      <alignment horizontal="center"/>
    </xf>
    <xf numFmtId="16" fontId="14" fillId="0" borderId="0" xfId="0" applyNumberFormat="1" applyFont="1" applyBorder="1" applyAlignment="1">
      <alignment horizontal="center"/>
    </xf>
    <xf numFmtId="16" fontId="14" fillId="0" borderId="4" xfId="0" applyNumberFormat="1" applyFont="1" applyBorder="1" applyAlignment="1">
      <alignment horizontal="center"/>
    </xf>
    <xf numFmtId="0" fontId="14" fillId="0" borderId="5" xfId="0" applyFont="1" applyBorder="1" applyAlignment="1">
      <alignment horizontal="center"/>
    </xf>
    <xf numFmtId="16" fontId="14" fillId="0" borderId="16" xfId="0" applyNumberFormat="1" applyFont="1" applyBorder="1" applyAlignment="1">
      <alignment horizontal="center"/>
    </xf>
    <xf numFmtId="0" fontId="15" fillId="0" borderId="3" xfId="0" applyFont="1" applyBorder="1" applyAlignment="1">
      <alignment horizontal="center"/>
    </xf>
    <xf numFmtId="0" fontId="15" fillId="0" borderId="16" xfId="0" applyFont="1" applyBorder="1" applyAlignment="1">
      <alignment horizontal="center"/>
    </xf>
    <xf numFmtId="0" fontId="27" fillId="0" borderId="13" xfId="0" applyFont="1" applyBorder="1" applyAlignment="1">
      <alignment horizontal="center"/>
    </xf>
    <xf numFmtId="0" fontId="27" fillId="0" borderId="1" xfId="0" applyFont="1" applyBorder="1" applyAlignment="1">
      <alignment horizontal="center"/>
    </xf>
    <xf numFmtId="0" fontId="14" fillId="0" borderId="14" xfId="0" applyFont="1" applyBorder="1" applyAlignment="1">
      <alignment horizontal="center"/>
    </xf>
    <xf numFmtId="0" fontId="44" fillId="0" borderId="0" xfId="0" applyFont="1" applyAlignment="1">
      <alignment horizontal="center" textRotation="180"/>
    </xf>
    <xf numFmtId="1" fontId="14" fillId="0" borderId="3" xfId="0" applyNumberFormat="1" applyFont="1" applyBorder="1" applyAlignment="1">
      <alignment horizontal="center"/>
    </xf>
    <xf numFmtId="1" fontId="14" fillId="0" borderId="0" xfId="0" applyNumberFormat="1" applyFont="1" applyBorder="1" applyAlignment="1">
      <alignment horizontal="center"/>
    </xf>
    <xf numFmtId="1" fontId="14" fillId="0" borderId="16" xfId="0" applyNumberFormat="1" applyFont="1" applyBorder="1" applyAlignment="1">
      <alignment horizontal="center"/>
    </xf>
    <xf numFmtId="0" fontId="6" fillId="0" borderId="13" xfId="0" quotePrefix="1" applyFont="1" applyBorder="1" applyAlignment="1">
      <alignment horizontal="center"/>
    </xf>
    <xf numFmtId="0" fontId="6" fillId="0" borderId="0" xfId="0" applyFont="1" applyAlignment="1">
      <alignment horizontal="center" textRotation="180"/>
    </xf>
    <xf numFmtId="0" fontId="8" fillId="0" borderId="0" xfId="0" applyFont="1" applyBorder="1" applyAlignment="1">
      <alignment horizontal="center" textRotation="180"/>
    </xf>
    <xf numFmtId="9" fontId="0" fillId="0" borderId="10" xfId="0" applyNumberFormat="1" applyBorder="1" applyAlignment="1">
      <alignment horizontal="center"/>
    </xf>
    <xf numFmtId="0" fontId="4" fillId="0" borderId="0" xfId="0" quotePrefix="1" applyFont="1" applyAlignment="1">
      <alignment horizontal="center" textRotation="180"/>
    </xf>
    <xf numFmtId="1" fontId="6" fillId="0" borderId="0" xfId="0" quotePrefix="1" applyNumberFormat="1" applyFont="1" applyBorder="1" applyAlignment="1">
      <alignment horizontal="center"/>
    </xf>
    <xf numFmtId="164" fontId="0" fillId="0" borderId="3" xfId="0" applyNumberFormat="1" applyBorder="1" applyAlignment="1">
      <alignment horizontal="center"/>
    </xf>
    <xf numFmtId="164" fontId="0" fillId="0" borderId="4" xfId="0" applyNumberFormat="1" applyBorder="1" applyAlignment="1">
      <alignment horizontal="center"/>
    </xf>
    <xf numFmtId="0" fontId="4" fillId="0" borderId="63" xfId="3" applyFont="1" applyBorder="1" applyAlignment="1">
      <alignment horizontal="center"/>
    </xf>
    <xf numFmtId="0" fontId="4" fillId="0" borderId="62" xfId="3" applyFont="1" applyBorder="1" applyAlignment="1">
      <alignment horizontal="center"/>
    </xf>
    <xf numFmtId="1" fontId="4" fillId="0" borderId="64" xfId="3" applyNumberFormat="1" applyFont="1" applyBorder="1" applyAlignment="1">
      <alignment horizontal="center"/>
    </xf>
    <xf numFmtId="1" fontId="4" fillId="0" borderId="62" xfId="3" applyNumberFormat="1" applyFont="1" applyBorder="1" applyAlignment="1">
      <alignment horizontal="center"/>
    </xf>
    <xf numFmtId="0" fontId="11" fillId="0" borderId="46" xfId="3" applyFont="1" applyBorder="1" applyAlignment="1">
      <alignment horizontal="center" wrapText="1"/>
    </xf>
    <xf numFmtId="0" fontId="4" fillId="0" borderId="43" xfId="3" applyBorder="1" applyAlignment="1">
      <alignment horizontal="center" wrapText="1"/>
    </xf>
    <xf numFmtId="0" fontId="4" fillId="0" borderId="0" xfId="0" applyFont="1" applyBorder="1" applyAlignment="1">
      <alignment horizontal="center" textRotation="180"/>
    </xf>
    <xf numFmtId="0" fontId="6" fillId="0" borderId="23" xfId="2" applyBorder="1" applyAlignment="1">
      <alignment horizontal="center"/>
    </xf>
    <xf numFmtId="0" fontId="6" fillId="0" borderId="28" xfId="2" applyBorder="1" applyAlignment="1">
      <alignment horizontal="center"/>
    </xf>
    <xf numFmtId="0" fontId="6" fillId="0" borderId="22" xfId="2" applyBorder="1" applyAlignment="1">
      <alignment horizontal="center"/>
    </xf>
    <xf numFmtId="0" fontId="6" fillId="0" borderId="29" xfId="2" applyBorder="1" applyAlignment="1">
      <alignment horizontal="center"/>
    </xf>
    <xf numFmtId="0" fontId="6" fillId="0" borderId="10" xfId="2" applyBorder="1" applyAlignment="1">
      <alignment horizontal="center"/>
    </xf>
    <xf numFmtId="0" fontId="6" fillId="0" borderId="0" xfId="2" applyBorder="1" applyAlignment="1">
      <alignment horizontal="center"/>
    </xf>
    <xf numFmtId="0" fontId="6" fillId="0" borderId="13" xfId="2" applyBorder="1" applyAlignment="1">
      <alignment horizontal="center"/>
    </xf>
    <xf numFmtId="0" fontId="6" fillId="0" borderId="1" xfId="2" applyBorder="1" applyAlignment="1">
      <alignment horizontal="center"/>
    </xf>
    <xf numFmtId="0" fontId="6" fillId="0" borderId="2" xfId="2" applyBorder="1" applyAlignment="1">
      <alignment horizontal="center"/>
    </xf>
    <xf numFmtId="0" fontId="6" fillId="0" borderId="8" xfId="2" applyBorder="1" applyAlignment="1">
      <alignment horizontal="center"/>
    </xf>
    <xf numFmtId="0" fontId="6" fillId="0" borderId="27" xfId="2" applyBorder="1" applyAlignment="1">
      <alignment horizontal="center"/>
    </xf>
    <xf numFmtId="0" fontId="6" fillId="0" borderId="13" xfId="2" applyFont="1" applyBorder="1" applyAlignment="1">
      <alignment horizontal="center"/>
    </xf>
    <xf numFmtId="0" fontId="6" fillId="0" borderId="1" xfId="2" applyFont="1" applyBorder="1" applyAlignment="1">
      <alignment horizontal="center"/>
    </xf>
    <xf numFmtId="0" fontId="6" fillId="0" borderId="2" xfId="2" applyFont="1" applyBorder="1" applyAlignment="1">
      <alignment horizontal="center"/>
    </xf>
    <xf numFmtId="0" fontId="6" fillId="0" borderId="14" xfId="2" applyBorder="1" applyAlignment="1">
      <alignment horizontal="right"/>
    </xf>
    <xf numFmtId="0" fontId="6" fillId="0" borderId="11" xfId="2" applyBorder="1" applyAlignment="1">
      <alignment horizontal="right"/>
    </xf>
    <xf numFmtId="0" fontId="6" fillId="0" borderId="16" xfId="2" applyFont="1" applyBorder="1" applyAlignment="1">
      <alignment horizontal="center"/>
    </xf>
    <xf numFmtId="0" fontId="6" fillId="0" borderId="3" xfId="2" applyFont="1" applyBorder="1" applyAlignment="1">
      <alignment horizontal="center"/>
    </xf>
    <xf numFmtId="0" fontId="6" fillId="0" borderId="16" xfId="2" applyBorder="1" applyAlignment="1">
      <alignment horizontal="center"/>
    </xf>
    <xf numFmtId="0" fontId="6" fillId="0" borderId="12" xfId="2" applyBorder="1" applyAlignment="1">
      <alignment horizontal="center"/>
    </xf>
    <xf numFmtId="0" fontId="6" fillId="0" borderId="11" xfId="2" applyBorder="1" applyAlignment="1">
      <alignment horizontal="center"/>
    </xf>
    <xf numFmtId="0" fontId="6" fillId="0" borderId="24" xfId="2" applyBorder="1" applyAlignment="1">
      <alignment horizontal="center"/>
    </xf>
    <xf numFmtId="0" fontId="6" fillId="0" borderId="16" xfId="2" applyNumberFormat="1" applyBorder="1" applyAlignment="1">
      <alignment horizontal="center"/>
    </xf>
    <xf numFmtId="0" fontId="6" fillId="0" borderId="9" xfId="2" applyBorder="1" applyAlignment="1">
      <alignment horizontal="center"/>
    </xf>
    <xf numFmtId="0" fontId="6" fillId="0" borderId="6" xfId="2" applyBorder="1" applyAlignment="1">
      <alignment horizontal="center"/>
    </xf>
    <xf numFmtId="0" fontId="6" fillId="0" borderId="5" xfId="2" applyBorder="1" applyAlignment="1">
      <alignment horizontal="center"/>
    </xf>
    <xf numFmtId="0" fontId="6" fillId="0" borderId="21" xfId="2" applyBorder="1" applyAlignment="1">
      <alignment horizontal="center"/>
    </xf>
    <xf numFmtId="164" fontId="6" fillId="0" borderId="3" xfId="2" applyNumberFormat="1" applyBorder="1" applyAlignment="1">
      <alignment horizontal="center"/>
    </xf>
    <xf numFmtId="164" fontId="6" fillId="0" borderId="4" xfId="2" applyNumberFormat="1" applyBorder="1" applyAlignment="1">
      <alignment horizontal="center"/>
    </xf>
    <xf numFmtId="0" fontId="6" fillId="0" borderId="13" xfId="2" applyBorder="1" applyAlignment="1">
      <alignment horizontal="right"/>
    </xf>
    <xf numFmtId="0" fontId="6" fillId="0" borderId="1" xfId="2" applyBorder="1" applyAlignment="1">
      <alignment horizontal="right"/>
    </xf>
    <xf numFmtId="0" fontId="6" fillId="0" borderId="11" xfId="2" applyFont="1" applyBorder="1" applyAlignment="1">
      <alignment horizontal="center"/>
    </xf>
    <xf numFmtId="0" fontId="6" fillId="0" borderId="15" xfId="2" applyFont="1" applyBorder="1" applyAlignment="1">
      <alignment horizontal="center"/>
    </xf>
    <xf numFmtId="0" fontId="6" fillId="0" borderId="4" xfId="2" applyNumberFormat="1" applyBorder="1" applyAlignment="1">
      <alignment horizontal="center"/>
    </xf>
    <xf numFmtId="0" fontId="6" fillId="0" borderId="10" xfId="2" quotePrefix="1" applyBorder="1" applyAlignment="1">
      <alignment horizontal="center"/>
    </xf>
    <xf numFmtId="0" fontId="6" fillId="0" borderId="0" xfId="2" applyFont="1" applyBorder="1" applyAlignment="1">
      <alignment horizontal="center"/>
    </xf>
    <xf numFmtId="1" fontId="6" fillId="0" borderId="0" xfId="2" quotePrefix="1" applyNumberFormat="1" applyFont="1" applyBorder="1" applyAlignment="1">
      <alignment horizontal="center"/>
    </xf>
    <xf numFmtId="1" fontId="6" fillId="0" borderId="0" xfId="2" applyNumberFormat="1" applyFont="1" applyBorder="1" applyAlignment="1">
      <alignment horizontal="center"/>
    </xf>
    <xf numFmtId="0" fontId="6" fillId="0" borderId="14" xfId="2" applyFont="1" applyBorder="1" applyAlignment="1">
      <alignment horizontal="center"/>
    </xf>
    <xf numFmtId="1" fontId="6" fillId="0" borderId="3" xfId="2" applyNumberFormat="1" applyFont="1" applyBorder="1" applyAlignment="1">
      <alignment horizontal="center"/>
    </xf>
    <xf numFmtId="1" fontId="6" fillId="0" borderId="16" xfId="2" applyNumberFormat="1" applyFont="1" applyBorder="1" applyAlignment="1">
      <alignment horizontal="center"/>
    </xf>
    <xf numFmtId="1" fontId="6" fillId="0" borderId="10" xfId="2" applyNumberFormat="1" applyFont="1" applyBorder="1" applyAlignment="1">
      <alignment horizontal="center"/>
    </xf>
    <xf numFmtId="0" fontId="6" fillId="0" borderId="23" xfId="2" applyFont="1" applyBorder="1" applyAlignment="1">
      <alignment horizontal="center"/>
    </xf>
    <xf numFmtId="0" fontId="6" fillId="0" borderId="22" xfId="2" applyFont="1" applyBorder="1" applyAlignment="1">
      <alignment horizontal="center"/>
    </xf>
    <xf numFmtId="0" fontId="6" fillId="0" borderId="28" xfId="2" applyFont="1" applyBorder="1" applyAlignment="1">
      <alignment horizontal="center"/>
    </xf>
    <xf numFmtId="0" fontId="10" fillId="0" borderId="13" xfId="2" applyFont="1" applyBorder="1" applyAlignment="1">
      <alignment horizontal="center"/>
    </xf>
    <xf numFmtId="0" fontId="10" fillId="0" borderId="1" xfId="2" applyFont="1" applyBorder="1" applyAlignment="1">
      <alignment horizontal="center"/>
    </xf>
    <xf numFmtId="0" fontId="10" fillId="0" borderId="2" xfId="2" applyFont="1" applyBorder="1" applyAlignment="1">
      <alignment horizontal="center"/>
    </xf>
    <xf numFmtId="0" fontId="8" fillId="0" borderId="13" xfId="2" applyFont="1" applyBorder="1" applyAlignment="1">
      <alignment horizontal="center"/>
    </xf>
    <xf numFmtId="0" fontId="8" fillId="0" borderId="1" xfId="2" applyFont="1" applyBorder="1" applyAlignment="1">
      <alignment horizontal="center"/>
    </xf>
    <xf numFmtId="0" fontId="8" fillId="0" borderId="2" xfId="2" applyFont="1" applyBorder="1" applyAlignment="1">
      <alignment horizontal="center"/>
    </xf>
    <xf numFmtId="0" fontId="11" fillId="0" borderId="11" xfId="2" applyFont="1" applyBorder="1" applyAlignment="1">
      <alignment horizontal="center"/>
    </xf>
    <xf numFmtId="0" fontId="8" fillId="0" borderId="14" xfId="2" applyFont="1" applyBorder="1" applyAlignment="1">
      <alignment horizontal="center"/>
    </xf>
    <xf numFmtId="0" fontId="8" fillId="0" borderId="11" xfId="2" applyFont="1" applyBorder="1" applyAlignment="1">
      <alignment horizontal="center"/>
    </xf>
    <xf numFmtId="0" fontId="8" fillId="0" borderId="15" xfId="2" applyFont="1" applyBorder="1" applyAlignment="1">
      <alignment horizontal="center"/>
    </xf>
    <xf numFmtId="0" fontId="14" fillId="0" borderId="27" xfId="2" applyFont="1" applyBorder="1" applyAlignment="1">
      <alignment horizontal="center"/>
    </xf>
    <xf numFmtId="0" fontId="6" fillId="0" borderId="27" xfId="2" applyFont="1" applyBorder="1" applyAlignment="1">
      <alignment horizontal="center"/>
    </xf>
    <xf numFmtId="0" fontId="6" fillId="0" borderId="29" xfId="2" applyFont="1" applyBorder="1" applyAlignment="1">
      <alignment horizontal="center"/>
    </xf>
    <xf numFmtId="16" fontId="6" fillId="0" borderId="10" xfId="2" applyNumberFormat="1" applyFont="1" applyBorder="1" applyAlignment="1">
      <alignment horizontal="center"/>
    </xf>
    <xf numFmtId="16" fontId="6" fillId="0" borderId="0" xfId="2" applyNumberFormat="1" applyFont="1" applyBorder="1" applyAlignment="1">
      <alignment horizontal="center"/>
    </xf>
    <xf numFmtId="16" fontId="6" fillId="0" borderId="4" xfId="2" applyNumberFormat="1" applyFont="1" applyBorder="1" applyAlignment="1">
      <alignment horizontal="center"/>
    </xf>
    <xf numFmtId="16" fontId="6" fillId="0" borderId="3" xfId="2" applyNumberFormat="1" applyFont="1" applyBorder="1" applyAlignment="1">
      <alignment horizontal="center"/>
    </xf>
    <xf numFmtId="16" fontId="6" fillId="0" borderId="16" xfId="2" applyNumberFormat="1" applyFont="1" applyBorder="1" applyAlignment="1">
      <alignment horizontal="center"/>
    </xf>
    <xf numFmtId="0" fontId="11" fillId="0" borderId="3" xfId="2" applyFont="1" applyBorder="1" applyAlignment="1">
      <alignment horizontal="center"/>
    </xf>
    <xf numFmtId="0" fontId="11" fillId="0" borderId="16" xfId="2" applyFont="1" applyBorder="1" applyAlignment="1">
      <alignment horizontal="center"/>
    </xf>
    <xf numFmtId="0" fontId="6" fillId="0" borderId="24" xfId="2" applyFont="1" applyBorder="1" applyAlignment="1">
      <alignment horizontal="center"/>
    </xf>
    <xf numFmtId="1" fontId="6" fillId="0" borderId="14" xfId="2" applyNumberFormat="1" applyFont="1" applyBorder="1" applyAlignment="1">
      <alignment horizontal="center"/>
    </xf>
    <xf numFmtId="1" fontId="6" fillId="0" borderId="11" xfId="2" applyNumberFormat="1" applyFont="1" applyBorder="1" applyAlignment="1">
      <alignment horizontal="center"/>
    </xf>
    <xf numFmtId="1" fontId="6" fillId="0" borderId="24" xfId="2" applyNumberFormat="1" applyFont="1" applyBorder="1" applyAlignment="1">
      <alignment horizontal="center"/>
    </xf>
    <xf numFmtId="16" fontId="6" fillId="0" borderId="12" xfId="2" applyNumberFormat="1" applyFont="1" applyBorder="1" applyAlignment="1">
      <alignment horizontal="center"/>
    </xf>
    <xf numFmtId="16" fontId="6" fillId="0" borderId="11" xfId="2" applyNumberFormat="1" applyFont="1" applyBorder="1" applyAlignment="1">
      <alignment horizontal="center"/>
    </xf>
    <xf numFmtId="16" fontId="6" fillId="0" borderId="15" xfId="2" applyNumberFormat="1" applyFont="1" applyBorder="1" applyAlignment="1">
      <alignment horizontal="center"/>
    </xf>
    <xf numFmtId="0" fontId="6" fillId="0" borderId="7" xfId="2" applyBorder="1" applyAlignment="1">
      <alignment horizontal="center"/>
    </xf>
    <xf numFmtId="0" fontId="4" fillId="0" borderId="16" xfId="3" applyNumberFormat="1" applyBorder="1" applyAlignment="1">
      <alignment horizontal="center"/>
    </xf>
    <xf numFmtId="164" fontId="4" fillId="0" borderId="3" xfId="3" applyNumberFormat="1" applyBorder="1" applyAlignment="1">
      <alignment horizontal="center"/>
    </xf>
    <xf numFmtId="164" fontId="4" fillId="0" borderId="4" xfId="3" applyNumberFormat="1" applyBorder="1" applyAlignment="1">
      <alignment horizontal="center"/>
    </xf>
    <xf numFmtId="1" fontId="4" fillId="0" borderId="10" xfId="3" applyNumberFormat="1" applyFont="1" applyBorder="1" applyAlignment="1">
      <alignment horizontal="center"/>
    </xf>
    <xf numFmtId="1" fontId="4" fillId="0" borderId="0" xfId="3" quotePrefix="1" applyNumberFormat="1" applyFont="1" applyBorder="1" applyAlignment="1">
      <alignment horizontal="center"/>
    </xf>
    <xf numFmtId="0" fontId="4" fillId="0" borderId="13" xfId="0" applyFont="1" applyBorder="1" applyAlignment="1">
      <alignment horizontal="center"/>
    </xf>
    <xf numFmtId="0" fontId="4" fillId="0" borderId="1" xfId="0" applyFont="1" applyBorder="1" applyAlignment="1">
      <alignment horizontal="center"/>
    </xf>
    <xf numFmtId="0" fontId="4" fillId="0" borderId="2" xfId="0" applyFont="1" applyBorder="1" applyAlignment="1">
      <alignment horizontal="center"/>
    </xf>
    <xf numFmtId="0" fontId="0" fillId="0" borderId="3" xfId="0" quotePrefix="1" applyBorder="1" applyAlignment="1">
      <alignment horizontal="center"/>
    </xf>
    <xf numFmtId="2" fontId="4" fillId="0" borderId="0" xfId="0" applyNumberFormat="1" applyFont="1" applyAlignment="1">
      <alignment horizontal="right" textRotation="180"/>
    </xf>
    <xf numFmtId="1" fontId="4" fillId="0" borderId="0" xfId="0" quotePrefix="1" applyNumberFormat="1" applyFont="1" applyBorder="1" applyAlignment="1">
      <alignment horizontal="center"/>
    </xf>
    <xf numFmtId="1" fontId="4" fillId="0" borderId="0" xfId="0" applyNumberFormat="1" applyFont="1" applyBorder="1" applyAlignment="1">
      <alignment horizontal="center"/>
    </xf>
    <xf numFmtId="0" fontId="4" fillId="0" borderId="14" xfId="0" applyFont="1" applyBorder="1" applyAlignment="1">
      <alignment horizontal="center"/>
    </xf>
    <xf numFmtId="0" fontId="4" fillId="0" borderId="27" xfId="0" applyFont="1" applyBorder="1" applyAlignment="1">
      <alignment horizontal="center"/>
    </xf>
    <xf numFmtId="1" fontId="4" fillId="0" borderId="3" xfId="0" applyNumberFormat="1" applyFont="1" applyBorder="1" applyAlignment="1">
      <alignment horizontal="center"/>
    </xf>
    <xf numFmtId="1" fontId="4" fillId="0" borderId="16" xfId="0" applyNumberFormat="1" applyFont="1" applyBorder="1" applyAlignment="1">
      <alignment horizontal="center"/>
    </xf>
    <xf numFmtId="1" fontId="4" fillId="0" borderId="10" xfId="0" applyNumberFormat="1" applyFont="1" applyBorder="1" applyAlignment="1">
      <alignment horizontal="center"/>
    </xf>
    <xf numFmtId="0" fontId="4" fillId="0" borderId="28" xfId="0" applyFont="1" applyBorder="1" applyAlignment="1">
      <alignment horizontal="center"/>
    </xf>
    <xf numFmtId="0" fontId="3" fillId="0" borderId="11" xfId="0" applyFont="1" applyBorder="1" applyAlignment="1">
      <alignment horizontal="center"/>
    </xf>
    <xf numFmtId="16" fontId="4" fillId="0" borderId="10" xfId="0" applyNumberFormat="1" applyFont="1" applyBorder="1" applyAlignment="1">
      <alignment horizontal="center"/>
    </xf>
    <xf numFmtId="16" fontId="4" fillId="0" borderId="0" xfId="0" applyNumberFormat="1" applyFont="1" applyBorder="1" applyAlignment="1">
      <alignment horizontal="center"/>
    </xf>
    <xf numFmtId="16" fontId="4" fillId="0" borderId="4" xfId="0" applyNumberFormat="1" applyFont="1" applyBorder="1" applyAlignment="1">
      <alignment horizontal="center"/>
    </xf>
    <xf numFmtId="16" fontId="4" fillId="0" borderId="3" xfId="0" applyNumberFormat="1" applyFont="1" applyBorder="1" applyAlignment="1">
      <alignment horizontal="center"/>
    </xf>
    <xf numFmtId="16" fontId="4" fillId="0" borderId="16" xfId="0" applyNumberFormat="1" applyFont="1" applyBorder="1" applyAlignment="1">
      <alignment horizontal="center"/>
    </xf>
    <xf numFmtId="0" fontId="3" fillId="0" borderId="3" xfId="0" applyFont="1" applyBorder="1" applyAlignment="1">
      <alignment horizontal="center"/>
    </xf>
    <xf numFmtId="0" fontId="3" fillId="0" borderId="16" xfId="0" applyFont="1" applyBorder="1" applyAlignment="1">
      <alignment horizontal="center"/>
    </xf>
    <xf numFmtId="1" fontId="4" fillId="0" borderId="14" xfId="0" applyNumberFormat="1" applyFont="1" applyBorder="1" applyAlignment="1">
      <alignment horizontal="center"/>
    </xf>
    <xf numFmtId="1" fontId="4" fillId="0" borderId="11" xfId="0" applyNumberFormat="1" applyFont="1" applyBorder="1" applyAlignment="1">
      <alignment horizontal="center"/>
    </xf>
    <xf numFmtId="1" fontId="4" fillId="0" borderId="24" xfId="0" applyNumberFormat="1" applyFont="1" applyBorder="1" applyAlignment="1">
      <alignment horizontal="center"/>
    </xf>
    <xf numFmtId="16" fontId="4" fillId="0" borderId="12" xfId="0" applyNumberFormat="1" applyFont="1" applyBorder="1" applyAlignment="1">
      <alignment horizontal="center"/>
    </xf>
    <xf numFmtId="16" fontId="4" fillId="0" borderId="11" xfId="0" applyNumberFormat="1" applyFont="1" applyBorder="1" applyAlignment="1">
      <alignment horizontal="center"/>
    </xf>
    <xf numFmtId="16" fontId="4" fillId="0" borderId="15" xfId="0" applyNumberFormat="1" applyFont="1" applyBorder="1" applyAlignment="1">
      <alignment horizontal="center"/>
    </xf>
    <xf numFmtId="0" fontId="4" fillId="0" borderId="11" xfId="0" applyFont="1" applyBorder="1" applyAlignment="1">
      <alignment horizontal="right"/>
    </xf>
    <xf numFmtId="17" fontId="4" fillId="0" borderId="3" xfId="0" applyNumberFormat="1" applyFont="1" applyBorder="1" applyAlignment="1">
      <alignment horizontal="center"/>
    </xf>
    <xf numFmtId="17" fontId="4" fillId="0" borderId="4" xfId="0" applyNumberFormat="1" applyFont="1" applyBorder="1" applyAlignment="1">
      <alignment horizontal="center"/>
    </xf>
    <xf numFmtId="0" fontId="13" fillId="0" borderId="0" xfId="0" applyFont="1" applyBorder="1" applyAlignment="1">
      <alignment horizontal="center" textRotation="180"/>
    </xf>
    <xf numFmtId="2" fontId="8" fillId="0" borderId="0" xfId="0" applyNumberFormat="1" applyFont="1" applyAlignment="1">
      <alignment horizontal="right" textRotation="180"/>
    </xf>
    <xf numFmtId="0" fontId="4" fillId="0" borderId="13" xfId="6" applyBorder="1" applyAlignment="1">
      <alignment horizontal="center"/>
    </xf>
    <xf numFmtId="0" fontId="4" fillId="0" borderId="1" xfId="6" applyBorder="1" applyAlignment="1">
      <alignment horizontal="center"/>
    </xf>
    <xf numFmtId="0" fontId="4" fillId="0" borderId="17" xfId="6" applyBorder="1" applyAlignment="1">
      <alignment horizontal="center"/>
    </xf>
    <xf numFmtId="0" fontId="4" fillId="0" borderId="13" xfId="6" applyFont="1" applyBorder="1" applyAlignment="1">
      <alignment horizontal="center"/>
    </xf>
    <xf numFmtId="0" fontId="4" fillId="0" borderId="2" xfId="6" applyFont="1" applyBorder="1" applyAlignment="1">
      <alignment horizontal="center"/>
    </xf>
    <xf numFmtId="0" fontId="4" fillId="0" borderId="11" xfId="6" applyFont="1" applyBorder="1" applyAlignment="1">
      <alignment horizontal="right"/>
    </xf>
    <xf numFmtId="0" fontId="4" fillId="0" borderId="27" xfId="6" applyFont="1" applyBorder="1" applyAlignment="1">
      <alignment horizontal="center"/>
    </xf>
    <xf numFmtId="0" fontId="4" fillId="0" borderId="23" xfId="6" applyBorder="1" applyAlignment="1">
      <alignment horizontal="center"/>
    </xf>
    <xf numFmtId="0" fontId="4" fillId="0" borderId="22" xfId="6" applyBorder="1" applyAlignment="1">
      <alignment horizontal="center"/>
    </xf>
    <xf numFmtId="0" fontId="4" fillId="0" borderId="29" xfId="6" applyBorder="1" applyAlignment="1">
      <alignment horizontal="center"/>
    </xf>
    <xf numFmtId="0" fontId="4" fillId="0" borderId="12" xfId="6" applyBorder="1" applyAlignment="1">
      <alignment horizontal="center"/>
    </xf>
    <xf numFmtId="0" fontId="4" fillId="0" borderId="11" xfId="6" applyBorder="1" applyAlignment="1">
      <alignment horizontal="center"/>
    </xf>
    <xf numFmtId="0" fontId="4" fillId="0" borderId="24" xfId="6" applyBorder="1" applyAlignment="1">
      <alignment horizontal="center"/>
    </xf>
    <xf numFmtId="17" fontId="4" fillId="0" borderId="3" xfId="6" applyNumberFormat="1" applyFont="1" applyBorder="1" applyAlignment="1">
      <alignment horizontal="center"/>
    </xf>
    <xf numFmtId="17" fontId="4" fillId="0" borderId="4" xfId="6" applyNumberFormat="1" applyFont="1" applyBorder="1" applyAlignment="1">
      <alignment horizontal="center"/>
    </xf>
    <xf numFmtId="0" fontId="4" fillId="0" borderId="23" xfId="6" applyNumberFormat="1" applyBorder="1" applyAlignment="1">
      <alignment horizontal="center"/>
    </xf>
    <xf numFmtId="0" fontId="4" fillId="0" borderId="29" xfId="6" applyNumberFormat="1" applyBorder="1" applyAlignment="1">
      <alignment horizontal="center"/>
    </xf>
    <xf numFmtId="0" fontId="4" fillId="0" borderId="10" xfId="6" applyBorder="1" applyAlignment="1">
      <alignment horizontal="center"/>
    </xf>
    <xf numFmtId="0" fontId="4" fillId="0" borderId="16" xfId="6" applyBorder="1" applyAlignment="1">
      <alignment horizontal="center"/>
    </xf>
    <xf numFmtId="0" fontId="4" fillId="0" borderId="4" xfId="6" applyBorder="1" applyAlignment="1">
      <alignment horizontal="center"/>
    </xf>
    <xf numFmtId="0" fontId="4" fillId="0" borderId="3" xfId="6" applyBorder="1" applyAlignment="1">
      <alignment horizontal="center"/>
    </xf>
    <xf numFmtId="0" fontId="4" fillId="0" borderId="10" xfId="6" applyNumberFormat="1" applyBorder="1" applyAlignment="1">
      <alignment horizontal="center"/>
    </xf>
    <xf numFmtId="0" fontId="4" fillId="0" borderId="16" xfId="6" applyNumberFormat="1" applyBorder="1" applyAlignment="1">
      <alignment horizontal="center"/>
    </xf>
    <xf numFmtId="0" fontId="4" fillId="0" borderId="10" xfId="6" applyFill="1" applyBorder="1" applyAlignment="1">
      <alignment horizontal="center"/>
    </xf>
    <xf numFmtId="0" fontId="4" fillId="0" borderId="16" xfId="6" applyFill="1" applyBorder="1" applyAlignment="1">
      <alignment horizontal="center"/>
    </xf>
    <xf numFmtId="0" fontId="4" fillId="0" borderId="14" xfId="6" applyBorder="1" applyAlignment="1">
      <alignment horizontal="center"/>
    </xf>
    <xf numFmtId="0" fontId="4" fillId="0" borderId="5" xfId="6" applyBorder="1" applyAlignment="1">
      <alignment horizontal="center"/>
    </xf>
    <xf numFmtId="0" fontId="4" fillId="0" borderId="6" xfId="6" applyBorder="1" applyAlignment="1">
      <alignment horizontal="center"/>
    </xf>
    <xf numFmtId="0" fontId="4" fillId="0" borderId="13" xfId="6" applyBorder="1" applyAlignment="1">
      <alignment horizontal="right"/>
    </xf>
    <xf numFmtId="0" fontId="4" fillId="0" borderId="1" xfId="6" applyBorder="1" applyAlignment="1">
      <alignment horizontal="right"/>
    </xf>
    <xf numFmtId="0" fontId="4" fillId="0" borderId="2" xfId="6" applyBorder="1" applyAlignment="1">
      <alignment horizontal="center"/>
    </xf>
    <xf numFmtId="0" fontId="4" fillId="0" borderId="0" xfId="6" applyBorder="1" applyAlignment="1">
      <alignment horizontal="center"/>
    </xf>
    <xf numFmtId="0" fontId="4" fillId="0" borderId="27" xfId="6" applyBorder="1" applyAlignment="1">
      <alignment horizontal="center"/>
    </xf>
    <xf numFmtId="0" fontId="4" fillId="0" borderId="4" xfId="6" applyNumberFormat="1" applyBorder="1" applyAlignment="1">
      <alignment horizontal="center"/>
    </xf>
    <xf numFmtId="0" fontId="4" fillId="0" borderId="3" xfId="6" quotePrefix="1" applyBorder="1" applyAlignment="1">
      <alignment horizontal="center"/>
    </xf>
    <xf numFmtId="2" fontId="13" fillId="0" borderId="0" xfId="0" applyNumberFormat="1" applyFont="1" applyAlignment="1">
      <alignment horizontal="right" textRotation="180"/>
    </xf>
    <xf numFmtId="1" fontId="4" fillId="0" borderId="0" xfId="6" quotePrefix="1" applyNumberFormat="1" applyFont="1" applyBorder="1" applyAlignment="1">
      <alignment horizontal="center"/>
    </xf>
    <xf numFmtId="1" fontId="4" fillId="0" borderId="0" xfId="6" applyNumberFormat="1" applyFont="1" applyBorder="1" applyAlignment="1">
      <alignment horizontal="center"/>
    </xf>
    <xf numFmtId="0" fontId="4" fillId="0" borderId="14" xfId="6" applyFont="1" applyBorder="1" applyAlignment="1">
      <alignment horizontal="center"/>
    </xf>
    <xf numFmtId="1" fontId="4" fillId="0" borderId="3" xfId="6" applyNumberFormat="1" applyFont="1" applyBorder="1" applyAlignment="1">
      <alignment horizontal="center"/>
    </xf>
    <xf numFmtId="1" fontId="4" fillId="0" borderId="16" xfId="6" applyNumberFormat="1" applyFont="1" applyBorder="1" applyAlignment="1">
      <alignment horizontal="center"/>
    </xf>
    <xf numFmtId="1" fontId="4" fillId="0" borderId="10" xfId="6" applyNumberFormat="1" applyFont="1" applyBorder="1" applyAlignment="1">
      <alignment horizontal="center"/>
    </xf>
    <xf numFmtId="0" fontId="4" fillId="0" borderId="28" xfId="6" applyFont="1" applyBorder="1" applyAlignment="1">
      <alignment horizontal="center"/>
    </xf>
    <xf numFmtId="0" fontId="10" fillId="0" borderId="13" xfId="6" applyFont="1" applyBorder="1" applyAlignment="1">
      <alignment horizontal="center"/>
    </xf>
    <xf numFmtId="0" fontId="10" fillId="0" borderId="1" xfId="6" applyFont="1" applyBorder="1" applyAlignment="1">
      <alignment horizontal="center"/>
    </xf>
    <xf numFmtId="0" fontId="10" fillId="0" borderId="2" xfId="6" applyFont="1" applyBorder="1" applyAlignment="1">
      <alignment horizontal="center"/>
    </xf>
    <xf numFmtId="0" fontId="8" fillId="0" borderId="13" xfId="6" applyFont="1" applyBorder="1" applyAlignment="1">
      <alignment horizontal="center"/>
    </xf>
    <xf numFmtId="0" fontId="8" fillId="0" borderId="1" xfId="6" applyFont="1" applyBorder="1" applyAlignment="1">
      <alignment horizontal="center"/>
    </xf>
    <xf numFmtId="0" fontId="8" fillId="0" borderId="2" xfId="6" applyFont="1" applyBorder="1" applyAlignment="1">
      <alignment horizontal="center"/>
    </xf>
    <xf numFmtId="0" fontId="3" fillId="0" borderId="11" xfId="6" applyFont="1" applyBorder="1" applyAlignment="1">
      <alignment horizontal="center"/>
    </xf>
    <xf numFmtId="0" fontId="8" fillId="0" borderId="14" xfId="6" applyFont="1" applyBorder="1" applyAlignment="1">
      <alignment horizontal="center"/>
    </xf>
    <xf numFmtId="0" fontId="8" fillId="0" borderId="11" xfId="6" applyFont="1" applyBorder="1" applyAlignment="1">
      <alignment horizontal="center"/>
    </xf>
    <xf numFmtId="0" fontId="8" fillId="0" borderId="15" xfId="6" applyFont="1" applyBorder="1" applyAlignment="1">
      <alignment horizontal="center"/>
    </xf>
    <xf numFmtId="0" fontId="14" fillId="0" borderId="27" xfId="6" applyFont="1" applyBorder="1" applyAlignment="1">
      <alignment horizontal="center"/>
    </xf>
    <xf numFmtId="0" fontId="14" fillId="0" borderId="22" xfId="6" applyFont="1" applyBorder="1" applyAlignment="1">
      <alignment horizontal="center"/>
    </xf>
    <xf numFmtId="0" fontId="14" fillId="0" borderId="29" xfId="6" applyFont="1" applyBorder="1" applyAlignment="1">
      <alignment horizontal="center"/>
    </xf>
    <xf numFmtId="16" fontId="4" fillId="0" borderId="10" xfId="6" applyNumberFormat="1" applyFont="1" applyBorder="1" applyAlignment="1">
      <alignment horizontal="center"/>
    </xf>
    <xf numFmtId="16" fontId="4" fillId="0" borderId="0" xfId="6" applyNumberFormat="1" applyFont="1" applyBorder="1" applyAlignment="1">
      <alignment horizontal="center"/>
    </xf>
    <xf numFmtId="16" fontId="4" fillId="0" borderId="4" xfId="6" applyNumberFormat="1" applyFont="1" applyBorder="1" applyAlignment="1">
      <alignment horizontal="center"/>
    </xf>
    <xf numFmtId="16" fontId="4" fillId="0" borderId="3" xfId="6" applyNumberFormat="1" applyFont="1" applyBorder="1" applyAlignment="1">
      <alignment horizontal="center"/>
    </xf>
    <xf numFmtId="16" fontId="4" fillId="0" borderId="16" xfId="6" applyNumberFormat="1" applyFont="1" applyBorder="1" applyAlignment="1">
      <alignment horizontal="center"/>
    </xf>
    <xf numFmtId="0" fontId="3" fillId="0" borderId="3" xfId="6" applyFont="1" applyBorder="1" applyAlignment="1">
      <alignment horizontal="center"/>
    </xf>
    <xf numFmtId="0" fontId="3" fillId="0" borderId="16" xfId="6" applyFont="1" applyBorder="1" applyAlignment="1">
      <alignment horizontal="center"/>
    </xf>
    <xf numFmtId="0" fontId="4" fillId="0" borderId="24" xfId="6" applyFont="1" applyBorder="1" applyAlignment="1">
      <alignment horizontal="center"/>
    </xf>
    <xf numFmtId="1" fontId="4" fillId="0" borderId="14" xfId="6" applyNumberFormat="1" applyFont="1" applyBorder="1" applyAlignment="1">
      <alignment horizontal="center"/>
    </xf>
    <xf numFmtId="1" fontId="4" fillId="0" borderId="11" xfId="6" applyNumberFormat="1" applyFont="1" applyBorder="1" applyAlignment="1">
      <alignment horizontal="center"/>
    </xf>
    <xf numFmtId="1" fontId="4" fillId="0" borderId="24" xfId="6" applyNumberFormat="1" applyFont="1" applyBorder="1" applyAlignment="1">
      <alignment horizontal="center"/>
    </xf>
    <xf numFmtId="16" fontId="4" fillId="0" borderId="12" xfId="6" applyNumberFormat="1" applyFont="1" applyBorder="1" applyAlignment="1">
      <alignment horizontal="center"/>
    </xf>
    <xf numFmtId="16" fontId="4" fillId="0" borderId="11" xfId="6" applyNumberFormat="1" applyFont="1" applyBorder="1" applyAlignment="1">
      <alignment horizontal="center"/>
    </xf>
    <xf numFmtId="16" fontId="4" fillId="0" borderId="15" xfId="6" applyNumberFormat="1" applyFont="1" applyBorder="1" applyAlignment="1">
      <alignment horizontal="center"/>
    </xf>
    <xf numFmtId="0" fontId="4" fillId="0" borderId="9" xfId="6" applyBorder="1" applyAlignment="1">
      <alignment horizontal="center"/>
    </xf>
    <xf numFmtId="0" fontId="4" fillId="0" borderId="21" xfId="6" applyBorder="1" applyAlignment="1">
      <alignment horizontal="center"/>
    </xf>
    <xf numFmtId="0" fontId="4" fillId="0" borderId="7" xfId="6" applyBorder="1" applyAlignment="1">
      <alignment horizontal="center"/>
    </xf>
    <xf numFmtId="0" fontId="25" fillId="0" borderId="0" xfId="0" quotePrefix="1" applyFont="1" applyAlignment="1">
      <alignment horizontal="center" textRotation="180"/>
    </xf>
    <xf numFmtId="0" fontId="25" fillId="0" borderId="0" xfId="0" applyFont="1" applyAlignment="1">
      <alignment horizontal="center" textRotation="180"/>
    </xf>
    <xf numFmtId="2" fontId="9" fillId="0" borderId="0" xfId="0" applyNumberFormat="1" applyFont="1" applyAlignment="1">
      <alignment horizontal="right" textRotation="180"/>
    </xf>
    <xf numFmtId="0" fontId="4" fillId="0" borderId="0" xfId="0" applyFont="1" applyAlignment="1">
      <alignment horizontal="center" textRotation="180"/>
    </xf>
    <xf numFmtId="0" fontId="46" fillId="0" borderId="13" xfId="0" applyFont="1" applyBorder="1" applyAlignment="1">
      <alignment horizontal="center"/>
    </xf>
    <xf numFmtId="0" fontId="46" fillId="0" borderId="2" xfId="0" applyFont="1" applyBorder="1" applyAlignment="1">
      <alignment horizontal="center"/>
    </xf>
    <xf numFmtId="0" fontId="46" fillId="0" borderId="3" xfId="0" applyFont="1" applyBorder="1" applyAlignment="1">
      <alignment horizontal="center"/>
    </xf>
    <xf numFmtId="0" fontId="46" fillId="0" borderId="4" xfId="0" applyFont="1" applyBorder="1" applyAlignment="1">
      <alignment horizontal="center"/>
    </xf>
    <xf numFmtId="0" fontId="46" fillId="0" borderId="3" xfId="0" quotePrefix="1" applyFont="1" applyBorder="1" applyAlignment="1">
      <alignment horizontal="center"/>
    </xf>
    <xf numFmtId="0" fontId="46" fillId="0" borderId="4" xfId="0" quotePrefix="1" applyFont="1" applyBorder="1" applyAlignment="1">
      <alignment horizontal="center"/>
    </xf>
    <xf numFmtId="0" fontId="46" fillId="0" borderId="14" xfId="0" quotePrefix="1" applyFont="1" applyBorder="1" applyAlignment="1">
      <alignment horizontal="center"/>
    </xf>
    <xf numFmtId="0" fontId="46" fillId="0" borderId="15" xfId="0" quotePrefix="1" applyFont="1" applyBorder="1" applyAlignment="1">
      <alignment horizontal="center"/>
    </xf>
  </cellXfs>
  <cellStyles count="29">
    <cellStyle name="Comma 2" xfId="15"/>
    <cellStyle name="Comma 3" xfId="16"/>
    <cellStyle name="Hyperlink" xfId="1" builtinId="8"/>
    <cellStyle name="Hyperlink 2" xfId="7"/>
    <cellStyle name="Normal" xfId="0" builtinId="0"/>
    <cellStyle name="Normal 2" xfId="2"/>
    <cellStyle name="Normal 2 2" xfId="6"/>
    <cellStyle name="Normal 2 3" xfId="8"/>
    <cellStyle name="Normal 3" xfId="3"/>
    <cellStyle name="Normal 3 2" xfId="9"/>
    <cellStyle name="Normal 3 3" xfId="10"/>
    <cellStyle name="Normal 4" xfId="11"/>
    <cellStyle name="Normal 4 2" xfId="12"/>
    <cellStyle name="Normal 5" xfId="17"/>
    <cellStyle name="Normal 5 2" xfId="18"/>
    <cellStyle name="Normal 6" xfId="19"/>
    <cellStyle name="Normal 7" xfId="20"/>
    <cellStyle name="Normal 73" xfId="21"/>
    <cellStyle name="Normal 75" xfId="22"/>
    <cellStyle name="Normal 76" xfId="23"/>
    <cellStyle name="Normal 8" xfId="24"/>
    <cellStyle name="Percent" xfId="4" builtinId="5"/>
    <cellStyle name="Percent 2" xfId="5"/>
    <cellStyle name="Percent 2 2" xfId="13"/>
    <cellStyle name="Percent 2 3" xfId="14"/>
    <cellStyle name="Percent 3" xfId="25"/>
    <cellStyle name="Percent 4" xfId="26"/>
    <cellStyle name="Percent 5" xfId="27"/>
    <cellStyle name="Percent 6" xfId="2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2.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http://nikita/newsflash/2004/November/CoA.jp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66675</xdr:colOff>
      <xdr:row>3</xdr:row>
      <xdr:rowOff>0</xdr:rowOff>
    </xdr:from>
    <xdr:to>
      <xdr:col>7</xdr:col>
      <xdr:colOff>571500</xdr:colOff>
      <xdr:row>14</xdr:row>
      <xdr:rowOff>66675</xdr:rowOff>
    </xdr:to>
    <xdr:pic>
      <xdr:nvPicPr>
        <xdr:cNvPr id="51428" name="Picture 2" descr="http://nikita/newsflash/2004/November/CoA.jpg"/>
        <xdr:cNvPicPr>
          <a:picLocks noChangeAspect="1" noChangeArrowheads="1"/>
        </xdr:cNvPicPr>
      </xdr:nvPicPr>
      <xdr:blipFill>
        <a:blip xmlns:r="http://schemas.openxmlformats.org/officeDocument/2006/relationships" r:embed="rId1" r:link="rId2" cstate="print"/>
        <a:srcRect/>
        <a:stretch>
          <a:fillRect/>
        </a:stretch>
      </xdr:blipFill>
      <xdr:spPr bwMode="auto">
        <a:xfrm>
          <a:off x="1285875" y="485775"/>
          <a:ext cx="3552825" cy="1847850"/>
        </a:xfrm>
        <a:prstGeom prst="rect">
          <a:avLst/>
        </a:prstGeom>
        <a:noFill/>
        <a:ln w="9525">
          <a:noFill/>
          <a:miter lim="800000"/>
          <a:headEnd/>
          <a:tailEnd/>
        </a:ln>
      </xdr:spPr>
    </xdr:pic>
    <xdr:clientData/>
  </xdr:twoCellAnchor>
  <xdr:twoCellAnchor editAs="oneCell">
    <xdr:from>
      <xdr:col>0</xdr:col>
      <xdr:colOff>400050</xdr:colOff>
      <xdr:row>3</xdr:row>
      <xdr:rowOff>57150</xdr:rowOff>
    </xdr:from>
    <xdr:to>
      <xdr:col>8</xdr:col>
      <xdr:colOff>180975</xdr:colOff>
      <xdr:row>15</xdr:row>
      <xdr:rowOff>76200</xdr:rowOff>
    </xdr:to>
    <xdr:pic>
      <xdr:nvPicPr>
        <xdr:cNvPr id="51429" name="Picture 4"/>
        <xdr:cNvPicPr>
          <a:picLocks noChangeAspect="1" noChangeArrowheads="1"/>
        </xdr:cNvPicPr>
      </xdr:nvPicPr>
      <xdr:blipFill>
        <a:blip xmlns:r="http://schemas.openxmlformats.org/officeDocument/2006/relationships" r:embed="rId3"/>
        <a:srcRect/>
        <a:stretch>
          <a:fillRect/>
        </a:stretch>
      </xdr:blipFill>
      <xdr:spPr bwMode="auto">
        <a:xfrm>
          <a:off x="400050" y="542925"/>
          <a:ext cx="4657725" cy="19621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illiers.R/Higher%20ed/Report/Budget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illiers.R\Higher%20ed\Report\Budget20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illiers.R/2006/3.%20Budget%20division/My%20Documents/Budget20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y%20Documents/Budget20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 budget as % of GDP"/>
      <sheetName val="Macro ed budget"/>
      <sheetName val="Total state budgets_ uni &amp; tech"/>
      <sheetName val="Budgets_1986_to_1990"/>
      <sheetName val="Budgets_1991_to_1995"/>
      <sheetName val="Budgets_1996_to_2000"/>
      <sheetName val="a-values_1986_to_2000"/>
      <sheetName val="a-values_NSFAS inc"/>
      <sheetName val="detailed higher ed_budget2000"/>
      <sheetName val="detailed higher ed_budget99"/>
      <sheetName val="detailed higher ed budget98"/>
      <sheetName val="detailed higher ed budget97"/>
      <sheetName val="detailed higher ed budget96"/>
      <sheetName val="NSFAS_Funds"/>
      <sheetName val="NSFAS_Funds (2)"/>
      <sheetName val="ESS_1987_to_1998_TOTAL"/>
      <sheetName val="ESS_1987_to_1998"/>
      <sheetName val="Per capita"/>
      <sheetName val="historical_cost_units"/>
      <sheetName val="historical_cost_units (2)"/>
      <sheetName val="historical_cost_units (3)"/>
      <sheetName val="Instructions 2000"/>
      <sheetName val="FTE students of 1998 (uni)"/>
      <sheetName val="FTE students of 1998 (tech)"/>
      <sheetName val="Student analysis (uni)"/>
      <sheetName val="Student analysis (tech)"/>
      <sheetName val="subsidy students 2000"/>
      <sheetName val="subsidy students(2) 2000"/>
      <sheetName val="formula calc 2000"/>
      <sheetName val="cost_units 2000"/>
      <sheetName val="a_value_scenario 2000"/>
      <sheetName val="Data outstanding"/>
      <sheetName val="State Exp prel all for 2000"/>
      <sheetName val="Ad hoc_budget 2000"/>
      <sheetName val="subsidy students 99"/>
      <sheetName val="subsidy students(2) 99"/>
      <sheetName val="formula calc 99"/>
      <sheetName val="cost_units 99"/>
      <sheetName val="a_value_scenario 99"/>
      <sheetName val="subsidy students 98"/>
      <sheetName val="subsidy students(2) 98"/>
      <sheetName val="formula_calc_98"/>
      <sheetName val="cost_units 98"/>
      <sheetName val="a_value_scenario 98"/>
      <sheetName val="a_value_scenario (2) 98"/>
      <sheetName val="subsidy students 97"/>
      <sheetName val="subsidy student(2) 97"/>
      <sheetName val="formula_calc_97"/>
      <sheetName val="cost_units 97"/>
      <sheetName val="subsidy students 96"/>
      <sheetName val="subsidy students(2) 96"/>
      <sheetName val="formula calc 96"/>
      <sheetName val="cost_units 96"/>
      <sheetName val="redress 99"/>
      <sheetName val="Research 99 before upscale"/>
      <sheetName val="Research 99 upscale"/>
      <sheetName val="Minister approval 1"/>
      <sheetName val="Minister approval 2"/>
      <sheetName val="State Exp approval"/>
      <sheetName val="Savings"/>
      <sheetName val="Data-Vordering"/>
      <sheetName val="historical faulty student data"/>
      <sheetName val="Analise van koppe en FTEs"/>
      <sheetName val="Distance allocations"/>
      <sheetName val="Bepaling van C1 vir 99"/>
      <sheetName val="n Ander bepaling van C1 vir 99"/>
      <sheetName val="Calculate_C7_to C10 for 99"/>
      <sheetName val="Calculate_C7_to C10 for 1998"/>
      <sheetName val="University remun backlog"/>
      <sheetName val="Technikon remun backlog"/>
      <sheetName val="symbol descriptions"/>
      <sheetName val="only technikon budgets for CTP"/>
      <sheetName val="research output funding"/>
      <sheetName val="Efficient student restrictions"/>
      <sheetName val="Efficient student restricti (4)"/>
      <sheetName val="Efficient student restricti (2)"/>
      <sheetName val="Efficient student restricti (3)"/>
      <sheetName val="Distribution of report"/>
      <sheetName val="a-values_1986_to_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
          <cell r="A2">
            <v>98</v>
          </cell>
          <cell r="B2">
            <v>20901</v>
          </cell>
          <cell r="C2">
            <v>101</v>
          </cell>
          <cell r="D2">
            <v>30</v>
          </cell>
          <cell r="E2">
            <v>38.808</v>
          </cell>
          <cell r="F2">
            <v>60.082000000000001</v>
          </cell>
          <cell r="G2">
            <v>98.888999999999996</v>
          </cell>
          <cell r="H2">
            <v>96.406000000000006</v>
          </cell>
          <cell r="I2">
            <v>267.61099999999999</v>
          </cell>
        </row>
        <row r="3">
          <cell r="A3">
            <v>98</v>
          </cell>
          <cell r="B3">
            <v>20901</v>
          </cell>
          <cell r="C3">
            <v>101</v>
          </cell>
          <cell r="D3">
            <v>31</v>
          </cell>
          <cell r="E3">
            <v>5.9279999999999999</v>
          </cell>
          <cell r="F3">
            <v>13.132</v>
          </cell>
          <cell r="G3">
            <v>19.059999999999999</v>
          </cell>
          <cell r="H3">
            <v>40.228000000000002</v>
          </cell>
          <cell r="I3">
            <v>110.28</v>
          </cell>
        </row>
        <row r="4">
          <cell r="A4">
            <v>98</v>
          </cell>
          <cell r="B4">
            <v>20901</v>
          </cell>
          <cell r="C4">
            <v>101</v>
          </cell>
          <cell r="D4">
            <v>32</v>
          </cell>
          <cell r="E4">
            <v>0</v>
          </cell>
          <cell r="F4">
            <v>0</v>
          </cell>
          <cell r="G4">
            <v>0</v>
          </cell>
          <cell r="H4">
            <v>19.416</v>
          </cell>
          <cell r="I4">
            <v>46.45</v>
          </cell>
        </row>
        <row r="5">
          <cell r="A5">
            <v>98</v>
          </cell>
          <cell r="B5">
            <v>20901</v>
          </cell>
          <cell r="C5">
            <v>101</v>
          </cell>
          <cell r="D5">
            <v>33</v>
          </cell>
          <cell r="E5">
            <v>32.880000000000003</v>
          </cell>
          <cell r="F5">
            <v>46.95</v>
          </cell>
          <cell r="G5">
            <v>79.828999999999994</v>
          </cell>
          <cell r="H5">
            <v>36.762</v>
          </cell>
          <cell r="I5">
            <v>110.881</v>
          </cell>
        </row>
        <row r="6">
          <cell r="A6">
            <v>98</v>
          </cell>
          <cell r="B6">
            <v>20901</v>
          </cell>
          <cell r="C6">
            <v>101</v>
          </cell>
          <cell r="D6">
            <v>40</v>
          </cell>
          <cell r="E6">
            <v>0</v>
          </cell>
          <cell r="F6">
            <v>0</v>
          </cell>
          <cell r="G6">
            <v>0</v>
          </cell>
          <cell r="H6">
            <v>274.69299999999998</v>
          </cell>
          <cell r="I6">
            <v>1058.2049999999999</v>
          </cell>
        </row>
        <row r="7">
          <cell r="A7">
            <v>98</v>
          </cell>
          <cell r="B7">
            <v>20901</v>
          </cell>
          <cell r="C7">
            <v>101</v>
          </cell>
          <cell r="D7">
            <v>50</v>
          </cell>
          <cell r="E7">
            <v>0</v>
          </cell>
          <cell r="F7">
            <v>0</v>
          </cell>
          <cell r="G7">
            <v>0</v>
          </cell>
          <cell r="H7">
            <v>0</v>
          </cell>
          <cell r="I7">
            <v>55.988999999999997</v>
          </cell>
        </row>
        <row r="8">
          <cell r="A8">
            <v>98</v>
          </cell>
          <cell r="B8">
            <v>20901</v>
          </cell>
          <cell r="C8">
            <v>101</v>
          </cell>
          <cell r="D8">
            <v>60</v>
          </cell>
          <cell r="E8">
            <v>0</v>
          </cell>
          <cell r="F8">
            <v>0</v>
          </cell>
          <cell r="G8">
            <v>0</v>
          </cell>
          <cell r="H8">
            <v>165.53100000000001</v>
          </cell>
          <cell r="I8">
            <v>303.79899999999998</v>
          </cell>
        </row>
        <row r="9">
          <cell r="A9">
            <v>98</v>
          </cell>
          <cell r="B9">
            <v>20901</v>
          </cell>
          <cell r="C9">
            <v>101</v>
          </cell>
          <cell r="D9">
            <v>70</v>
          </cell>
          <cell r="E9">
            <v>7.032</v>
          </cell>
          <cell r="F9">
            <v>91.822000000000003</v>
          </cell>
          <cell r="G9">
            <v>98.852999999999994</v>
          </cell>
          <cell r="H9">
            <v>0</v>
          </cell>
          <cell r="I9">
            <v>0.20300000000000001</v>
          </cell>
        </row>
      </sheetData>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 budget as % of GDP"/>
      <sheetName val="Macro ed budget"/>
      <sheetName val="Total state budgets_ uni &amp; tech"/>
      <sheetName val="Budgets_1986_to_1990"/>
      <sheetName val="Budgets_1991_to_1995"/>
      <sheetName val="Budgets_1996_to_2000"/>
      <sheetName val="a-values_1986_to_2000"/>
      <sheetName val="a-values_NSFAS inc"/>
      <sheetName val="detailed higher ed_budget2000"/>
      <sheetName val="detailed higher ed_budget99"/>
      <sheetName val="detailed higher ed budget98"/>
      <sheetName val="detailed higher ed budget97"/>
      <sheetName val="detailed higher ed budget96"/>
      <sheetName val="NSFAS_Funds"/>
      <sheetName val="NSFAS_Funds (2)"/>
      <sheetName val="ESS_1987_to_1998_TOTAL"/>
      <sheetName val="ESS_1987_to_1998"/>
      <sheetName val="Per capita"/>
      <sheetName val="historical_cost_units"/>
      <sheetName val="historical_cost_units (2)"/>
      <sheetName val="historical_cost_units (3)"/>
      <sheetName val="Instructions 2000"/>
      <sheetName val="FTE students of 1998 (uni)"/>
      <sheetName val="FTE students of 1998 (tech)"/>
      <sheetName val="Student analysis (uni)"/>
      <sheetName val="Student analysis (tech)"/>
      <sheetName val="subsidy students 2000"/>
      <sheetName val="subsidy students(2) 2000"/>
      <sheetName val="formula calc 2000"/>
      <sheetName val="cost_units 2000"/>
      <sheetName val="a_value_scenario 2000"/>
      <sheetName val="Data outstanding"/>
      <sheetName val="State Exp prel all for 2000"/>
      <sheetName val="Ad hoc_budget 2000"/>
      <sheetName val="subsidy students 99"/>
      <sheetName val="subsidy students(2) 99"/>
      <sheetName val="formula calc 99"/>
      <sheetName val="cost_units 99"/>
      <sheetName val="a_value_scenario 99"/>
      <sheetName val="subsidy students 98"/>
      <sheetName val="subsidy students(2) 98"/>
      <sheetName val="formula_calc_98"/>
      <sheetName val="cost_units 98"/>
      <sheetName val="a_value_scenario 98"/>
      <sheetName val="a_value_scenario (2) 98"/>
      <sheetName val="subsidy students 97"/>
      <sheetName val="subsidy student(2) 97"/>
      <sheetName val="formula_calc_97"/>
      <sheetName val="cost_units 97"/>
      <sheetName val="subsidy students 96"/>
      <sheetName val="subsidy students(2) 96"/>
      <sheetName val="formula calc 96"/>
      <sheetName val="cost_units 96"/>
      <sheetName val="redress 99"/>
      <sheetName val="Research 99 before upscale"/>
      <sheetName val="Research 99 upscale"/>
      <sheetName val="Minister approval 1"/>
      <sheetName val="Minister approval 2"/>
      <sheetName val="State Exp approval"/>
      <sheetName val="Savings"/>
      <sheetName val="Data-Vordering"/>
      <sheetName val="historical faulty student data"/>
      <sheetName val="Analise van koppe en FTEs"/>
      <sheetName val="Distance allocations"/>
      <sheetName val="Bepaling van C1 vir 99"/>
      <sheetName val="n Ander bepaling van C1 vir 99"/>
      <sheetName val="Calculate_C7_to C10 for 99"/>
      <sheetName val="Calculate_C7_to C10 for 1998"/>
      <sheetName val="University remun backlog"/>
      <sheetName val="Technikon remun backlog"/>
      <sheetName val="symbol descriptions"/>
      <sheetName val="only technikon budgets for CTP"/>
      <sheetName val="research output funding"/>
      <sheetName val="Efficient student restrictions"/>
      <sheetName val="Efficient student restricti (4)"/>
      <sheetName val="Efficient student restricti (2)"/>
      <sheetName val="Efficient student restricti (3)"/>
      <sheetName val="Distribution of report"/>
      <sheetName val="a-values_1986_to_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
          <cell r="A2">
            <v>98</v>
          </cell>
          <cell r="B2">
            <v>20901</v>
          </cell>
          <cell r="C2">
            <v>101</v>
          </cell>
          <cell r="D2">
            <v>30</v>
          </cell>
          <cell r="E2">
            <v>38.808</v>
          </cell>
          <cell r="F2">
            <v>60.082000000000001</v>
          </cell>
          <cell r="G2">
            <v>98.888999999999996</v>
          </cell>
          <cell r="H2">
            <v>96.406000000000006</v>
          </cell>
          <cell r="I2">
            <v>267.61099999999999</v>
          </cell>
        </row>
        <row r="3">
          <cell r="A3">
            <v>98</v>
          </cell>
          <cell r="B3">
            <v>20901</v>
          </cell>
          <cell r="C3">
            <v>101</v>
          </cell>
          <cell r="D3">
            <v>31</v>
          </cell>
          <cell r="E3">
            <v>5.9279999999999999</v>
          </cell>
          <cell r="F3">
            <v>13.132</v>
          </cell>
          <cell r="G3">
            <v>19.059999999999999</v>
          </cell>
          <cell r="H3">
            <v>40.228000000000002</v>
          </cell>
          <cell r="I3">
            <v>110.28</v>
          </cell>
        </row>
        <row r="4">
          <cell r="A4">
            <v>98</v>
          </cell>
          <cell r="B4">
            <v>20901</v>
          </cell>
          <cell r="C4">
            <v>101</v>
          </cell>
          <cell r="D4">
            <v>32</v>
          </cell>
          <cell r="E4">
            <v>0</v>
          </cell>
          <cell r="F4">
            <v>0</v>
          </cell>
          <cell r="G4">
            <v>0</v>
          </cell>
          <cell r="H4">
            <v>19.416</v>
          </cell>
          <cell r="I4">
            <v>46.45</v>
          </cell>
        </row>
        <row r="5">
          <cell r="A5">
            <v>98</v>
          </cell>
          <cell r="B5">
            <v>20901</v>
          </cell>
          <cell r="C5">
            <v>101</v>
          </cell>
          <cell r="D5">
            <v>33</v>
          </cell>
          <cell r="E5">
            <v>32.880000000000003</v>
          </cell>
          <cell r="F5">
            <v>46.95</v>
          </cell>
          <cell r="G5">
            <v>79.828999999999994</v>
          </cell>
          <cell r="H5">
            <v>36.762</v>
          </cell>
          <cell r="I5">
            <v>110.881</v>
          </cell>
        </row>
        <row r="6">
          <cell r="A6">
            <v>98</v>
          </cell>
          <cell r="B6">
            <v>20901</v>
          </cell>
          <cell r="C6">
            <v>101</v>
          </cell>
          <cell r="D6">
            <v>40</v>
          </cell>
          <cell r="E6">
            <v>0</v>
          </cell>
          <cell r="F6">
            <v>0</v>
          </cell>
          <cell r="G6">
            <v>0</v>
          </cell>
          <cell r="H6">
            <v>274.69299999999998</v>
          </cell>
          <cell r="I6">
            <v>1058.2049999999999</v>
          </cell>
        </row>
        <row r="7">
          <cell r="A7">
            <v>98</v>
          </cell>
          <cell r="B7">
            <v>20901</v>
          </cell>
          <cell r="C7">
            <v>101</v>
          </cell>
          <cell r="D7">
            <v>50</v>
          </cell>
          <cell r="E7">
            <v>0</v>
          </cell>
          <cell r="F7">
            <v>0</v>
          </cell>
          <cell r="G7">
            <v>0</v>
          </cell>
          <cell r="H7">
            <v>0</v>
          </cell>
          <cell r="I7">
            <v>55.988999999999997</v>
          </cell>
        </row>
        <row r="8">
          <cell r="A8">
            <v>98</v>
          </cell>
          <cell r="B8">
            <v>20901</v>
          </cell>
          <cell r="C8">
            <v>101</v>
          </cell>
          <cell r="D8">
            <v>60</v>
          </cell>
          <cell r="E8">
            <v>0</v>
          </cell>
          <cell r="F8">
            <v>0</v>
          </cell>
          <cell r="G8">
            <v>0</v>
          </cell>
          <cell r="H8">
            <v>165.53100000000001</v>
          </cell>
          <cell r="I8">
            <v>303.79899999999998</v>
          </cell>
        </row>
        <row r="9">
          <cell r="A9">
            <v>98</v>
          </cell>
          <cell r="B9">
            <v>20901</v>
          </cell>
          <cell r="C9">
            <v>101</v>
          </cell>
          <cell r="D9">
            <v>70</v>
          </cell>
          <cell r="E9">
            <v>7.032</v>
          </cell>
          <cell r="F9">
            <v>91.822000000000003</v>
          </cell>
          <cell r="G9">
            <v>98.852999999999994</v>
          </cell>
          <cell r="H9">
            <v>0</v>
          </cell>
          <cell r="I9">
            <v>0.20300000000000001</v>
          </cell>
        </row>
      </sheetData>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 budget as % of GDP"/>
      <sheetName val="Macro ed budget"/>
      <sheetName val="Total state budgets_ uni &amp; tech"/>
      <sheetName val="Budgets_1986_to_1990"/>
      <sheetName val="Budgets_1991_to_1995"/>
      <sheetName val="Budgets_1996_to_2000"/>
      <sheetName val="a-values_1986_to_2000"/>
      <sheetName val="a-values_NSFAS inc"/>
      <sheetName val="detailed higher ed_budget2000"/>
      <sheetName val="detailed higher ed_budget99"/>
      <sheetName val="detailed higher ed budget98"/>
      <sheetName val="detailed higher ed budget97"/>
      <sheetName val="detailed higher ed budget96"/>
      <sheetName val="NSFAS_Funds"/>
      <sheetName val="NSFAS_Funds (2)"/>
      <sheetName val="ESS_1987_to_1998_TOTAL"/>
      <sheetName val="ESS_1987_to_1998"/>
      <sheetName val="Per capita"/>
      <sheetName val="historical_cost_units"/>
      <sheetName val="historical_cost_units (2)"/>
      <sheetName val="historical_cost_units (3)"/>
      <sheetName val="Instructions 2000"/>
      <sheetName val="FTE students of 1998 (uni)"/>
      <sheetName val="FTE students of 1998 (tech)"/>
      <sheetName val="Student analysis (uni)"/>
      <sheetName val="Student analysis (tech)"/>
      <sheetName val="subsidy students 2000"/>
      <sheetName val="subsidy students(2) 2000"/>
      <sheetName val="formula calc 2000"/>
      <sheetName val="cost_units 2000"/>
      <sheetName val="a_value_scenario 2000"/>
      <sheetName val="Data outstanding"/>
      <sheetName val="State Exp prel all for 2000"/>
      <sheetName val="Ad hoc_budget 2000"/>
      <sheetName val="subsidy students 99"/>
      <sheetName val="subsidy students(2) 99"/>
      <sheetName val="formula calc 99"/>
      <sheetName val="cost_units 99"/>
      <sheetName val="a_value_scenario 99"/>
      <sheetName val="subsidy students 98"/>
      <sheetName val="subsidy students(2) 98"/>
      <sheetName val="formula_calc_98"/>
      <sheetName val="cost_units 98"/>
      <sheetName val="a_value_scenario 98"/>
      <sheetName val="a_value_scenario (2) 98"/>
      <sheetName val="subsidy students 97"/>
      <sheetName val="subsidy student(2) 97"/>
      <sheetName val="formula_calc_97"/>
      <sheetName val="cost_units 97"/>
      <sheetName val="subsidy students 96"/>
      <sheetName val="subsidy students(2) 96"/>
      <sheetName val="formula calc 96"/>
      <sheetName val="cost_units 96"/>
      <sheetName val="redress 99"/>
      <sheetName val="Research 99 before upscale"/>
      <sheetName val="Research 99 upscale"/>
      <sheetName val="Minister approval 1"/>
      <sheetName val="Minister approval 2"/>
      <sheetName val="State Exp approval"/>
      <sheetName val="Savings"/>
      <sheetName val="Data-Vordering"/>
      <sheetName val="historical faulty student data"/>
      <sheetName val="Analise van koppe en FTEs"/>
      <sheetName val="Distance allocations"/>
      <sheetName val="Bepaling van C1 vir 99"/>
      <sheetName val="n Ander bepaling van C1 vir 99"/>
      <sheetName val="Calculate_C7_to C10 for 99"/>
      <sheetName val="Calculate_C7_to C10 for 1998"/>
      <sheetName val="University remun backlog"/>
      <sheetName val="Technikon remun backlog"/>
      <sheetName val="symbol descriptions"/>
      <sheetName val="only technikon budgets for CTP"/>
      <sheetName val="research output funding"/>
      <sheetName val="Efficient student restrictions"/>
      <sheetName val="Efficient student restricti (4)"/>
      <sheetName val="Efficient student restricti (2)"/>
      <sheetName val="Efficient student restricti (3)"/>
      <sheetName val="Distribution of report"/>
      <sheetName val="a-values_1986_to_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
          <cell r="A2">
            <v>98</v>
          </cell>
          <cell r="B2">
            <v>20901</v>
          </cell>
          <cell r="C2">
            <v>101</v>
          </cell>
          <cell r="D2">
            <v>30</v>
          </cell>
          <cell r="E2">
            <v>38.808</v>
          </cell>
          <cell r="F2">
            <v>60.082000000000001</v>
          </cell>
          <cell r="G2">
            <v>98.888999999999996</v>
          </cell>
          <cell r="H2">
            <v>96.406000000000006</v>
          </cell>
          <cell r="I2">
            <v>267.61099999999999</v>
          </cell>
        </row>
        <row r="3">
          <cell r="A3">
            <v>98</v>
          </cell>
          <cell r="B3">
            <v>20901</v>
          </cell>
          <cell r="C3">
            <v>101</v>
          </cell>
          <cell r="D3">
            <v>31</v>
          </cell>
          <cell r="E3">
            <v>5.9279999999999999</v>
          </cell>
          <cell r="F3">
            <v>13.132</v>
          </cell>
          <cell r="G3">
            <v>19.059999999999999</v>
          </cell>
          <cell r="H3">
            <v>40.228000000000002</v>
          </cell>
          <cell r="I3">
            <v>110.28</v>
          </cell>
        </row>
        <row r="4">
          <cell r="A4">
            <v>98</v>
          </cell>
          <cell r="B4">
            <v>20901</v>
          </cell>
          <cell r="C4">
            <v>101</v>
          </cell>
          <cell r="D4">
            <v>32</v>
          </cell>
          <cell r="E4">
            <v>0</v>
          </cell>
          <cell r="F4">
            <v>0</v>
          </cell>
          <cell r="G4">
            <v>0</v>
          </cell>
          <cell r="H4">
            <v>19.416</v>
          </cell>
          <cell r="I4">
            <v>46.45</v>
          </cell>
        </row>
        <row r="5">
          <cell r="A5">
            <v>98</v>
          </cell>
          <cell r="B5">
            <v>20901</v>
          </cell>
          <cell r="C5">
            <v>101</v>
          </cell>
          <cell r="D5">
            <v>33</v>
          </cell>
          <cell r="E5">
            <v>32.880000000000003</v>
          </cell>
          <cell r="F5">
            <v>46.95</v>
          </cell>
          <cell r="G5">
            <v>79.828999999999994</v>
          </cell>
          <cell r="H5">
            <v>36.762</v>
          </cell>
          <cell r="I5">
            <v>110.881</v>
          </cell>
        </row>
        <row r="6">
          <cell r="A6">
            <v>98</v>
          </cell>
          <cell r="B6">
            <v>20901</v>
          </cell>
          <cell r="C6">
            <v>101</v>
          </cell>
          <cell r="D6">
            <v>40</v>
          </cell>
          <cell r="E6">
            <v>0</v>
          </cell>
          <cell r="F6">
            <v>0</v>
          </cell>
          <cell r="G6">
            <v>0</v>
          </cell>
          <cell r="H6">
            <v>274.69299999999998</v>
          </cell>
          <cell r="I6">
            <v>1058.2049999999999</v>
          </cell>
        </row>
        <row r="7">
          <cell r="A7">
            <v>98</v>
          </cell>
          <cell r="B7">
            <v>20901</v>
          </cell>
          <cell r="C7">
            <v>101</v>
          </cell>
          <cell r="D7">
            <v>50</v>
          </cell>
          <cell r="E7">
            <v>0</v>
          </cell>
          <cell r="F7">
            <v>0</v>
          </cell>
          <cell r="G7">
            <v>0</v>
          </cell>
          <cell r="H7">
            <v>0</v>
          </cell>
          <cell r="I7">
            <v>55.988999999999997</v>
          </cell>
        </row>
        <row r="8">
          <cell r="A8">
            <v>98</v>
          </cell>
          <cell r="B8">
            <v>20901</v>
          </cell>
          <cell r="C8">
            <v>101</v>
          </cell>
          <cell r="D8">
            <v>60</v>
          </cell>
          <cell r="E8">
            <v>0</v>
          </cell>
          <cell r="F8">
            <v>0</v>
          </cell>
          <cell r="G8">
            <v>0</v>
          </cell>
          <cell r="H8">
            <v>165.53100000000001</v>
          </cell>
          <cell r="I8">
            <v>303.79899999999998</v>
          </cell>
        </row>
        <row r="9">
          <cell r="A9">
            <v>98</v>
          </cell>
          <cell r="B9">
            <v>20901</v>
          </cell>
          <cell r="C9">
            <v>101</v>
          </cell>
          <cell r="D9">
            <v>70</v>
          </cell>
          <cell r="E9">
            <v>7.032</v>
          </cell>
          <cell r="F9">
            <v>91.822000000000003</v>
          </cell>
          <cell r="G9">
            <v>98.852999999999994</v>
          </cell>
          <cell r="H9">
            <v>0</v>
          </cell>
          <cell r="I9">
            <v>0.20300000000000001</v>
          </cell>
        </row>
      </sheetData>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 budget as % of GDP"/>
      <sheetName val="Macro ed budget"/>
      <sheetName val="Total state budgets_ uni &amp; tech"/>
      <sheetName val="Budgets_1986_to_1990"/>
      <sheetName val="Budgets_1991_to_1995"/>
      <sheetName val="Budgets_1996_to_2000"/>
      <sheetName val="a-values_1986_to_2000"/>
      <sheetName val="a-values_NSFAS inc"/>
      <sheetName val="detailed higher ed_budget2000"/>
      <sheetName val="detailed higher ed_budget99"/>
      <sheetName val="detailed higher ed budget98"/>
      <sheetName val="detailed higher ed budget97"/>
      <sheetName val="detailed higher ed budget96"/>
      <sheetName val="NSFAS_Funds"/>
      <sheetName val="NSFAS_Funds (2)"/>
      <sheetName val="ESS_1987_to_1998_TOTAL"/>
      <sheetName val="ESS_1987_to_1998"/>
      <sheetName val="Per capita"/>
      <sheetName val="historical_cost_units"/>
      <sheetName val="historical_cost_units (2)"/>
      <sheetName val="historical_cost_units (3)"/>
      <sheetName val="Instructions 2000"/>
      <sheetName val="FTE students of 1998 (uni)"/>
      <sheetName val="FTE students of 1998 (tech)"/>
      <sheetName val="Student analysis (uni)"/>
      <sheetName val="Student analysis (tech)"/>
      <sheetName val="subsidy students 2000"/>
      <sheetName val="subsidy students(2) 2000"/>
      <sheetName val="formula calc 2000"/>
      <sheetName val="cost_units 2000"/>
      <sheetName val="a_value_scenario 2000"/>
      <sheetName val="Data outstanding"/>
      <sheetName val="State Exp prel all for 2000"/>
      <sheetName val="Ad hoc_budget 2000"/>
      <sheetName val="subsidy students 99"/>
      <sheetName val="subsidy students(2) 99"/>
      <sheetName val="formula calc 99"/>
      <sheetName val="cost_units 99"/>
      <sheetName val="a_value_scenario 99"/>
      <sheetName val="subsidy students 98"/>
      <sheetName val="subsidy students(2) 98"/>
      <sheetName val="formula_calc_98"/>
      <sheetName val="cost_units 98"/>
      <sheetName val="a_value_scenario 98"/>
      <sheetName val="a_value_scenario (2) 98"/>
      <sheetName val="subsidy students 97"/>
      <sheetName val="subsidy student(2) 97"/>
      <sheetName val="formula_calc_97"/>
      <sheetName val="cost_units 97"/>
      <sheetName val="subsidy students 96"/>
      <sheetName val="subsidy students(2) 96"/>
      <sheetName val="formula calc 96"/>
      <sheetName val="cost_units 96"/>
      <sheetName val="redress 99"/>
      <sheetName val="Research 99 before upscale"/>
      <sheetName val="Research 99 upscale"/>
      <sheetName val="Minister approval 1"/>
      <sheetName val="Minister approval 2"/>
      <sheetName val="State Exp approval"/>
      <sheetName val="Savings"/>
      <sheetName val="Data-Vordering"/>
      <sheetName val="historical faulty student data"/>
      <sheetName val="Analise van koppe en FTEs"/>
      <sheetName val="Distance allocations"/>
      <sheetName val="Bepaling van C1 vir 99"/>
      <sheetName val="n Ander bepaling van C1 vir 99"/>
      <sheetName val="Calculate_C7_to C10 for 99"/>
      <sheetName val="Calculate_C7_to C10 for 1998"/>
      <sheetName val="University remun backlog"/>
      <sheetName val="Technikon remun backlog"/>
      <sheetName val="symbol descriptions"/>
      <sheetName val="only technikon budgets for CTP"/>
      <sheetName val="research output funding"/>
      <sheetName val="Efficient student restrictions"/>
      <sheetName val="Efficient student restricti (4)"/>
      <sheetName val="Efficient student restricti (2)"/>
      <sheetName val="Efficient student restricti (3)"/>
      <sheetName val="Distribution of report"/>
      <sheetName val="a-values_1986_to_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
          <cell r="A2">
            <v>98</v>
          </cell>
          <cell r="B2">
            <v>20901</v>
          </cell>
          <cell r="C2">
            <v>101</v>
          </cell>
          <cell r="D2">
            <v>30</v>
          </cell>
          <cell r="E2">
            <v>38.808</v>
          </cell>
          <cell r="F2">
            <v>60.082000000000001</v>
          </cell>
          <cell r="G2">
            <v>98.888999999999996</v>
          </cell>
          <cell r="H2">
            <v>96.406000000000006</v>
          </cell>
          <cell r="I2">
            <v>267.61099999999999</v>
          </cell>
        </row>
        <row r="3">
          <cell r="A3">
            <v>98</v>
          </cell>
          <cell r="B3">
            <v>20901</v>
          </cell>
          <cell r="C3">
            <v>101</v>
          </cell>
          <cell r="D3">
            <v>31</v>
          </cell>
          <cell r="E3">
            <v>5.9279999999999999</v>
          </cell>
          <cell r="F3">
            <v>13.132</v>
          </cell>
          <cell r="G3">
            <v>19.059999999999999</v>
          </cell>
          <cell r="H3">
            <v>40.228000000000002</v>
          </cell>
          <cell r="I3">
            <v>110.28</v>
          </cell>
        </row>
        <row r="4">
          <cell r="A4">
            <v>98</v>
          </cell>
          <cell r="B4">
            <v>20901</v>
          </cell>
          <cell r="C4">
            <v>101</v>
          </cell>
          <cell r="D4">
            <v>32</v>
          </cell>
          <cell r="E4">
            <v>0</v>
          </cell>
          <cell r="F4">
            <v>0</v>
          </cell>
          <cell r="G4">
            <v>0</v>
          </cell>
          <cell r="H4">
            <v>19.416</v>
          </cell>
          <cell r="I4">
            <v>46.45</v>
          </cell>
        </row>
        <row r="5">
          <cell r="A5">
            <v>98</v>
          </cell>
          <cell r="B5">
            <v>20901</v>
          </cell>
          <cell r="C5">
            <v>101</v>
          </cell>
          <cell r="D5">
            <v>33</v>
          </cell>
          <cell r="E5">
            <v>32.880000000000003</v>
          </cell>
          <cell r="F5">
            <v>46.95</v>
          </cell>
          <cell r="G5">
            <v>79.828999999999994</v>
          </cell>
          <cell r="H5">
            <v>36.762</v>
          </cell>
          <cell r="I5">
            <v>110.881</v>
          </cell>
        </row>
        <row r="6">
          <cell r="A6">
            <v>98</v>
          </cell>
          <cell r="B6">
            <v>20901</v>
          </cell>
          <cell r="C6">
            <v>101</v>
          </cell>
          <cell r="D6">
            <v>40</v>
          </cell>
          <cell r="E6">
            <v>0</v>
          </cell>
          <cell r="F6">
            <v>0</v>
          </cell>
          <cell r="G6">
            <v>0</v>
          </cell>
          <cell r="H6">
            <v>274.69299999999998</v>
          </cell>
          <cell r="I6">
            <v>1058.2049999999999</v>
          </cell>
        </row>
        <row r="7">
          <cell r="A7">
            <v>98</v>
          </cell>
          <cell r="B7">
            <v>20901</v>
          </cell>
          <cell r="C7">
            <v>101</v>
          </cell>
          <cell r="D7">
            <v>50</v>
          </cell>
          <cell r="E7">
            <v>0</v>
          </cell>
          <cell r="F7">
            <v>0</v>
          </cell>
          <cell r="G7">
            <v>0</v>
          </cell>
          <cell r="H7">
            <v>0</v>
          </cell>
          <cell r="I7">
            <v>55.988999999999997</v>
          </cell>
        </row>
        <row r="8">
          <cell r="A8">
            <v>98</v>
          </cell>
          <cell r="B8">
            <v>20901</v>
          </cell>
          <cell r="C8">
            <v>101</v>
          </cell>
          <cell r="D8">
            <v>60</v>
          </cell>
          <cell r="E8">
            <v>0</v>
          </cell>
          <cell r="F8">
            <v>0</v>
          </cell>
          <cell r="G8">
            <v>0</v>
          </cell>
          <cell r="H8">
            <v>165.53100000000001</v>
          </cell>
          <cell r="I8">
            <v>303.79899999999998</v>
          </cell>
        </row>
        <row r="9">
          <cell r="A9">
            <v>98</v>
          </cell>
          <cell r="B9">
            <v>20901</v>
          </cell>
          <cell r="C9">
            <v>101</v>
          </cell>
          <cell r="D9">
            <v>70</v>
          </cell>
          <cell r="E9">
            <v>7.032</v>
          </cell>
          <cell r="F9">
            <v>91.822000000000003</v>
          </cell>
          <cell r="G9">
            <v>98.852999999999994</v>
          </cell>
          <cell r="H9">
            <v>0</v>
          </cell>
          <cell r="I9">
            <v>0.20300000000000001</v>
          </cell>
        </row>
      </sheetData>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7:I42"/>
  <sheetViews>
    <sheetView showGridLines="0" tabSelected="1" workbookViewId="0">
      <selection activeCell="D6" sqref="D6"/>
    </sheetView>
  </sheetViews>
  <sheetFormatPr defaultRowHeight="12.75" x14ac:dyDescent="0.2"/>
  <cols>
    <col min="9" max="9" width="12.85546875" customWidth="1"/>
  </cols>
  <sheetData>
    <row r="17" spans="1:9" ht="27.75" customHeight="1" x14ac:dyDescent="0.2"/>
    <row r="18" spans="1:9" ht="27.75" x14ac:dyDescent="0.4">
      <c r="A18" s="2836" t="s">
        <v>678</v>
      </c>
      <c r="B18" s="2836"/>
      <c r="C18" s="2836"/>
      <c r="D18" s="2836"/>
      <c r="E18" s="2836"/>
      <c r="F18" s="2836"/>
      <c r="G18" s="2836"/>
      <c r="H18" s="2836"/>
      <c r="I18" s="2836"/>
    </row>
    <row r="19" spans="1:9" ht="27.75" x14ac:dyDescent="0.4">
      <c r="A19" s="2836" t="s">
        <v>809</v>
      </c>
      <c r="B19" s="2836"/>
      <c r="C19" s="2836"/>
      <c r="D19" s="2836"/>
      <c r="E19" s="2836"/>
      <c r="F19" s="2836"/>
      <c r="G19" s="2836"/>
      <c r="H19" s="2836"/>
      <c r="I19" s="2836"/>
    </row>
    <row r="20" spans="1:9" ht="27.75" x14ac:dyDescent="0.4">
      <c r="A20" s="2836"/>
      <c r="B20" s="2836"/>
      <c r="C20" s="2836"/>
      <c r="D20" s="2836"/>
      <c r="E20" s="2836"/>
      <c r="F20" s="2836"/>
      <c r="G20" s="2836"/>
      <c r="H20" s="2836"/>
      <c r="I20" s="2836"/>
    </row>
    <row r="25" spans="1:9" ht="23.25" x14ac:dyDescent="0.35">
      <c r="A25" s="2838" t="s">
        <v>983</v>
      </c>
      <c r="B25" s="2837"/>
      <c r="C25" s="2837"/>
      <c r="D25" s="2837"/>
      <c r="E25" s="2837"/>
      <c r="F25" s="2837"/>
      <c r="G25" s="2837"/>
      <c r="H25" s="2837"/>
      <c r="I25" s="2837"/>
    </row>
    <row r="42" spans="1:9" ht="23.25" x14ac:dyDescent="0.35">
      <c r="A42" s="2837" t="s">
        <v>1122</v>
      </c>
      <c r="B42" s="2837"/>
      <c r="C42" s="2837"/>
      <c r="D42" s="2837"/>
      <c r="E42" s="2837"/>
      <c r="F42" s="2837"/>
      <c r="G42" s="2837"/>
      <c r="H42" s="2837"/>
      <c r="I42" s="2837"/>
    </row>
  </sheetData>
  <mergeCells count="5">
    <mergeCell ref="A18:I18"/>
    <mergeCell ref="A19:I19"/>
    <mergeCell ref="A42:I42"/>
    <mergeCell ref="A20:I20"/>
    <mergeCell ref="A25:I25"/>
  </mergeCells>
  <phoneticPr fontId="0" type="noConversion"/>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P48"/>
  <sheetViews>
    <sheetView showGridLines="0" zoomScale="70" zoomScaleNormal="70" workbookViewId="0">
      <pane xSplit="2" ySplit="13" topLeftCell="C14" activePane="bottomRight" state="frozen"/>
      <selection activeCell="A19" sqref="A19:I19"/>
      <selection pane="topRight" activeCell="A19" sqref="A19:I19"/>
      <selection pane="bottomLeft" activeCell="A19" sqref="A19:I19"/>
      <selection pane="bottomRight" activeCell="BN37" sqref="BN37"/>
    </sheetView>
  </sheetViews>
  <sheetFormatPr defaultRowHeight="12.75" x14ac:dyDescent="0.2"/>
  <cols>
    <col min="1" max="1" width="1.85546875" customWidth="1"/>
    <col min="2" max="2" width="20.28515625" customWidth="1"/>
    <col min="3" max="3" width="6" hidden="1" customWidth="1"/>
    <col min="4" max="4" width="14.7109375" hidden="1" customWidth="1"/>
    <col min="5" max="5" width="3" hidden="1" customWidth="1"/>
    <col min="6" max="6" width="13.5703125" hidden="1" customWidth="1"/>
    <col min="7" max="7" width="2.42578125" hidden="1" customWidth="1"/>
    <col min="8" max="8" width="13.140625" hidden="1" customWidth="1"/>
    <col min="9" max="9" width="1.140625" hidden="1" customWidth="1"/>
    <col min="10" max="10" width="13.140625" hidden="1" customWidth="1"/>
    <col min="11" max="11" width="1.7109375" hidden="1" customWidth="1"/>
    <col min="12" max="12" width="14.28515625" hidden="1" customWidth="1"/>
    <col min="13" max="13" width="0.85546875" hidden="1" customWidth="1"/>
    <col min="14" max="14" width="12.85546875" hidden="1" customWidth="1"/>
    <col min="15" max="15" width="1.42578125" hidden="1" customWidth="1"/>
    <col min="16" max="16" width="15" hidden="1" customWidth="1"/>
    <col min="17" max="17" width="1.42578125" hidden="1" customWidth="1"/>
    <col min="18" max="18" width="14.140625" hidden="1" customWidth="1"/>
    <col min="19" max="19" width="0.85546875" hidden="1" customWidth="1"/>
    <col min="20" max="20" width="11" customWidth="1"/>
    <col min="21" max="21" width="2.28515625" customWidth="1"/>
    <col min="22" max="22" width="8.85546875" customWidth="1"/>
    <col min="23" max="23" width="0.7109375" customWidth="1"/>
    <col min="24" max="24" width="8.7109375" customWidth="1"/>
    <col min="25" max="25" width="1.28515625" customWidth="1"/>
    <col min="26" max="26" width="11.7109375" customWidth="1"/>
    <col min="27" max="27" width="1.28515625" customWidth="1"/>
    <col min="28" max="28" width="9.85546875" customWidth="1"/>
    <col min="29" max="29" width="2.5703125" customWidth="1"/>
    <col min="30" max="30" width="11.7109375" customWidth="1"/>
    <col min="31" max="31" width="1.28515625" customWidth="1"/>
    <col min="32" max="32" width="10.85546875" style="99" customWidth="1"/>
    <col min="33" max="33" width="3" customWidth="1"/>
    <col min="34" max="34" width="9.42578125" customWidth="1"/>
    <col min="35" max="35" width="3.140625" customWidth="1"/>
    <col min="36" max="36" width="9.28515625" customWidth="1"/>
    <col min="37" max="37" width="2" customWidth="1"/>
    <col min="38" max="38" width="9.7109375" style="99" customWidth="1"/>
    <col min="39" max="39" width="1.7109375" customWidth="1"/>
    <col min="40" max="40" width="9" style="99" customWidth="1"/>
    <col min="41" max="41" width="1.7109375" customWidth="1"/>
    <col min="42" max="42" width="10.5703125" customWidth="1"/>
    <col min="43" max="43" width="1.42578125" customWidth="1"/>
    <col min="44" max="44" width="8.85546875" customWidth="1"/>
    <col min="45" max="45" width="3.42578125" customWidth="1"/>
    <col min="46" max="46" width="9.28515625" customWidth="1"/>
    <col min="47" max="47" width="3.28515625" customWidth="1"/>
    <col min="48" max="48" width="9.7109375" customWidth="1"/>
    <col min="49" max="49" width="2.28515625" customWidth="1"/>
    <col min="50" max="50" width="11.28515625" customWidth="1"/>
    <col min="51" max="51" width="2" customWidth="1"/>
    <col min="52" max="52" width="9.85546875" customWidth="1"/>
    <col min="53" max="53" width="1.42578125" customWidth="1"/>
    <col min="54" max="54" width="9.7109375" customWidth="1"/>
    <col min="55" max="55" width="1" customWidth="1"/>
    <col min="57" max="57" width="1" customWidth="1"/>
    <col min="58" max="58" width="11.28515625" customWidth="1"/>
    <col min="59" max="59" width="1.28515625" customWidth="1"/>
    <col min="60" max="60" width="12.85546875" customWidth="1"/>
    <col min="61" max="61" width="1.28515625" customWidth="1"/>
    <col min="62" max="62" width="2.140625" customWidth="1"/>
    <col min="63" max="63" width="9.85546875" style="99" customWidth="1"/>
    <col min="64" max="64" width="3.28515625" customWidth="1"/>
    <col min="65" max="65" width="2.7109375" customWidth="1"/>
    <col min="66" max="66" width="6.28515625" customWidth="1"/>
    <col min="70" max="70" width="13.7109375" customWidth="1"/>
  </cols>
  <sheetData>
    <row r="1" spans="1:68" s="24" customFormat="1" ht="20.25" x14ac:dyDescent="0.3">
      <c r="A1" s="24" t="s">
        <v>1141</v>
      </c>
      <c r="Z1" s="107"/>
      <c r="AD1" s="107"/>
      <c r="AL1" s="107"/>
      <c r="AN1" s="107"/>
    </row>
    <row r="2" spans="1:68" ht="13.5" thickBot="1" x14ac:dyDescent="0.25"/>
    <row r="3" spans="1:68" x14ac:dyDescent="0.2">
      <c r="A3" s="25"/>
      <c r="B3" s="28"/>
      <c r="C3" s="26"/>
      <c r="D3" s="27"/>
      <c r="E3" s="26"/>
      <c r="F3" s="26"/>
      <c r="G3" s="26"/>
      <c r="H3" s="26"/>
      <c r="I3" s="26"/>
      <c r="J3" s="26"/>
      <c r="K3" s="26"/>
      <c r="L3" s="26"/>
      <c r="M3" s="26"/>
      <c r="N3" s="26"/>
      <c r="O3" s="26"/>
      <c r="P3" s="26"/>
      <c r="Q3" s="26"/>
      <c r="R3" s="26"/>
      <c r="S3" s="26"/>
      <c r="T3" s="2875" t="s">
        <v>164</v>
      </c>
      <c r="U3" s="2876"/>
      <c r="V3" s="2876"/>
      <c r="W3" s="2876"/>
      <c r="X3" s="2876"/>
      <c r="Y3" s="2876"/>
      <c r="Z3" s="2876"/>
      <c r="AA3" s="2876"/>
      <c r="AB3" s="2876"/>
      <c r="AC3" s="2876"/>
      <c r="AD3" s="2876"/>
      <c r="AE3" s="2877"/>
      <c r="AF3" s="2871" t="s">
        <v>633</v>
      </c>
      <c r="AG3" s="2876"/>
      <c r="AH3" s="2876"/>
      <c r="AI3" s="2876"/>
      <c r="AJ3" s="2876"/>
      <c r="AK3" s="2876"/>
      <c r="AL3" s="2876"/>
      <c r="AM3" s="2876"/>
      <c r="AN3" s="2876"/>
      <c r="AO3" s="2876"/>
      <c r="AP3" s="2876"/>
      <c r="AQ3" s="2876"/>
      <c r="AR3" s="2876"/>
      <c r="AS3" s="2876"/>
      <c r="AT3" s="2876"/>
      <c r="AU3" s="2876"/>
      <c r="AV3" s="2876"/>
      <c r="AW3" s="2876"/>
      <c r="AX3" s="2876"/>
      <c r="AY3" s="2876"/>
      <c r="AZ3" s="2876"/>
      <c r="BA3" s="2876"/>
      <c r="BB3" s="2876"/>
      <c r="BC3" s="2876"/>
      <c r="BD3" s="2876"/>
      <c r="BE3" s="2876"/>
      <c r="BF3" s="2876"/>
      <c r="BG3" s="2877"/>
      <c r="BH3" s="155"/>
      <c r="BI3" s="156"/>
      <c r="BK3" s="155"/>
      <c r="BL3" s="156"/>
    </row>
    <row r="4" spans="1:68" x14ac:dyDescent="0.2">
      <c r="A4" s="1"/>
      <c r="B4" s="5"/>
      <c r="C4" s="14"/>
      <c r="D4" s="90"/>
      <c r="E4" s="37"/>
      <c r="F4" s="37"/>
      <c r="G4" s="37"/>
      <c r="H4" s="37"/>
      <c r="I4" s="37"/>
      <c r="J4" s="37"/>
      <c r="K4" s="37"/>
      <c r="L4" s="37"/>
      <c r="M4" s="37"/>
      <c r="N4" s="37"/>
      <c r="O4" s="37"/>
      <c r="P4" s="37"/>
      <c r="Q4" s="37"/>
      <c r="R4" s="37"/>
      <c r="S4" s="37"/>
      <c r="T4" s="58"/>
      <c r="U4" s="73"/>
      <c r="V4" s="73"/>
      <c r="W4" s="73"/>
      <c r="X4" s="73"/>
      <c r="Y4" s="73"/>
      <c r="Z4" s="73"/>
      <c r="AA4" s="73"/>
      <c r="AB4" s="73"/>
      <c r="AC4" s="73"/>
      <c r="AD4" s="73"/>
      <c r="AE4" s="59"/>
      <c r="AF4" s="537"/>
      <c r="AG4" s="18"/>
      <c r="AH4" s="18"/>
      <c r="AI4" s="18"/>
      <c r="AJ4" s="18"/>
      <c r="AK4" s="18"/>
      <c r="AL4" s="164"/>
      <c r="AM4" s="18"/>
      <c r="AN4" s="164"/>
      <c r="AO4" s="18"/>
      <c r="AP4" s="37"/>
      <c r="AQ4" s="37"/>
      <c r="AR4" s="37"/>
      <c r="AS4" s="37"/>
      <c r="AT4" s="37"/>
      <c r="AU4" s="37"/>
      <c r="AV4" s="18"/>
      <c r="AW4" s="18"/>
      <c r="AX4" s="37"/>
      <c r="AY4" s="37"/>
      <c r="AZ4" s="37"/>
      <c r="BA4" s="37"/>
      <c r="BB4" s="37"/>
      <c r="BC4" s="37"/>
      <c r="BD4" s="37"/>
      <c r="BE4" s="37"/>
      <c r="BF4" s="37"/>
      <c r="BG4" s="23"/>
      <c r="BH4" s="2851" t="s">
        <v>488</v>
      </c>
      <c r="BI4" s="2853"/>
      <c r="BK4" s="159" t="s">
        <v>21</v>
      </c>
      <c r="BL4" s="3"/>
    </row>
    <row r="5" spans="1:68" x14ac:dyDescent="0.2">
      <c r="A5" s="2851"/>
      <c r="B5" s="2853"/>
      <c r="C5" s="81"/>
      <c r="D5" s="2885" t="s">
        <v>335</v>
      </c>
      <c r="E5" s="2886"/>
      <c r="F5" s="2887" t="s">
        <v>347</v>
      </c>
      <c r="G5" s="2886"/>
      <c r="H5" s="2887" t="s">
        <v>347</v>
      </c>
      <c r="I5" s="2886"/>
      <c r="J5" s="2887" t="s">
        <v>347</v>
      </c>
      <c r="K5" s="2886"/>
      <c r="L5" s="2887" t="s">
        <v>347</v>
      </c>
      <c r="M5" s="2886"/>
      <c r="N5" s="2887" t="s">
        <v>347</v>
      </c>
      <c r="O5" s="2914"/>
      <c r="P5" s="735"/>
      <c r="Q5" s="736"/>
      <c r="R5" s="735"/>
      <c r="S5" s="566"/>
      <c r="T5" s="16"/>
      <c r="U5" s="2"/>
      <c r="V5" s="93"/>
      <c r="W5" s="2"/>
      <c r="X5" s="93" t="s">
        <v>165</v>
      </c>
      <c r="Y5" s="2"/>
      <c r="Z5" s="538"/>
      <c r="AA5" s="2"/>
      <c r="AB5" s="93" t="s">
        <v>743</v>
      </c>
      <c r="AC5" s="2"/>
      <c r="AD5" s="538"/>
      <c r="AE5" s="2"/>
      <c r="AF5" s="2880" t="s">
        <v>182</v>
      </c>
      <c r="AG5" s="2856"/>
      <c r="AH5" s="2856"/>
      <c r="AI5" s="2856"/>
      <c r="AJ5" s="2856"/>
      <c r="AK5" s="2856"/>
      <c r="AL5" s="2856"/>
      <c r="AM5" s="2856"/>
      <c r="AN5" s="1343"/>
      <c r="AO5" s="1343"/>
      <c r="AP5" s="741"/>
      <c r="AQ5" s="742"/>
      <c r="AR5" s="742"/>
      <c r="AS5" s="742"/>
      <c r="AT5" s="743"/>
      <c r="AU5" s="744"/>
      <c r="AV5" s="745"/>
      <c r="AW5" s="746"/>
      <c r="AX5" s="2901"/>
      <c r="AY5" s="2904"/>
      <c r="AZ5" s="2901"/>
      <c r="BA5" s="2902"/>
      <c r="BB5" s="747"/>
      <c r="BC5" s="746"/>
      <c r="BD5" s="747"/>
      <c r="BE5" s="746"/>
      <c r="BF5" s="745" t="s">
        <v>631</v>
      </c>
      <c r="BG5" s="3"/>
      <c r="BH5" s="21"/>
      <c r="BI5" s="3"/>
      <c r="BK5" s="2845" t="s">
        <v>210</v>
      </c>
      <c r="BL5" s="2846"/>
    </row>
    <row r="6" spans="1:68" x14ac:dyDescent="0.2">
      <c r="A6" s="297"/>
      <c r="B6" s="357"/>
      <c r="C6" s="186"/>
      <c r="D6" s="2897" t="s">
        <v>280</v>
      </c>
      <c r="E6" s="2898"/>
      <c r="F6" s="2897" t="s">
        <v>129</v>
      </c>
      <c r="G6" s="2898"/>
      <c r="H6" s="2897" t="s">
        <v>348</v>
      </c>
      <c r="I6" s="2898"/>
      <c r="J6" s="2897" t="s">
        <v>386</v>
      </c>
      <c r="K6" s="2898"/>
      <c r="L6" s="2897" t="s">
        <v>348</v>
      </c>
      <c r="M6" s="2898"/>
      <c r="N6" s="2897" t="s">
        <v>456</v>
      </c>
      <c r="O6" s="2908"/>
      <c r="P6" s="2897" t="s">
        <v>183</v>
      </c>
      <c r="Q6" s="2898"/>
      <c r="R6" s="282" t="s">
        <v>488</v>
      </c>
      <c r="S6" s="186"/>
      <c r="T6" s="745"/>
      <c r="U6" s="746"/>
      <c r="V6" s="745"/>
      <c r="W6" s="746"/>
      <c r="X6" s="745" t="s">
        <v>256</v>
      </c>
      <c r="Y6" s="746"/>
      <c r="Z6" s="748"/>
      <c r="AA6" s="746"/>
      <c r="AB6" s="745" t="s">
        <v>245</v>
      </c>
      <c r="AC6" s="746"/>
      <c r="AD6" s="748"/>
      <c r="AE6" s="746"/>
      <c r="AF6" s="2899" t="s">
        <v>184</v>
      </c>
      <c r="AG6" s="2900"/>
      <c r="AH6" s="2900"/>
      <c r="AI6" s="2900"/>
      <c r="AJ6" s="2900"/>
      <c r="AK6" s="2900"/>
      <c r="AL6" s="2900"/>
      <c r="AM6" s="2900"/>
      <c r="AN6" s="738"/>
      <c r="AO6" s="738"/>
      <c r="AP6" s="2897" t="s">
        <v>349</v>
      </c>
      <c r="AQ6" s="2908"/>
      <c r="AR6" s="2908"/>
      <c r="AS6" s="2908"/>
      <c r="AT6" s="2908"/>
      <c r="AU6" s="2898"/>
      <c r="AV6" s="282"/>
      <c r="AW6" s="186"/>
      <c r="AX6" s="282"/>
      <c r="AY6" s="432"/>
      <c r="AZ6" s="282"/>
      <c r="BA6" s="186"/>
      <c r="BB6" s="745" t="s">
        <v>185</v>
      </c>
      <c r="BC6" s="746"/>
      <c r="BD6" s="745" t="s">
        <v>632</v>
      </c>
      <c r="BE6" s="746"/>
      <c r="BF6" s="748"/>
      <c r="BG6" s="3"/>
      <c r="BH6" s="30"/>
      <c r="BI6" s="3"/>
      <c r="BK6" s="2845" t="s">
        <v>212</v>
      </c>
      <c r="BL6" s="2846"/>
    </row>
    <row r="7" spans="1:68" x14ac:dyDescent="0.2">
      <c r="A7" s="297"/>
      <c r="B7" s="357"/>
      <c r="C7" s="186" t="s">
        <v>301</v>
      </c>
      <c r="D7" s="2897" t="s">
        <v>79</v>
      </c>
      <c r="E7" s="2898"/>
      <c r="F7" s="2897" t="s">
        <v>40</v>
      </c>
      <c r="G7" s="2898"/>
      <c r="H7" s="2897" t="s">
        <v>386</v>
      </c>
      <c r="I7" s="2898"/>
      <c r="J7" s="2897" t="s">
        <v>186</v>
      </c>
      <c r="K7" s="2898"/>
      <c r="L7" s="2897" t="s">
        <v>456</v>
      </c>
      <c r="M7" s="2898"/>
      <c r="N7" s="2897" t="s">
        <v>186</v>
      </c>
      <c r="O7" s="2908"/>
      <c r="P7" s="2897" t="s">
        <v>19</v>
      </c>
      <c r="Q7" s="2898"/>
      <c r="R7" s="282" t="s">
        <v>187</v>
      </c>
      <c r="S7" s="186"/>
      <c r="T7" s="188"/>
      <c r="U7" s="263"/>
      <c r="V7" s="2897" t="s">
        <v>167</v>
      </c>
      <c r="W7" s="2898"/>
      <c r="X7" s="2897" t="s">
        <v>257</v>
      </c>
      <c r="Y7" s="2898"/>
      <c r="Z7" s="188"/>
      <c r="AA7" s="746"/>
      <c r="AB7" s="2897" t="s">
        <v>53</v>
      </c>
      <c r="AC7" s="2898"/>
      <c r="AD7" s="2897" t="s">
        <v>744</v>
      </c>
      <c r="AE7" s="2910"/>
      <c r="AF7" s="2899" t="s">
        <v>721</v>
      </c>
      <c r="AG7" s="2900"/>
      <c r="AH7" s="2900"/>
      <c r="AI7" s="2900"/>
      <c r="AJ7" s="2900"/>
      <c r="AK7" s="2900"/>
      <c r="AL7" s="2900"/>
      <c r="AM7" s="2900"/>
      <c r="AN7" s="738"/>
      <c r="AO7" s="738"/>
      <c r="AP7" s="2897"/>
      <c r="AQ7" s="2908"/>
      <c r="AR7" s="2908"/>
      <c r="AS7" s="2908"/>
      <c r="AT7" s="2908"/>
      <c r="AU7" s="2898"/>
      <c r="AV7" s="745" t="s">
        <v>190</v>
      </c>
      <c r="AW7" s="746"/>
      <c r="AX7" s="2897" t="s">
        <v>193</v>
      </c>
      <c r="AY7" s="2898"/>
      <c r="AZ7" s="282" t="s">
        <v>38</v>
      </c>
      <c r="BA7" s="432"/>
      <c r="BB7" s="2897" t="s">
        <v>188</v>
      </c>
      <c r="BC7" s="2898"/>
      <c r="BD7" s="2897" t="s">
        <v>525</v>
      </c>
      <c r="BE7" s="2898"/>
      <c r="BF7" s="745"/>
      <c r="BG7" s="3"/>
      <c r="BH7" s="30"/>
      <c r="BI7" s="3"/>
      <c r="BK7" s="2845" t="s">
        <v>213</v>
      </c>
      <c r="BL7" s="2846"/>
    </row>
    <row r="8" spans="1:68" x14ac:dyDescent="0.2">
      <c r="A8" s="2909" t="s">
        <v>678</v>
      </c>
      <c r="B8" s="2910"/>
      <c r="C8" s="186" t="s">
        <v>302</v>
      </c>
      <c r="D8" s="2897"/>
      <c r="E8" s="2898"/>
      <c r="F8" s="2897" t="s">
        <v>136</v>
      </c>
      <c r="G8" s="2898"/>
      <c r="H8" s="2897" t="s">
        <v>350</v>
      </c>
      <c r="I8" s="2898"/>
      <c r="J8" s="186"/>
      <c r="K8" s="186"/>
      <c r="L8" s="2897" t="s">
        <v>350</v>
      </c>
      <c r="M8" s="2898"/>
      <c r="N8" s="2897"/>
      <c r="O8" s="2908"/>
      <c r="P8" s="282"/>
      <c r="Q8" s="186"/>
      <c r="R8" s="282" t="s">
        <v>387</v>
      </c>
      <c r="S8" s="186"/>
      <c r="T8" s="745" t="s">
        <v>482</v>
      </c>
      <c r="U8" s="746"/>
      <c r="V8" s="745" t="s">
        <v>170</v>
      </c>
      <c r="W8" s="746"/>
      <c r="X8" s="745" t="s">
        <v>387</v>
      </c>
      <c r="Y8" s="746"/>
      <c r="Z8" s="745" t="s">
        <v>488</v>
      </c>
      <c r="AA8" s="746"/>
      <c r="AB8" s="748"/>
      <c r="AC8" s="746"/>
      <c r="AD8" s="745" t="s">
        <v>488</v>
      </c>
      <c r="AE8" s="746"/>
      <c r="AF8" s="2905"/>
      <c r="AG8" s="2906"/>
      <c r="AH8" s="2906"/>
      <c r="AI8" s="2906"/>
      <c r="AJ8" s="2906"/>
      <c r="AK8" s="2906"/>
      <c r="AL8" s="2906"/>
      <c r="AM8" s="2906"/>
      <c r="AN8" s="1344"/>
      <c r="AO8" s="1344"/>
      <c r="AP8" s="2915"/>
      <c r="AQ8" s="2903"/>
      <c r="AR8" s="2903"/>
      <c r="AS8" s="2903"/>
      <c r="AT8" s="2903"/>
      <c r="AU8" s="2907"/>
      <c r="AV8" s="745" t="s">
        <v>219</v>
      </c>
      <c r="AW8" s="746"/>
      <c r="AX8" s="2897" t="s">
        <v>195</v>
      </c>
      <c r="AY8" s="2898"/>
      <c r="AZ8" s="282" t="s">
        <v>40</v>
      </c>
      <c r="BA8" s="432"/>
      <c r="BB8" s="2897" t="s">
        <v>189</v>
      </c>
      <c r="BC8" s="2898"/>
      <c r="BD8" s="2897"/>
      <c r="BE8" s="2898"/>
      <c r="BF8" s="188"/>
      <c r="BG8" s="5"/>
      <c r="BH8" s="2851"/>
      <c r="BI8" s="2853"/>
      <c r="BK8" s="2845" t="s">
        <v>611</v>
      </c>
      <c r="BL8" s="2846"/>
    </row>
    <row r="9" spans="1:68" x14ac:dyDescent="0.2">
      <c r="A9" s="297"/>
      <c r="B9" s="357"/>
      <c r="C9" s="186"/>
      <c r="D9" s="2897"/>
      <c r="E9" s="2908"/>
      <c r="F9" s="282"/>
      <c r="G9" s="432"/>
      <c r="H9" s="282"/>
      <c r="I9" s="432"/>
      <c r="J9" s="186"/>
      <c r="K9" s="186"/>
      <c r="L9" s="282"/>
      <c r="M9" s="432"/>
      <c r="N9" s="186"/>
      <c r="O9" s="186"/>
      <c r="P9" s="282"/>
      <c r="Q9" s="186"/>
      <c r="R9" s="282" t="s">
        <v>223</v>
      </c>
      <c r="S9" s="186"/>
      <c r="T9" s="745"/>
      <c r="U9" s="746"/>
      <c r="V9" s="745"/>
      <c r="W9" s="746"/>
      <c r="X9" s="745" t="s">
        <v>223</v>
      </c>
      <c r="Y9" s="746"/>
      <c r="Z9" s="748"/>
      <c r="AA9" s="746"/>
      <c r="AB9" s="745"/>
      <c r="AC9" s="746"/>
      <c r="AD9" s="748"/>
      <c r="AE9" s="746"/>
      <c r="AF9" s="2899" t="s">
        <v>482</v>
      </c>
      <c r="AG9" s="2900"/>
      <c r="AH9" s="2892" t="s">
        <v>215</v>
      </c>
      <c r="AI9" s="2893"/>
      <c r="AJ9" s="2892" t="s">
        <v>21</v>
      </c>
      <c r="AK9" s="2893"/>
      <c r="AL9" s="2894" t="s">
        <v>353</v>
      </c>
      <c r="AM9" s="2895"/>
      <c r="AN9" s="2894" t="s">
        <v>746</v>
      </c>
      <c r="AO9" s="2895"/>
      <c r="AP9" s="2901" t="s">
        <v>335</v>
      </c>
      <c r="AQ9" s="2902"/>
      <c r="AR9" s="2901" t="s">
        <v>457</v>
      </c>
      <c r="AS9" s="2904"/>
      <c r="AT9" s="2897" t="s">
        <v>352</v>
      </c>
      <c r="AU9" s="2898"/>
      <c r="AV9" s="745" t="s">
        <v>220</v>
      </c>
      <c r="AW9" s="746"/>
      <c r="AX9" s="2897" t="s">
        <v>357</v>
      </c>
      <c r="AY9" s="2898"/>
      <c r="AZ9" s="2897" t="s">
        <v>41</v>
      </c>
      <c r="BA9" s="2898"/>
      <c r="BB9" s="2897" t="s">
        <v>191</v>
      </c>
      <c r="BC9" s="2898"/>
      <c r="BD9" s="2897"/>
      <c r="BE9" s="2898"/>
      <c r="BF9" s="188"/>
      <c r="BG9" s="5"/>
      <c r="BH9" s="2851"/>
      <c r="BI9" s="2853"/>
      <c r="BK9" s="2845" t="s">
        <v>281</v>
      </c>
      <c r="BL9" s="2846"/>
    </row>
    <row r="10" spans="1:68" x14ac:dyDescent="0.2">
      <c r="A10" s="297"/>
      <c r="B10" s="357"/>
      <c r="C10" s="186"/>
      <c r="D10" s="2897" t="s">
        <v>192</v>
      </c>
      <c r="E10" s="2908"/>
      <c r="F10" s="2897" t="s">
        <v>192</v>
      </c>
      <c r="G10" s="2908"/>
      <c r="H10" s="2897" t="s">
        <v>192</v>
      </c>
      <c r="I10" s="2908"/>
      <c r="J10" s="2897" t="s">
        <v>192</v>
      </c>
      <c r="K10" s="2908"/>
      <c r="L10" s="2897" t="s">
        <v>192</v>
      </c>
      <c r="M10" s="2908"/>
      <c r="N10" s="2897" t="s">
        <v>192</v>
      </c>
      <c r="O10" s="2908"/>
      <c r="P10" s="2897" t="s">
        <v>192</v>
      </c>
      <c r="Q10" s="2908"/>
      <c r="R10" s="282" t="s">
        <v>210</v>
      </c>
      <c r="S10" s="186"/>
      <c r="T10" s="745"/>
      <c r="U10" s="746"/>
      <c r="V10" s="745"/>
      <c r="W10" s="746"/>
      <c r="X10" s="745" t="s">
        <v>174</v>
      </c>
      <c r="Y10" s="746"/>
      <c r="Z10" s="748"/>
      <c r="AA10" s="746"/>
      <c r="AB10" s="745"/>
      <c r="AC10" s="746"/>
      <c r="AD10" s="748"/>
      <c r="AE10" s="746"/>
      <c r="AF10" s="2899" t="s">
        <v>485</v>
      </c>
      <c r="AG10" s="2900"/>
      <c r="AH10" s="2894" t="s">
        <v>217</v>
      </c>
      <c r="AI10" s="2895"/>
      <c r="AJ10" s="2894" t="s">
        <v>668</v>
      </c>
      <c r="AK10" s="2895"/>
      <c r="AL10" s="2894" t="s">
        <v>356</v>
      </c>
      <c r="AM10" s="2895"/>
      <c r="AN10" s="2894" t="s">
        <v>747</v>
      </c>
      <c r="AO10" s="2895"/>
      <c r="AP10" s="2897"/>
      <c r="AQ10" s="2898"/>
      <c r="AR10" s="2897"/>
      <c r="AS10" s="2898"/>
      <c r="AT10" s="2897" t="s">
        <v>355</v>
      </c>
      <c r="AU10" s="2898"/>
      <c r="AV10" s="2897" t="s">
        <v>221</v>
      </c>
      <c r="AW10" s="2898"/>
      <c r="AX10" s="2897" t="s">
        <v>359</v>
      </c>
      <c r="AY10" s="2898"/>
      <c r="AZ10" s="2897" t="s">
        <v>42</v>
      </c>
      <c r="BA10" s="2898"/>
      <c r="BB10" s="2897" t="s">
        <v>194</v>
      </c>
      <c r="BC10" s="2898"/>
      <c r="BD10" s="282"/>
      <c r="BE10" s="186"/>
      <c r="BF10" s="188"/>
      <c r="BG10" s="5"/>
      <c r="BH10" s="2851"/>
      <c r="BI10" s="2853"/>
      <c r="BK10" s="2845" t="s">
        <v>282</v>
      </c>
      <c r="BL10" s="2846"/>
    </row>
    <row r="11" spans="1:68" x14ac:dyDescent="0.2">
      <c r="A11" s="297"/>
      <c r="B11" s="357"/>
      <c r="C11" s="186"/>
      <c r="D11" s="282"/>
      <c r="E11" s="186"/>
      <c r="F11" s="282"/>
      <c r="G11" s="186"/>
      <c r="H11" s="282"/>
      <c r="I11" s="432"/>
      <c r="J11" s="186"/>
      <c r="K11" s="186"/>
      <c r="L11" s="282"/>
      <c r="M11" s="432"/>
      <c r="N11" s="186"/>
      <c r="O11" s="186"/>
      <c r="P11" s="282"/>
      <c r="Q11" s="186"/>
      <c r="R11" s="282" t="s">
        <v>192</v>
      </c>
      <c r="S11" s="186"/>
      <c r="T11" s="745"/>
      <c r="U11" s="746"/>
      <c r="V11" s="745"/>
      <c r="W11" s="746"/>
      <c r="X11" s="745"/>
      <c r="Y11" s="746"/>
      <c r="Z11" s="748"/>
      <c r="AA11" s="746"/>
      <c r="AB11" s="745"/>
      <c r="AC11" s="746"/>
      <c r="AD11" s="748"/>
      <c r="AE11" s="746"/>
      <c r="AF11" s="737"/>
      <c r="AG11" s="738"/>
      <c r="AH11" s="739"/>
      <c r="AI11" s="740"/>
      <c r="AJ11" s="2894" t="s">
        <v>670</v>
      </c>
      <c r="AK11" s="2895"/>
      <c r="AL11" s="2894" t="s">
        <v>358</v>
      </c>
      <c r="AM11" s="2895"/>
      <c r="AN11" s="2894" t="s">
        <v>245</v>
      </c>
      <c r="AO11" s="2895"/>
      <c r="AP11" s="282"/>
      <c r="AQ11" s="186"/>
      <c r="AR11" s="282"/>
      <c r="AS11" s="432"/>
      <c r="AT11" s="282"/>
      <c r="AU11" s="186"/>
      <c r="AV11" s="745"/>
      <c r="AW11" s="746"/>
      <c r="AX11" s="2897"/>
      <c r="AY11" s="2898"/>
      <c r="AZ11" s="2897"/>
      <c r="BA11" s="2898"/>
      <c r="BB11" s="282"/>
      <c r="BC11" s="186"/>
      <c r="BD11" s="282"/>
      <c r="BE11" s="186"/>
      <c r="BF11" s="188"/>
      <c r="BG11" s="5"/>
      <c r="BH11" s="15"/>
      <c r="BI11" s="55"/>
      <c r="BK11" s="562"/>
      <c r="BL11" s="563"/>
    </row>
    <row r="12" spans="1:68" x14ac:dyDescent="0.2">
      <c r="A12" s="297"/>
      <c r="B12" s="357"/>
      <c r="C12" s="186"/>
      <c r="D12" s="282"/>
      <c r="E12" s="186"/>
      <c r="F12" s="282"/>
      <c r="G12" s="186"/>
      <c r="H12" s="282"/>
      <c r="I12" s="432"/>
      <c r="J12" s="186"/>
      <c r="K12" s="186"/>
      <c r="L12" s="282"/>
      <c r="M12" s="432"/>
      <c r="N12" s="186"/>
      <c r="O12" s="186"/>
      <c r="P12" s="282"/>
      <c r="Q12" s="186"/>
      <c r="R12" s="282"/>
      <c r="S12" s="186"/>
      <c r="T12" s="745"/>
      <c r="U12" s="746"/>
      <c r="V12" s="745"/>
      <c r="W12" s="746"/>
      <c r="X12" s="745"/>
      <c r="Y12" s="746"/>
      <c r="Z12" s="748"/>
      <c r="AA12" s="746"/>
      <c r="AB12" s="745"/>
      <c r="AC12" s="746"/>
      <c r="AD12" s="748"/>
      <c r="AE12" s="746"/>
      <c r="AF12" s="737"/>
      <c r="AG12" s="738"/>
      <c r="AH12" s="739"/>
      <c r="AI12" s="740"/>
      <c r="AJ12" s="739"/>
      <c r="AK12" s="740"/>
      <c r="AL12" s="2894" t="s">
        <v>360</v>
      </c>
      <c r="AM12" s="2895"/>
      <c r="AN12" s="2916" t="s">
        <v>748</v>
      </c>
      <c r="AO12" s="2895"/>
      <c r="AP12" s="282"/>
      <c r="AQ12" s="186"/>
      <c r="AR12" s="282"/>
      <c r="AS12" s="432"/>
      <c r="AT12" s="282"/>
      <c r="AU12" s="186"/>
      <c r="AV12" s="2897"/>
      <c r="AW12" s="2898"/>
      <c r="AX12" s="2897"/>
      <c r="AY12" s="2898"/>
      <c r="AZ12" s="2897"/>
      <c r="BA12" s="2898"/>
      <c r="BB12" s="282"/>
      <c r="BC12" s="186"/>
      <c r="BD12" s="282"/>
      <c r="BE12" s="186"/>
      <c r="BF12" s="188"/>
      <c r="BG12" s="5"/>
      <c r="BH12" s="15"/>
      <c r="BI12" s="55"/>
      <c r="BK12" s="562"/>
      <c r="BL12" s="563"/>
    </row>
    <row r="13" spans="1:68" ht="13.5" thickBot="1" x14ac:dyDescent="0.25">
      <c r="A13" s="268"/>
      <c r="B13" s="749"/>
      <c r="C13" s="269"/>
      <c r="D13" s="2911" t="s">
        <v>486</v>
      </c>
      <c r="E13" s="2913"/>
      <c r="F13" s="2911" t="s">
        <v>486</v>
      </c>
      <c r="G13" s="2913"/>
      <c r="H13" s="2911" t="s">
        <v>486</v>
      </c>
      <c r="I13" s="2912"/>
      <c r="J13" s="2911" t="s">
        <v>486</v>
      </c>
      <c r="K13" s="2912"/>
      <c r="L13" s="2911" t="s">
        <v>486</v>
      </c>
      <c r="M13" s="2912"/>
      <c r="N13" s="2911" t="s">
        <v>486</v>
      </c>
      <c r="O13" s="2912"/>
      <c r="P13" s="2911" t="s">
        <v>486</v>
      </c>
      <c r="Q13" s="2912"/>
      <c r="R13" s="2911" t="s">
        <v>486</v>
      </c>
      <c r="S13" s="2912"/>
      <c r="T13" s="750" t="s">
        <v>486</v>
      </c>
      <c r="U13" s="751"/>
      <c r="V13" s="750" t="s">
        <v>486</v>
      </c>
      <c r="W13" s="751"/>
      <c r="X13" s="750" t="s">
        <v>486</v>
      </c>
      <c r="Y13" s="751"/>
      <c r="Z13" s="750" t="s">
        <v>486</v>
      </c>
      <c r="AA13" s="751"/>
      <c r="AB13" s="750" t="s">
        <v>486</v>
      </c>
      <c r="AC13" s="751"/>
      <c r="AD13" s="750" t="s">
        <v>486</v>
      </c>
      <c r="AE13" s="751"/>
      <c r="AF13" s="752" t="s">
        <v>486</v>
      </c>
      <c r="AG13" s="751"/>
      <c r="AH13" s="753" t="s">
        <v>486</v>
      </c>
      <c r="AI13" s="754"/>
      <c r="AJ13" s="753" t="s">
        <v>486</v>
      </c>
      <c r="AK13" s="754"/>
      <c r="AL13" s="753" t="s">
        <v>486</v>
      </c>
      <c r="AM13" s="754"/>
      <c r="AN13" s="753" t="s">
        <v>486</v>
      </c>
      <c r="AO13" s="754"/>
      <c r="AP13" s="2911" t="s">
        <v>486</v>
      </c>
      <c r="AQ13" s="2912"/>
      <c r="AR13" s="2911" t="s">
        <v>486</v>
      </c>
      <c r="AS13" s="2912"/>
      <c r="AT13" s="750" t="s">
        <v>486</v>
      </c>
      <c r="AU13" s="751"/>
      <c r="AV13" s="753" t="s">
        <v>486</v>
      </c>
      <c r="AW13" s="751"/>
      <c r="AX13" s="2911" t="s">
        <v>486</v>
      </c>
      <c r="AY13" s="2912"/>
      <c r="AZ13" s="2911" t="s">
        <v>486</v>
      </c>
      <c r="BA13" s="2912"/>
      <c r="BB13" s="750" t="s">
        <v>486</v>
      </c>
      <c r="BC13" s="751"/>
      <c r="BD13" s="750" t="s">
        <v>486</v>
      </c>
      <c r="BE13" s="751"/>
      <c r="BF13" s="750" t="s">
        <v>486</v>
      </c>
      <c r="BG13" s="9"/>
      <c r="BH13" s="32" t="s">
        <v>486</v>
      </c>
      <c r="BI13" s="9"/>
      <c r="BK13" s="161" t="s">
        <v>486</v>
      </c>
      <c r="BL13" s="9"/>
    </row>
    <row r="14" spans="1:68" x14ac:dyDescent="0.2">
      <c r="A14" s="771"/>
      <c r="B14" s="772" t="s">
        <v>591</v>
      </c>
      <c r="C14" s="579" t="s">
        <v>303</v>
      </c>
      <c r="D14" s="755">
        <v>341530.74630000006</v>
      </c>
      <c r="E14" s="266"/>
      <c r="F14" s="755">
        <v>56772.365893534341</v>
      </c>
      <c r="G14" s="266"/>
      <c r="H14" s="755">
        <v>103030.18196507849</v>
      </c>
      <c r="I14" s="756"/>
      <c r="J14" s="755">
        <v>0</v>
      </c>
      <c r="K14" s="266"/>
      <c r="L14" s="755">
        <v>11655.248232817796</v>
      </c>
      <c r="M14" s="756"/>
      <c r="N14" s="755">
        <v>9207.0903363697053</v>
      </c>
      <c r="O14" s="263"/>
      <c r="P14" s="483">
        <v>522195.63272780034</v>
      </c>
      <c r="Q14" s="263"/>
      <c r="R14" s="196">
        <v>512988.54239143064</v>
      </c>
      <c r="S14" s="263"/>
      <c r="T14" s="196">
        <v>512988.54239143064</v>
      </c>
      <c r="U14" s="581"/>
      <c r="V14" s="580"/>
      <c r="W14" s="581"/>
      <c r="X14" s="580"/>
      <c r="Y14" s="581"/>
      <c r="Z14" s="580">
        <f t="shared" ref="Z14:Z37" si="0">SUM(T14:Y14)</f>
        <v>512988.54239143064</v>
      </c>
      <c r="AA14" s="773"/>
      <c r="AB14" s="580">
        <v>16372.148897861502</v>
      </c>
      <c r="AC14" s="581"/>
      <c r="AD14" s="196">
        <f>SUM(Z14:AC14)</f>
        <v>529360.69128929218</v>
      </c>
      <c r="AE14" s="773"/>
      <c r="AF14" s="774">
        <v>63944</v>
      </c>
      <c r="AG14" s="775"/>
      <c r="AH14" s="776">
        <v>6688</v>
      </c>
      <c r="AI14" s="777"/>
      <c r="AJ14" s="776">
        <v>524</v>
      </c>
      <c r="AK14" s="777"/>
      <c r="AL14" s="580"/>
      <c r="AM14" s="777"/>
      <c r="AN14" s="580">
        <v>3566</v>
      </c>
      <c r="AO14" s="777"/>
      <c r="AP14" s="778">
        <v>0</v>
      </c>
      <c r="AQ14" s="778"/>
      <c r="AR14" s="779">
        <v>9207</v>
      </c>
      <c r="AS14" s="777"/>
      <c r="AT14" s="580">
        <v>10521</v>
      </c>
      <c r="AU14" s="777"/>
      <c r="AV14" s="580">
        <v>6922</v>
      </c>
      <c r="AW14" s="777"/>
      <c r="AX14" s="580">
        <v>75000</v>
      </c>
      <c r="AY14" s="777"/>
      <c r="AZ14" s="580"/>
      <c r="BA14" s="777"/>
      <c r="BB14" s="580"/>
      <c r="BC14" s="777"/>
      <c r="BD14" s="580"/>
      <c r="BE14" s="777"/>
      <c r="BF14" s="580">
        <f t="shared" ref="BF14:BF38" si="1">SUM(AF14:BE14)</f>
        <v>176372</v>
      </c>
      <c r="BG14" s="240"/>
      <c r="BH14" s="44">
        <f>AD14+BF14</f>
        <v>705732.69128929218</v>
      </c>
      <c r="BI14" s="240"/>
      <c r="BK14" s="241">
        <v>21745</v>
      </c>
      <c r="BL14" s="235"/>
      <c r="BM14" s="4"/>
      <c r="BP14" s="91"/>
    </row>
    <row r="15" spans="1:68" x14ac:dyDescent="0.2">
      <c r="A15" s="267"/>
      <c r="B15" s="787" t="s">
        <v>494</v>
      </c>
      <c r="C15" s="587" t="s">
        <v>304</v>
      </c>
      <c r="D15" s="483">
        <v>397336.42380000005</v>
      </c>
      <c r="E15" s="263"/>
      <c r="F15" s="483">
        <v>23583.395394929012</v>
      </c>
      <c r="G15" s="263"/>
      <c r="H15" s="483">
        <v>64613.758310283461</v>
      </c>
      <c r="I15" s="272"/>
      <c r="J15" s="483">
        <v>0</v>
      </c>
      <c r="K15" s="263"/>
      <c r="L15" s="483">
        <v>149638.99287445177</v>
      </c>
      <c r="M15" s="272"/>
      <c r="N15" s="483">
        <v>0</v>
      </c>
      <c r="O15" s="263"/>
      <c r="P15" s="483">
        <v>635172.57037966431</v>
      </c>
      <c r="Q15" s="263"/>
      <c r="R15" s="630">
        <v>635172.49937966431</v>
      </c>
      <c r="S15" s="263"/>
      <c r="T15" s="196">
        <v>635172.49937966431</v>
      </c>
      <c r="U15" s="378"/>
      <c r="V15" s="196"/>
      <c r="W15" s="378"/>
      <c r="X15" s="196"/>
      <c r="Y15" s="378"/>
      <c r="Z15" s="196">
        <f t="shared" si="0"/>
        <v>635172.49937966431</v>
      </c>
      <c r="AA15" s="270"/>
      <c r="AB15" s="196">
        <v>17301.943271595097</v>
      </c>
      <c r="AC15" s="378"/>
      <c r="AD15" s="196">
        <f>SUM(Z15:AC15)</f>
        <v>652474.44265125936</v>
      </c>
      <c r="AE15" s="270"/>
      <c r="AF15" s="377">
        <v>34397</v>
      </c>
      <c r="AG15" s="263"/>
      <c r="AH15" s="188">
        <v>470</v>
      </c>
      <c r="AI15" s="272"/>
      <c r="AJ15" s="188">
        <v>65</v>
      </c>
      <c r="AK15" s="272"/>
      <c r="AL15" s="196"/>
      <c r="AM15" s="272"/>
      <c r="AN15" s="196"/>
      <c r="AO15" s="272"/>
      <c r="AP15" s="788">
        <v>0</v>
      </c>
      <c r="AQ15" s="788"/>
      <c r="AR15" s="789">
        <v>0</v>
      </c>
      <c r="AS15" s="272"/>
      <c r="AT15" s="196">
        <v>4633</v>
      </c>
      <c r="AU15" s="272"/>
      <c r="AV15" s="196">
        <v>2813</v>
      </c>
      <c r="AW15" s="272"/>
      <c r="AX15" s="196">
        <v>32000</v>
      </c>
      <c r="AY15" s="272"/>
      <c r="AZ15" s="196"/>
      <c r="BA15" s="272"/>
      <c r="BB15" s="196">
        <v>23610</v>
      </c>
      <c r="BC15" s="272"/>
      <c r="BD15" s="196"/>
      <c r="BE15" s="272"/>
      <c r="BF15" s="196">
        <f t="shared" si="1"/>
        <v>97988</v>
      </c>
      <c r="BG15" s="101"/>
      <c r="BH15" s="44">
        <f>AD15+BF15</f>
        <v>750462.44265125936</v>
      </c>
      <c r="BI15" s="101"/>
      <c r="BJ15" s="14"/>
      <c r="BK15" s="44">
        <v>11594</v>
      </c>
      <c r="BL15" s="5"/>
      <c r="BM15" s="4"/>
      <c r="BP15" s="91"/>
    </row>
    <row r="16" spans="1:68" x14ac:dyDescent="0.2">
      <c r="A16" s="267"/>
      <c r="B16" s="787" t="s">
        <v>612</v>
      </c>
      <c r="C16" s="587" t="s">
        <v>305</v>
      </c>
      <c r="D16" s="483">
        <v>117563.96060000002</v>
      </c>
      <c r="E16" s="263"/>
      <c r="F16" s="483">
        <v>27163.806547048349</v>
      </c>
      <c r="G16" s="263"/>
      <c r="H16" s="483">
        <v>35294.452620164673</v>
      </c>
      <c r="I16" s="272"/>
      <c r="J16" s="483">
        <v>0</v>
      </c>
      <c r="K16" s="263"/>
      <c r="L16" s="483">
        <v>6826.7464425418148</v>
      </c>
      <c r="M16" s="272"/>
      <c r="N16" s="483">
        <v>1523.0169725944056</v>
      </c>
      <c r="O16" s="263"/>
      <c r="P16" s="483">
        <v>188371.98318234927</v>
      </c>
      <c r="Q16" s="263"/>
      <c r="R16" s="483">
        <v>186848.96620975487</v>
      </c>
      <c r="S16" s="263"/>
      <c r="T16" s="196">
        <v>186848.96620975487</v>
      </c>
      <c r="U16" s="378"/>
      <c r="V16" s="196"/>
      <c r="W16" s="378"/>
      <c r="X16" s="196">
        <v>4400</v>
      </c>
      <c r="Y16" s="378"/>
      <c r="Z16" s="196">
        <f t="shared" si="0"/>
        <v>191248.96620975487</v>
      </c>
      <c r="AA16" s="270"/>
      <c r="AB16" s="196">
        <v>5949.0465946513505</v>
      </c>
      <c r="AC16" s="378"/>
      <c r="AD16" s="196">
        <f t="shared" ref="AD16:AD38" si="2">SUM(Z16:AC16)</f>
        <v>197198.01280440623</v>
      </c>
      <c r="AE16" s="270"/>
      <c r="AF16" s="377">
        <v>33627</v>
      </c>
      <c r="AG16" s="263"/>
      <c r="AH16" s="188">
        <v>2990</v>
      </c>
      <c r="AI16" s="272"/>
      <c r="AJ16" s="188">
        <v>131</v>
      </c>
      <c r="AK16" s="272"/>
      <c r="AL16" s="196"/>
      <c r="AM16" s="272"/>
      <c r="AN16" s="196"/>
      <c r="AO16" s="272"/>
      <c r="AP16" s="788">
        <v>0</v>
      </c>
      <c r="AQ16" s="788"/>
      <c r="AR16" s="789">
        <v>1523</v>
      </c>
      <c r="AS16" s="272"/>
      <c r="AT16" s="196">
        <v>2270</v>
      </c>
      <c r="AU16" s="272"/>
      <c r="AV16" s="196">
        <v>2181</v>
      </c>
      <c r="AW16" s="272"/>
      <c r="AX16" s="196">
        <v>30000</v>
      </c>
      <c r="AY16" s="272"/>
      <c r="AZ16" s="196"/>
      <c r="BA16" s="272"/>
      <c r="BB16" s="196"/>
      <c r="BC16" s="272"/>
      <c r="BD16" s="196"/>
      <c r="BE16" s="272"/>
      <c r="BF16" s="196">
        <f t="shared" si="1"/>
        <v>72722</v>
      </c>
      <c r="BG16" s="101"/>
      <c r="BH16" s="44">
        <f>AD16+BF16</f>
        <v>269920.01280440623</v>
      </c>
      <c r="BI16" s="101"/>
      <c r="BJ16" s="14"/>
      <c r="BK16" s="44">
        <v>11475</v>
      </c>
      <c r="BL16" s="5"/>
      <c r="BM16" s="4"/>
      <c r="BP16" s="91"/>
    </row>
    <row r="17" spans="1:68" x14ac:dyDescent="0.2">
      <c r="A17" s="267"/>
      <c r="B17" s="787" t="s">
        <v>306</v>
      </c>
      <c r="C17" s="587" t="s">
        <v>307</v>
      </c>
      <c r="D17" s="483">
        <v>284236.91739999998</v>
      </c>
      <c r="E17" s="263"/>
      <c r="F17" s="483">
        <v>43381.334065150179</v>
      </c>
      <c r="G17" s="263"/>
      <c r="H17" s="483">
        <v>64998.365017208896</v>
      </c>
      <c r="I17" s="272"/>
      <c r="J17" s="483">
        <v>3977.0402321960287</v>
      </c>
      <c r="K17" s="263"/>
      <c r="L17" s="483">
        <v>7122.0622451333129</v>
      </c>
      <c r="M17" s="272"/>
      <c r="N17" s="483">
        <v>9627.2494697340644</v>
      </c>
      <c r="O17" s="263"/>
      <c r="P17" s="483">
        <v>413342.96842942253</v>
      </c>
      <c r="Q17" s="263"/>
      <c r="R17" s="483">
        <v>399738.6787274924</v>
      </c>
      <c r="S17" s="263"/>
      <c r="T17" s="196">
        <v>399738.6787274924</v>
      </c>
      <c r="U17" s="378"/>
      <c r="V17" s="196"/>
      <c r="W17" s="378"/>
      <c r="X17" s="196"/>
      <c r="Y17" s="378"/>
      <c r="Z17" s="196">
        <f t="shared" si="0"/>
        <v>399738.6787274924</v>
      </c>
      <c r="AA17" s="270"/>
      <c r="AB17" s="196">
        <v>13466.774770622382</v>
      </c>
      <c r="AC17" s="378"/>
      <c r="AD17" s="196">
        <f t="shared" si="2"/>
        <v>413205.45349811477</v>
      </c>
      <c r="AE17" s="270"/>
      <c r="AF17" s="377">
        <v>74999</v>
      </c>
      <c r="AG17" s="263"/>
      <c r="AH17" s="188">
        <v>2990</v>
      </c>
      <c r="AI17" s="272"/>
      <c r="AJ17" s="188">
        <v>195</v>
      </c>
      <c r="AK17" s="272"/>
      <c r="AL17" s="196"/>
      <c r="AM17" s="272"/>
      <c r="AN17" s="196"/>
      <c r="AO17" s="272"/>
      <c r="AP17" s="788">
        <v>13604</v>
      </c>
      <c r="AQ17" s="788"/>
      <c r="AR17" s="789">
        <v>0</v>
      </c>
      <c r="AS17" s="520" t="s">
        <v>527</v>
      </c>
      <c r="AT17" s="196">
        <v>2920</v>
      </c>
      <c r="AU17" s="272"/>
      <c r="AV17" s="196">
        <v>3980</v>
      </c>
      <c r="AW17" s="272"/>
      <c r="AX17" s="196">
        <v>25000</v>
      </c>
      <c r="AY17" s="272"/>
      <c r="AZ17" s="196"/>
      <c r="BA17" s="272"/>
      <c r="BB17" s="196"/>
      <c r="BC17" s="272"/>
      <c r="BD17" s="196"/>
      <c r="BE17" s="272"/>
      <c r="BF17" s="196">
        <f t="shared" si="1"/>
        <v>123688</v>
      </c>
      <c r="BG17" s="101"/>
      <c r="BH17" s="44">
        <f>AD17+BF17</f>
        <v>536893.45349811483</v>
      </c>
      <c r="BI17" s="101"/>
      <c r="BJ17" s="14"/>
      <c r="BK17" s="44">
        <v>25778</v>
      </c>
      <c r="BL17" s="5"/>
      <c r="BM17" s="4"/>
      <c r="BN17" s="544"/>
      <c r="BP17" s="91"/>
    </row>
    <row r="18" spans="1:68" x14ac:dyDescent="0.2">
      <c r="A18" s="267"/>
      <c r="B18" s="787" t="s">
        <v>496</v>
      </c>
      <c r="C18" s="587" t="s">
        <v>308</v>
      </c>
      <c r="D18" s="483">
        <v>92265.386799999993</v>
      </c>
      <c r="E18" s="263"/>
      <c r="F18" s="483">
        <v>22198.549143140048</v>
      </c>
      <c r="G18" s="263"/>
      <c r="H18" s="483">
        <v>28748.782813161954</v>
      </c>
      <c r="I18" s="272"/>
      <c r="J18" s="483">
        <v>0</v>
      </c>
      <c r="K18" s="263"/>
      <c r="L18" s="483">
        <v>10863.023804308863</v>
      </c>
      <c r="M18" s="272"/>
      <c r="N18" s="483">
        <v>9744.1466516507153</v>
      </c>
      <c r="O18" s="263"/>
      <c r="P18" s="483">
        <v>163819.88921226159</v>
      </c>
      <c r="Q18" s="263"/>
      <c r="R18" s="483">
        <v>154075.74256061087</v>
      </c>
      <c r="S18" s="263"/>
      <c r="T18" s="196">
        <v>154075.74256061087</v>
      </c>
      <c r="U18" s="378"/>
      <c r="V18" s="196"/>
      <c r="W18" s="378"/>
      <c r="X18" s="196"/>
      <c r="Y18" s="378"/>
      <c r="Z18" s="196">
        <f t="shared" si="0"/>
        <v>154075.74256061087</v>
      </c>
      <c r="AA18" s="270"/>
      <c r="AB18" s="196">
        <v>4705.0493609913692</v>
      </c>
      <c r="AC18" s="378"/>
      <c r="AD18" s="196">
        <f t="shared" si="2"/>
        <v>158780.79192160224</v>
      </c>
      <c r="AE18" s="270"/>
      <c r="AF18" s="377">
        <v>19773</v>
      </c>
      <c r="AG18" s="263"/>
      <c r="AH18" s="188">
        <v>1197</v>
      </c>
      <c r="AI18" s="272"/>
      <c r="AJ18" s="188">
        <v>326</v>
      </c>
      <c r="AK18" s="272"/>
      <c r="AL18" s="196"/>
      <c r="AM18" s="272"/>
      <c r="AN18" s="196">
        <v>1857</v>
      </c>
      <c r="AO18" s="272"/>
      <c r="AP18" s="788">
        <v>0</v>
      </c>
      <c r="AQ18" s="788"/>
      <c r="AR18" s="789">
        <v>9744</v>
      </c>
      <c r="AS18" s="520"/>
      <c r="AT18" s="196">
        <v>6203</v>
      </c>
      <c r="AU18" s="272"/>
      <c r="AV18" s="196">
        <v>58</v>
      </c>
      <c r="AW18" s="272"/>
      <c r="AX18" s="196">
        <v>30000</v>
      </c>
      <c r="AY18" s="272"/>
      <c r="AZ18" s="196"/>
      <c r="BA18" s="272"/>
      <c r="BB18" s="196"/>
      <c r="BC18" s="272"/>
      <c r="BD18" s="196"/>
      <c r="BE18" s="272"/>
      <c r="BF18" s="196">
        <f t="shared" si="1"/>
        <v>69158</v>
      </c>
      <c r="BG18" s="101"/>
      <c r="BH18" s="44">
        <f t="shared" ref="BH18:BH37" si="3">AD18+BF18</f>
        <v>227938.79192160224</v>
      </c>
      <c r="BI18" s="101"/>
      <c r="BJ18" s="14"/>
      <c r="BK18" s="44">
        <v>6600</v>
      </c>
      <c r="BL18" s="5"/>
      <c r="BM18" s="4"/>
      <c r="BP18" s="91"/>
    </row>
    <row r="19" spans="1:68" x14ac:dyDescent="0.2">
      <c r="A19" s="267"/>
      <c r="B19" s="787" t="s">
        <v>445</v>
      </c>
      <c r="C19" s="589" t="s">
        <v>309</v>
      </c>
      <c r="D19" s="483">
        <v>331113.68650000001</v>
      </c>
      <c r="E19" s="263"/>
      <c r="F19" s="483">
        <v>28075.470708248729</v>
      </c>
      <c r="G19" s="263"/>
      <c r="H19" s="483">
        <v>59498.649138705128</v>
      </c>
      <c r="I19" s="272"/>
      <c r="J19" s="483">
        <v>5912.0949756702357</v>
      </c>
      <c r="K19" s="263"/>
      <c r="L19" s="483">
        <v>73964.230042475116</v>
      </c>
      <c r="M19" s="272"/>
      <c r="N19" s="483">
        <v>0</v>
      </c>
      <c r="O19" s="263"/>
      <c r="P19" s="483">
        <v>498564.13136509917</v>
      </c>
      <c r="Q19" s="263"/>
      <c r="R19" s="483">
        <v>492652.03638942895</v>
      </c>
      <c r="S19" s="263"/>
      <c r="T19" s="196">
        <v>492652.03638942895</v>
      </c>
      <c r="U19" s="378"/>
      <c r="V19" s="196"/>
      <c r="W19" s="378"/>
      <c r="X19" s="196">
        <v>4800</v>
      </c>
      <c r="Y19" s="378"/>
      <c r="Z19" s="196">
        <f t="shared" si="0"/>
        <v>497452.03638942895</v>
      </c>
      <c r="AA19" s="270"/>
      <c r="AB19" s="196">
        <v>14764.499409117017</v>
      </c>
      <c r="AC19" s="378"/>
      <c r="AD19" s="196">
        <f t="shared" si="2"/>
        <v>512216.53579854599</v>
      </c>
      <c r="AE19" s="270"/>
      <c r="AF19" s="377">
        <v>35528</v>
      </c>
      <c r="AG19" s="263"/>
      <c r="AH19" s="188">
        <v>2301</v>
      </c>
      <c r="AI19" s="272"/>
      <c r="AJ19" s="188">
        <v>2285</v>
      </c>
      <c r="AK19" s="272"/>
      <c r="AL19" s="196"/>
      <c r="AM19" s="272"/>
      <c r="AN19" s="196"/>
      <c r="AO19" s="272"/>
      <c r="AP19" s="788">
        <v>5912</v>
      </c>
      <c r="AQ19" s="788"/>
      <c r="AR19" s="789">
        <v>0</v>
      </c>
      <c r="AS19" s="520"/>
      <c r="AT19" s="196">
        <v>7887</v>
      </c>
      <c r="AU19" s="272"/>
      <c r="AV19" s="196">
        <v>2575</v>
      </c>
      <c r="AW19" s="272"/>
      <c r="AX19" s="196">
        <v>0</v>
      </c>
      <c r="AY19" s="272"/>
      <c r="AZ19" s="196"/>
      <c r="BA19" s="272"/>
      <c r="BB19" s="196">
        <v>15700</v>
      </c>
      <c r="BC19" s="272"/>
      <c r="BD19" s="196"/>
      <c r="BE19" s="272"/>
      <c r="BF19" s="196">
        <f t="shared" si="1"/>
        <v>72188</v>
      </c>
      <c r="BG19" s="101"/>
      <c r="BH19" s="44">
        <f t="shared" si="3"/>
        <v>584404.53579854593</v>
      </c>
      <c r="BI19" s="101"/>
      <c r="BJ19" s="14"/>
      <c r="BK19" s="44">
        <v>11881</v>
      </c>
      <c r="BL19" s="5"/>
      <c r="BM19" s="4"/>
      <c r="BP19" s="91"/>
    </row>
    <row r="20" spans="1:68" x14ac:dyDescent="0.2">
      <c r="A20" s="267"/>
      <c r="B20" s="787" t="s">
        <v>592</v>
      </c>
      <c r="C20" s="589" t="s">
        <v>310</v>
      </c>
      <c r="D20" s="483">
        <v>505971.47600000002</v>
      </c>
      <c r="E20" s="263"/>
      <c r="F20" s="483">
        <v>46349.441336842705</v>
      </c>
      <c r="G20" s="263"/>
      <c r="H20" s="483">
        <v>121963.61856503757</v>
      </c>
      <c r="I20" s="272"/>
      <c r="J20" s="483">
        <v>5049.4214276394205</v>
      </c>
      <c r="K20" s="263"/>
      <c r="L20" s="483">
        <v>75779.449631458192</v>
      </c>
      <c r="M20" s="272"/>
      <c r="N20" s="483">
        <v>4574.3208727056908</v>
      </c>
      <c r="O20" s="263"/>
      <c r="P20" s="483">
        <v>759687.7278336836</v>
      </c>
      <c r="Q20" s="263"/>
      <c r="R20" s="483">
        <v>750063.98553333851</v>
      </c>
      <c r="S20" s="263"/>
      <c r="T20" s="196">
        <v>750063.98553333851</v>
      </c>
      <c r="U20" s="378"/>
      <c r="V20" s="196"/>
      <c r="W20" s="378"/>
      <c r="X20" s="196">
        <v>10400</v>
      </c>
      <c r="Y20" s="378"/>
      <c r="Z20" s="196">
        <f t="shared" si="0"/>
        <v>760463.98553333851</v>
      </c>
      <c r="AA20" s="521"/>
      <c r="AB20" s="196">
        <v>22703.196057042649</v>
      </c>
      <c r="AC20" s="378"/>
      <c r="AD20" s="196">
        <f t="shared" si="2"/>
        <v>783167.18159038119</v>
      </c>
      <c r="AE20" s="521"/>
      <c r="AF20" s="377">
        <v>96703</v>
      </c>
      <c r="AG20" s="263"/>
      <c r="AH20" s="188">
        <v>1487</v>
      </c>
      <c r="AI20" s="272"/>
      <c r="AJ20" s="188">
        <v>1175</v>
      </c>
      <c r="AK20" s="272"/>
      <c r="AL20" s="196"/>
      <c r="AM20" s="272"/>
      <c r="AN20" s="196"/>
      <c r="AO20" s="272"/>
      <c r="AP20" s="788">
        <v>5049</v>
      </c>
      <c r="AQ20" s="788"/>
      <c r="AR20" s="789">
        <v>4574</v>
      </c>
      <c r="AS20" s="520"/>
      <c r="AT20" s="196">
        <v>16063</v>
      </c>
      <c r="AU20" s="272"/>
      <c r="AV20" s="196">
        <v>4776</v>
      </c>
      <c r="AW20" s="272"/>
      <c r="AX20" s="196">
        <v>70000</v>
      </c>
      <c r="AY20" s="272"/>
      <c r="AZ20" s="196"/>
      <c r="BA20" s="272"/>
      <c r="BB20" s="196"/>
      <c r="BC20" s="272"/>
      <c r="BD20" s="196"/>
      <c r="BE20" s="272"/>
      <c r="BF20" s="196">
        <f t="shared" si="1"/>
        <v>199827</v>
      </c>
      <c r="BG20" s="101"/>
      <c r="BH20" s="44">
        <f t="shared" si="3"/>
        <v>982994.18159038119</v>
      </c>
      <c r="BI20" s="101"/>
      <c r="BJ20" s="14"/>
      <c r="BK20" s="44">
        <v>33283</v>
      </c>
      <c r="BL20" s="5"/>
      <c r="BM20" s="4"/>
      <c r="BP20" s="91"/>
    </row>
    <row r="21" spans="1:68" x14ac:dyDescent="0.2">
      <c r="A21" s="267"/>
      <c r="B21" s="787" t="s">
        <v>593</v>
      </c>
      <c r="C21" s="587" t="s">
        <v>311</v>
      </c>
      <c r="D21" s="483">
        <v>585587.57590000005</v>
      </c>
      <c r="E21" s="263"/>
      <c r="F21" s="483">
        <v>25185.224074249891</v>
      </c>
      <c r="G21" s="263"/>
      <c r="H21" s="483">
        <v>103469.30433542261</v>
      </c>
      <c r="I21" s="272"/>
      <c r="J21" s="483">
        <v>0</v>
      </c>
      <c r="K21" s="263"/>
      <c r="L21" s="483">
        <v>155274.83855498614</v>
      </c>
      <c r="M21" s="272"/>
      <c r="N21" s="483">
        <v>10664.616141882121</v>
      </c>
      <c r="O21" s="263"/>
      <c r="P21" s="483">
        <v>880181.5590065408</v>
      </c>
      <c r="Q21" s="263"/>
      <c r="R21" s="483">
        <v>869516.94286465866</v>
      </c>
      <c r="S21" s="263"/>
      <c r="T21" s="196">
        <v>869516.94286465866</v>
      </c>
      <c r="U21" s="378"/>
      <c r="V21" s="196"/>
      <c r="W21" s="378"/>
      <c r="X21" s="196"/>
      <c r="Y21" s="378"/>
      <c r="Z21" s="196">
        <f t="shared" si="0"/>
        <v>869516.94286465866</v>
      </c>
      <c r="AA21" s="270"/>
      <c r="AB21" s="196">
        <v>25105.865428716981</v>
      </c>
      <c r="AC21" s="378"/>
      <c r="AD21" s="196">
        <f t="shared" si="2"/>
        <v>894622.80829337565</v>
      </c>
      <c r="AE21" s="270"/>
      <c r="AF21" s="377">
        <v>80848</v>
      </c>
      <c r="AG21" s="263"/>
      <c r="AH21" s="188">
        <v>13006</v>
      </c>
      <c r="AI21" s="272"/>
      <c r="AJ21" s="188">
        <v>2024</v>
      </c>
      <c r="AK21" s="272"/>
      <c r="AL21" s="196"/>
      <c r="AM21" s="272"/>
      <c r="AN21" s="196">
        <v>2674</v>
      </c>
      <c r="AO21" s="272"/>
      <c r="AP21" s="788">
        <v>0</v>
      </c>
      <c r="AQ21" s="788"/>
      <c r="AR21" s="789">
        <v>10665</v>
      </c>
      <c r="AS21" s="520"/>
      <c r="AT21" s="196">
        <v>7731</v>
      </c>
      <c r="AU21" s="272"/>
      <c r="AV21" s="196">
        <v>6500</v>
      </c>
      <c r="AW21" s="272"/>
      <c r="AX21" s="196">
        <v>30000</v>
      </c>
      <c r="AY21" s="272"/>
      <c r="AZ21" s="196"/>
      <c r="BA21" s="272"/>
      <c r="BB21" s="196">
        <v>30130</v>
      </c>
      <c r="BC21" s="272"/>
      <c r="BD21" s="196"/>
      <c r="BE21" s="272"/>
      <c r="BF21" s="196">
        <f t="shared" si="1"/>
        <v>183578</v>
      </c>
      <c r="BG21" s="101"/>
      <c r="BH21" s="44">
        <f t="shared" si="3"/>
        <v>1078200.8082933757</v>
      </c>
      <c r="BI21" s="101"/>
      <c r="BJ21" s="14"/>
      <c r="BK21" s="44">
        <v>27751</v>
      </c>
      <c r="BL21" s="5"/>
      <c r="BM21" s="4"/>
      <c r="BP21" s="91"/>
    </row>
    <row r="22" spans="1:68" x14ac:dyDescent="0.2">
      <c r="A22" s="267"/>
      <c r="B22" s="787" t="s">
        <v>594</v>
      </c>
      <c r="C22" s="587" t="s">
        <v>312</v>
      </c>
      <c r="D22" s="483">
        <v>253729.8137</v>
      </c>
      <c r="E22" s="263"/>
      <c r="F22" s="483">
        <v>58747.192863673772</v>
      </c>
      <c r="G22" s="263"/>
      <c r="H22" s="483">
        <v>47639.614793969318</v>
      </c>
      <c r="I22" s="272"/>
      <c r="J22" s="483">
        <v>4012.5750073291401</v>
      </c>
      <c r="K22" s="263"/>
      <c r="L22" s="483">
        <v>24108.025968442573</v>
      </c>
      <c r="M22" s="272"/>
      <c r="N22" s="483">
        <v>34726.128418223627</v>
      </c>
      <c r="O22" s="263"/>
      <c r="P22" s="483">
        <v>422963.35075163841</v>
      </c>
      <c r="Q22" s="263"/>
      <c r="R22" s="630">
        <v>384223.99732608563</v>
      </c>
      <c r="S22" s="263"/>
      <c r="T22" s="196">
        <v>378887.99732608563</v>
      </c>
      <c r="U22" s="378"/>
      <c r="V22" s="196"/>
      <c r="W22" s="378"/>
      <c r="X22" s="196"/>
      <c r="Y22" s="378"/>
      <c r="Z22" s="196">
        <f t="shared" si="0"/>
        <v>378887.99732608563</v>
      </c>
      <c r="AA22" s="270"/>
      <c r="AB22" s="196">
        <v>12844.500072179655</v>
      </c>
      <c r="AC22" s="378"/>
      <c r="AD22" s="196">
        <f t="shared" si="2"/>
        <v>391732.49739826529</v>
      </c>
      <c r="AE22" s="270"/>
      <c r="AF22" s="377">
        <v>57638</v>
      </c>
      <c r="AG22" s="263"/>
      <c r="AH22" s="188">
        <v>6358</v>
      </c>
      <c r="AI22" s="272"/>
      <c r="AJ22" s="188">
        <v>195</v>
      </c>
      <c r="AK22" s="272"/>
      <c r="AL22" s="196"/>
      <c r="AM22" s="272"/>
      <c r="AN22" s="196">
        <v>1226</v>
      </c>
      <c r="AO22" s="272"/>
      <c r="AP22" s="788">
        <v>38739</v>
      </c>
      <c r="AQ22" s="788"/>
      <c r="AR22" s="789">
        <v>0</v>
      </c>
      <c r="AS22" s="520" t="s">
        <v>527</v>
      </c>
      <c r="AT22" s="196">
        <v>4430</v>
      </c>
      <c r="AU22" s="272"/>
      <c r="AV22" s="196">
        <v>2081</v>
      </c>
      <c r="AW22" s="272"/>
      <c r="AX22" s="196">
        <v>130000</v>
      </c>
      <c r="AY22" s="272"/>
      <c r="AZ22" s="196"/>
      <c r="BA22" s="272"/>
      <c r="BB22" s="196">
        <v>24510</v>
      </c>
      <c r="BC22" s="272"/>
      <c r="BD22" s="196"/>
      <c r="BE22" s="272"/>
      <c r="BF22" s="196">
        <f t="shared" si="1"/>
        <v>265177</v>
      </c>
      <c r="BG22" s="101"/>
      <c r="BH22" s="44">
        <f t="shared" si="3"/>
        <v>656909.49739826529</v>
      </c>
      <c r="BI22" s="101"/>
      <c r="BJ22" s="14"/>
      <c r="BK22" s="44">
        <v>19635</v>
      </c>
      <c r="BL22" s="5"/>
      <c r="BM22" s="4"/>
      <c r="BP22" s="91"/>
    </row>
    <row r="23" spans="1:68" x14ac:dyDescent="0.2">
      <c r="A23" s="267"/>
      <c r="B23" s="787" t="s">
        <v>181</v>
      </c>
      <c r="C23" s="587" t="s">
        <v>313</v>
      </c>
      <c r="D23" s="483">
        <v>91521.311100000006</v>
      </c>
      <c r="E23" s="263"/>
      <c r="F23" s="483">
        <v>21825.523928392839</v>
      </c>
      <c r="G23" s="263"/>
      <c r="H23" s="483">
        <v>26720.88716813501</v>
      </c>
      <c r="I23" s="272"/>
      <c r="J23" s="483">
        <v>3947.698667035022</v>
      </c>
      <c r="K23" s="263"/>
      <c r="L23" s="483">
        <v>574.71638228884592</v>
      </c>
      <c r="M23" s="272"/>
      <c r="N23" s="483">
        <v>3114.0642723698143</v>
      </c>
      <c r="O23" s="263"/>
      <c r="P23" s="483">
        <v>147704.20151822153</v>
      </c>
      <c r="Q23" s="263"/>
      <c r="R23" s="483">
        <v>140642.43857881668</v>
      </c>
      <c r="S23" s="263"/>
      <c r="T23" s="196">
        <v>140642.43857881668</v>
      </c>
      <c r="U23" s="378"/>
      <c r="V23" s="196"/>
      <c r="W23" s="378"/>
      <c r="X23" s="196"/>
      <c r="Y23" s="378"/>
      <c r="Z23" s="196">
        <f t="shared" si="0"/>
        <v>140642.43857881668</v>
      </c>
      <c r="AA23" s="270"/>
      <c r="AB23" s="196">
        <v>4659.1308373814081</v>
      </c>
      <c r="AC23" s="378"/>
      <c r="AD23" s="196">
        <f t="shared" si="2"/>
        <v>145301.56941619809</v>
      </c>
      <c r="AE23" s="270"/>
      <c r="AF23" s="377">
        <v>33641</v>
      </c>
      <c r="AG23" s="263"/>
      <c r="AH23" s="188">
        <v>0</v>
      </c>
      <c r="AI23" s="272"/>
      <c r="AJ23" s="188">
        <v>653</v>
      </c>
      <c r="AK23" s="272"/>
      <c r="AL23" s="196"/>
      <c r="AM23" s="272"/>
      <c r="AN23" s="196">
        <v>4866</v>
      </c>
      <c r="AO23" s="272"/>
      <c r="AP23" s="788">
        <v>7062</v>
      </c>
      <c r="AQ23" s="788"/>
      <c r="AR23" s="789">
        <v>0</v>
      </c>
      <c r="AS23" s="520" t="s">
        <v>527</v>
      </c>
      <c r="AT23" s="196">
        <v>2493</v>
      </c>
      <c r="AU23" s="272"/>
      <c r="AV23" s="196">
        <v>421</v>
      </c>
      <c r="AW23" s="272"/>
      <c r="AX23" s="196">
        <v>10000</v>
      </c>
      <c r="AY23" s="272"/>
      <c r="AZ23" s="196"/>
      <c r="BA23" s="272"/>
      <c r="BB23" s="196"/>
      <c r="BC23" s="272"/>
      <c r="BD23" s="196"/>
      <c r="BE23" s="272"/>
      <c r="BF23" s="196">
        <f t="shared" si="1"/>
        <v>59136</v>
      </c>
      <c r="BG23" s="101"/>
      <c r="BH23" s="44">
        <f t="shared" si="3"/>
        <v>204437.56941619809</v>
      </c>
      <c r="BI23" s="101"/>
      <c r="BJ23" s="14"/>
      <c r="BK23" s="44">
        <v>11497</v>
      </c>
      <c r="BL23" s="5"/>
      <c r="BM23" s="4"/>
      <c r="BP23" s="91"/>
    </row>
    <row r="24" spans="1:68" x14ac:dyDescent="0.2">
      <c r="A24" s="267"/>
      <c r="B24" s="787" t="s">
        <v>531</v>
      </c>
      <c r="C24" s="589" t="s">
        <v>314</v>
      </c>
      <c r="D24" s="483">
        <v>270843.55479999998</v>
      </c>
      <c r="E24" s="263"/>
      <c r="F24" s="483">
        <v>44654.138945582541</v>
      </c>
      <c r="G24" s="263"/>
      <c r="H24" s="483">
        <v>62622.480177301746</v>
      </c>
      <c r="I24" s="272"/>
      <c r="J24" s="483">
        <v>0</v>
      </c>
      <c r="K24" s="263"/>
      <c r="L24" s="483">
        <v>39940.931793070471</v>
      </c>
      <c r="M24" s="272"/>
      <c r="N24" s="483">
        <v>1259.5671351519225</v>
      </c>
      <c r="O24" s="263"/>
      <c r="P24" s="483">
        <v>419320.67285110668</v>
      </c>
      <c r="Q24" s="263"/>
      <c r="R24" s="483">
        <v>418061.10571595473</v>
      </c>
      <c r="S24" s="263"/>
      <c r="T24" s="196">
        <v>418061.10571595473</v>
      </c>
      <c r="U24" s="378"/>
      <c r="V24" s="196"/>
      <c r="W24" s="378"/>
      <c r="X24" s="196">
        <v>9400</v>
      </c>
      <c r="Y24" s="378"/>
      <c r="Z24" s="196">
        <f t="shared" si="0"/>
        <v>427461.10571595473</v>
      </c>
      <c r="AA24" s="270"/>
      <c r="AB24" s="196">
        <v>12968.558263532854</v>
      </c>
      <c r="AC24" s="378"/>
      <c r="AD24" s="196">
        <f t="shared" si="2"/>
        <v>440429.66397948761</v>
      </c>
      <c r="AE24" s="270"/>
      <c r="AF24" s="377">
        <v>42122</v>
      </c>
      <c r="AG24" s="263"/>
      <c r="AH24" s="188">
        <v>286</v>
      </c>
      <c r="AI24" s="272"/>
      <c r="AJ24" s="188">
        <v>65</v>
      </c>
      <c r="AK24" s="272"/>
      <c r="AL24" s="196"/>
      <c r="AM24" s="272"/>
      <c r="AN24" s="196">
        <v>1968</v>
      </c>
      <c r="AO24" s="272"/>
      <c r="AP24" s="788">
        <v>0</v>
      </c>
      <c r="AQ24" s="788"/>
      <c r="AR24" s="789">
        <v>1260</v>
      </c>
      <c r="AS24" s="520"/>
      <c r="AT24" s="196">
        <v>8963</v>
      </c>
      <c r="AU24" s="272"/>
      <c r="AV24" s="196">
        <v>3229</v>
      </c>
      <c r="AW24" s="272"/>
      <c r="AX24" s="196">
        <v>80000</v>
      </c>
      <c r="AY24" s="272"/>
      <c r="AZ24" s="196"/>
      <c r="BA24" s="272"/>
      <c r="BB24" s="196">
        <v>260</v>
      </c>
      <c r="BC24" s="272"/>
      <c r="BD24" s="196"/>
      <c r="BE24" s="272"/>
      <c r="BF24" s="196">
        <f t="shared" si="1"/>
        <v>138153</v>
      </c>
      <c r="BG24" s="101"/>
      <c r="BH24" s="44">
        <f t="shared" si="3"/>
        <v>578582.66397948761</v>
      </c>
      <c r="BI24" s="101"/>
      <c r="BJ24" s="14"/>
      <c r="BK24" s="44">
        <v>14424</v>
      </c>
      <c r="BL24" s="5"/>
      <c r="BM24" s="4"/>
      <c r="BP24" s="91"/>
    </row>
    <row r="25" spans="1:68" x14ac:dyDescent="0.2">
      <c r="A25" s="267"/>
      <c r="B25" s="787" t="s">
        <v>500</v>
      </c>
      <c r="C25" s="587" t="s">
        <v>315</v>
      </c>
      <c r="D25" s="483">
        <v>396592.3481</v>
      </c>
      <c r="E25" s="521"/>
      <c r="F25" s="483">
        <v>30490.002261062822</v>
      </c>
      <c r="G25" s="263"/>
      <c r="H25" s="483">
        <v>104395.15815876421</v>
      </c>
      <c r="I25" s="272"/>
      <c r="J25" s="483">
        <v>0</v>
      </c>
      <c r="K25" s="263"/>
      <c r="L25" s="483">
        <v>94994.251903188575</v>
      </c>
      <c r="M25" s="272"/>
      <c r="N25" s="483">
        <v>2724.6625122802398</v>
      </c>
      <c r="O25" s="263"/>
      <c r="P25" s="483">
        <v>629196.42293529585</v>
      </c>
      <c r="Q25" s="263"/>
      <c r="R25" s="483">
        <v>626471.76042301557</v>
      </c>
      <c r="S25" s="263"/>
      <c r="T25" s="196">
        <v>626471.76042301557</v>
      </c>
      <c r="U25" s="378"/>
      <c r="V25" s="196"/>
      <c r="W25" s="378"/>
      <c r="X25" s="196"/>
      <c r="Y25" s="378"/>
      <c r="Z25" s="196">
        <f t="shared" si="0"/>
        <v>626471.76042301557</v>
      </c>
      <c r="AA25" s="270"/>
      <c r="AB25" s="196">
        <v>17555.254614477017</v>
      </c>
      <c r="AC25" s="378"/>
      <c r="AD25" s="196">
        <f t="shared" si="2"/>
        <v>644027.01503749262</v>
      </c>
      <c r="AE25" s="270"/>
      <c r="AF25" s="377">
        <v>37859</v>
      </c>
      <c r="AG25" s="263"/>
      <c r="AH25" s="188">
        <v>6458</v>
      </c>
      <c r="AI25" s="272"/>
      <c r="AJ25" s="188">
        <v>522</v>
      </c>
      <c r="AK25" s="272"/>
      <c r="AL25" s="196"/>
      <c r="AM25" s="272"/>
      <c r="AN25" s="196">
        <v>1374</v>
      </c>
      <c r="AO25" s="272"/>
      <c r="AP25" s="788">
        <v>0</v>
      </c>
      <c r="AQ25" s="788"/>
      <c r="AR25" s="789">
        <v>2725</v>
      </c>
      <c r="AS25" s="520"/>
      <c r="AT25" s="196">
        <v>7452</v>
      </c>
      <c r="AU25" s="272"/>
      <c r="AV25" s="196">
        <v>2520</v>
      </c>
      <c r="AW25" s="272"/>
      <c r="AX25" s="196">
        <v>0</v>
      </c>
      <c r="AY25" s="272"/>
      <c r="AZ25" s="196"/>
      <c r="BA25" s="272"/>
      <c r="BB25" s="196">
        <v>740</v>
      </c>
      <c r="BC25" s="272"/>
      <c r="BD25" s="196"/>
      <c r="BE25" s="272"/>
      <c r="BF25" s="196">
        <f t="shared" si="1"/>
        <v>59650</v>
      </c>
      <c r="BG25" s="101"/>
      <c r="BH25" s="44">
        <f t="shared" si="3"/>
        <v>703677.01503749262</v>
      </c>
      <c r="BI25" s="101"/>
      <c r="BJ25" s="14"/>
      <c r="BK25" s="44">
        <v>12865</v>
      </c>
      <c r="BL25" s="5"/>
      <c r="BM25" s="4"/>
      <c r="BP25" s="91"/>
    </row>
    <row r="26" spans="1:68" x14ac:dyDescent="0.2">
      <c r="A26" s="267"/>
      <c r="B26" s="787" t="s">
        <v>503</v>
      </c>
      <c r="C26" s="589" t="s">
        <v>316</v>
      </c>
      <c r="D26" s="483">
        <v>681573.34120000002</v>
      </c>
      <c r="E26" s="263"/>
      <c r="F26" s="483">
        <v>0</v>
      </c>
      <c r="G26" s="263"/>
      <c r="H26" s="483">
        <v>126123.07875539966</v>
      </c>
      <c r="I26" s="272"/>
      <c r="J26" s="483">
        <v>0</v>
      </c>
      <c r="K26" s="263"/>
      <c r="L26" s="483">
        <v>189726.25630024349</v>
      </c>
      <c r="M26" s="272"/>
      <c r="N26" s="483">
        <v>0</v>
      </c>
      <c r="O26" s="263"/>
      <c r="P26" s="483">
        <v>997422.67625564313</v>
      </c>
      <c r="Q26" s="263"/>
      <c r="R26" s="483">
        <v>997422.67625564313</v>
      </c>
      <c r="S26" s="263"/>
      <c r="T26" s="196">
        <v>997422.67625564313</v>
      </c>
      <c r="U26" s="378"/>
      <c r="V26" s="196">
        <v>58737</v>
      </c>
      <c r="W26" s="378"/>
      <c r="X26" s="196">
        <v>11000</v>
      </c>
      <c r="Y26" s="378"/>
      <c r="Z26" s="196">
        <f t="shared" si="0"/>
        <v>1067159.6762556431</v>
      </c>
      <c r="AA26" s="270"/>
      <c r="AB26" s="196">
        <v>28016.12741217294</v>
      </c>
      <c r="AC26" s="378"/>
      <c r="AD26" s="196">
        <f t="shared" si="2"/>
        <v>1095175.8036678161</v>
      </c>
      <c r="AE26" s="270"/>
      <c r="AF26" s="377">
        <v>52053</v>
      </c>
      <c r="AG26" s="263"/>
      <c r="AH26" s="188">
        <v>5382</v>
      </c>
      <c r="AI26" s="272"/>
      <c r="AJ26" s="188">
        <v>587</v>
      </c>
      <c r="AK26" s="272"/>
      <c r="AL26" s="196"/>
      <c r="AM26" s="272"/>
      <c r="AN26" s="196">
        <v>2229</v>
      </c>
      <c r="AO26" s="272"/>
      <c r="AP26" s="788">
        <v>0</v>
      </c>
      <c r="AQ26" s="788"/>
      <c r="AR26" s="789">
        <v>0</v>
      </c>
      <c r="AS26" s="520"/>
      <c r="AT26" s="196">
        <v>3276</v>
      </c>
      <c r="AU26" s="272"/>
      <c r="AV26" s="196">
        <v>495</v>
      </c>
      <c r="AW26" s="272"/>
      <c r="AX26" s="196">
        <v>61000</v>
      </c>
      <c r="AY26" s="272"/>
      <c r="AZ26" s="196"/>
      <c r="BA26" s="272"/>
      <c r="BB26" s="196">
        <v>29540</v>
      </c>
      <c r="BC26" s="272"/>
      <c r="BD26" s="196"/>
      <c r="BE26" s="272"/>
      <c r="BF26" s="196">
        <f t="shared" si="1"/>
        <v>154562</v>
      </c>
      <c r="BG26" s="101"/>
      <c r="BH26" s="44">
        <f t="shared" si="3"/>
        <v>1249737.8036678161</v>
      </c>
      <c r="BI26" s="101"/>
      <c r="BJ26" s="14"/>
      <c r="BK26" s="44">
        <v>17898</v>
      </c>
      <c r="BL26" s="5"/>
      <c r="BM26" s="4"/>
      <c r="BP26" s="91"/>
    </row>
    <row r="27" spans="1:68" x14ac:dyDescent="0.2">
      <c r="A27" s="267"/>
      <c r="B27" s="787" t="s">
        <v>505</v>
      </c>
      <c r="C27" s="587" t="s">
        <v>317</v>
      </c>
      <c r="D27" s="483">
        <v>90033.159700000004</v>
      </c>
      <c r="E27" s="263"/>
      <c r="F27" s="483">
        <v>13645.78285575361</v>
      </c>
      <c r="G27" s="263"/>
      <c r="H27" s="483">
        <v>20949.610710557125</v>
      </c>
      <c r="I27" s="272"/>
      <c r="J27" s="483">
        <v>0</v>
      </c>
      <c r="K27" s="263"/>
      <c r="L27" s="483">
        <v>48132.054927166013</v>
      </c>
      <c r="M27" s="272"/>
      <c r="N27" s="483">
        <v>0</v>
      </c>
      <c r="O27" s="263"/>
      <c r="P27" s="483">
        <v>172760.60819347674</v>
      </c>
      <c r="Q27" s="263"/>
      <c r="R27" s="630">
        <v>172759.99819347676</v>
      </c>
      <c r="S27" s="263"/>
      <c r="T27" s="196">
        <v>172759.99819347676</v>
      </c>
      <c r="U27" s="378"/>
      <c r="V27" s="196"/>
      <c r="W27" s="378"/>
      <c r="X27" s="196"/>
      <c r="Y27" s="378"/>
      <c r="Z27" s="196">
        <f t="shared" si="0"/>
        <v>172759.99819347676</v>
      </c>
      <c r="AA27" s="270"/>
      <c r="AB27" s="196">
        <v>4261.7313339856782</v>
      </c>
      <c r="AC27" s="378"/>
      <c r="AD27" s="196">
        <f t="shared" si="2"/>
        <v>177021.72952746245</v>
      </c>
      <c r="AE27" s="270"/>
      <c r="AF27" s="377">
        <v>6854</v>
      </c>
      <c r="AG27" s="263"/>
      <c r="AH27" s="188">
        <v>70</v>
      </c>
      <c r="AI27" s="272"/>
      <c r="AJ27" s="188">
        <v>0</v>
      </c>
      <c r="AK27" s="272"/>
      <c r="AL27" s="196"/>
      <c r="AM27" s="272"/>
      <c r="AN27" s="196"/>
      <c r="AO27" s="272"/>
      <c r="AP27" s="788">
        <v>0</v>
      </c>
      <c r="AQ27" s="788"/>
      <c r="AR27" s="789">
        <v>0</v>
      </c>
      <c r="AS27" s="520"/>
      <c r="AT27" s="196">
        <v>1359</v>
      </c>
      <c r="AU27" s="272"/>
      <c r="AV27" s="196">
        <v>609</v>
      </c>
      <c r="AW27" s="272"/>
      <c r="AX27" s="196">
        <v>20000</v>
      </c>
      <c r="AY27" s="272"/>
      <c r="AZ27" s="196"/>
      <c r="BA27" s="272"/>
      <c r="BB27" s="196">
        <v>260</v>
      </c>
      <c r="BC27" s="272"/>
      <c r="BD27" s="196"/>
      <c r="BE27" s="272"/>
      <c r="BF27" s="196">
        <f t="shared" si="1"/>
        <v>29152</v>
      </c>
      <c r="BG27" s="101"/>
      <c r="BH27" s="44">
        <f t="shared" si="3"/>
        <v>206173.72952746245</v>
      </c>
      <c r="BI27" s="101"/>
      <c r="BJ27" s="14"/>
      <c r="BK27" s="44">
        <v>2198</v>
      </c>
      <c r="BL27" s="5"/>
      <c r="BM27" s="4"/>
      <c r="BP27" s="91"/>
    </row>
    <row r="28" spans="1:68" x14ac:dyDescent="0.2">
      <c r="A28" s="267"/>
      <c r="B28" s="787" t="s">
        <v>104</v>
      </c>
      <c r="C28" s="587" t="s">
        <v>318</v>
      </c>
      <c r="D28" s="483">
        <v>681573.34120000002</v>
      </c>
      <c r="E28" s="263"/>
      <c r="F28" s="483">
        <v>21331.302132973244</v>
      </c>
      <c r="G28" s="263"/>
      <c r="H28" s="483">
        <v>157404.90621529348</v>
      </c>
      <c r="I28" s="272"/>
      <c r="J28" s="483">
        <v>199440.16802114627</v>
      </c>
      <c r="K28" s="263"/>
      <c r="L28" s="483">
        <v>83362.169161472266</v>
      </c>
      <c r="M28" s="272"/>
      <c r="N28" s="483">
        <v>28132.935723400031</v>
      </c>
      <c r="O28" s="263"/>
      <c r="P28" s="483">
        <v>1171244.8224542851</v>
      </c>
      <c r="Q28" s="263"/>
      <c r="R28" s="483">
        <v>943671.71870973893</v>
      </c>
      <c r="S28" s="263"/>
      <c r="T28" s="196">
        <v>943671.71870973893</v>
      </c>
      <c r="U28" s="378"/>
      <c r="V28" s="196"/>
      <c r="W28" s="378"/>
      <c r="X28" s="196"/>
      <c r="Y28" s="378"/>
      <c r="Z28" s="196">
        <f t="shared" si="0"/>
        <v>943671.71870973893</v>
      </c>
      <c r="AA28" s="270"/>
      <c r="AB28" s="196">
        <v>28892.952314644543</v>
      </c>
      <c r="AC28" s="378"/>
      <c r="AD28" s="196">
        <f t="shared" si="2"/>
        <v>972564.67102438351</v>
      </c>
      <c r="AE28" s="270"/>
      <c r="AF28" s="377">
        <v>50904</v>
      </c>
      <c r="AG28" s="263"/>
      <c r="AH28" s="188">
        <v>782</v>
      </c>
      <c r="AI28" s="272"/>
      <c r="AJ28" s="188">
        <v>8551</v>
      </c>
      <c r="AK28" s="272"/>
      <c r="AL28" s="196"/>
      <c r="AM28" s="272"/>
      <c r="AN28" s="196"/>
      <c r="AO28" s="272"/>
      <c r="AP28" s="788">
        <v>199440</v>
      </c>
      <c r="AQ28" s="788"/>
      <c r="AR28" s="789">
        <v>28133</v>
      </c>
      <c r="AS28" s="520"/>
      <c r="AT28" s="196">
        <v>0</v>
      </c>
      <c r="AU28" s="272"/>
      <c r="AV28" s="196">
        <v>8494</v>
      </c>
      <c r="AW28" s="272"/>
      <c r="AX28" s="196">
        <v>0</v>
      </c>
      <c r="AY28" s="272"/>
      <c r="AZ28" s="196"/>
      <c r="BA28" s="272"/>
      <c r="BB28" s="196"/>
      <c r="BC28" s="272"/>
      <c r="BD28" s="196"/>
      <c r="BE28" s="272"/>
      <c r="BF28" s="196">
        <f t="shared" si="1"/>
        <v>296304</v>
      </c>
      <c r="BG28" s="101"/>
      <c r="BH28" s="44">
        <f t="shared" si="3"/>
        <v>1268868.6710243835</v>
      </c>
      <c r="BI28" s="101"/>
      <c r="BJ28" s="14"/>
      <c r="BK28" s="44">
        <v>18752</v>
      </c>
      <c r="BL28" s="5"/>
      <c r="BM28" s="4"/>
      <c r="BP28" s="91"/>
    </row>
    <row r="29" spans="1:68" x14ac:dyDescent="0.2">
      <c r="A29" s="267"/>
      <c r="B29" s="787" t="s">
        <v>506</v>
      </c>
      <c r="C29" s="589" t="s">
        <v>319</v>
      </c>
      <c r="D29" s="483">
        <v>384687.13689999998</v>
      </c>
      <c r="E29" s="263"/>
      <c r="F29" s="483">
        <v>20793.986970909962</v>
      </c>
      <c r="G29" s="263"/>
      <c r="H29" s="483">
        <v>63935.109542382277</v>
      </c>
      <c r="I29" s="272"/>
      <c r="J29" s="483">
        <v>0</v>
      </c>
      <c r="K29" s="263"/>
      <c r="L29" s="483">
        <v>152378.97533149007</v>
      </c>
      <c r="M29" s="272"/>
      <c r="N29" s="483">
        <v>0</v>
      </c>
      <c r="O29" s="263"/>
      <c r="P29" s="483">
        <v>621795.20874478237</v>
      </c>
      <c r="Q29" s="263"/>
      <c r="R29" s="483">
        <v>621795.20874478237</v>
      </c>
      <c r="S29" s="263"/>
      <c r="T29" s="196">
        <v>621795.20874478237</v>
      </c>
      <c r="U29" s="378"/>
      <c r="V29" s="196"/>
      <c r="W29" s="378"/>
      <c r="X29" s="196"/>
      <c r="Y29" s="378"/>
      <c r="Z29" s="196">
        <f t="shared" si="0"/>
        <v>621795.20874478237</v>
      </c>
      <c r="AA29" s="270"/>
      <c r="AB29" s="196">
        <v>16667.238449433848</v>
      </c>
      <c r="AC29" s="378"/>
      <c r="AD29" s="196">
        <f t="shared" si="2"/>
        <v>638462.44719421619</v>
      </c>
      <c r="AE29" s="270"/>
      <c r="AF29" s="377">
        <v>9698</v>
      </c>
      <c r="AG29" s="263"/>
      <c r="AH29" s="188">
        <v>172</v>
      </c>
      <c r="AI29" s="272"/>
      <c r="AJ29" s="188">
        <v>0</v>
      </c>
      <c r="AK29" s="272"/>
      <c r="AL29" s="196"/>
      <c r="AM29" s="272"/>
      <c r="AN29" s="196"/>
      <c r="AO29" s="272"/>
      <c r="AP29" s="788">
        <v>0</v>
      </c>
      <c r="AQ29" s="788"/>
      <c r="AR29" s="789">
        <v>0</v>
      </c>
      <c r="AS29" s="520"/>
      <c r="AT29" s="196">
        <v>1545</v>
      </c>
      <c r="AU29" s="272"/>
      <c r="AV29" s="196">
        <v>3331</v>
      </c>
      <c r="AW29" s="272"/>
      <c r="AX29" s="196">
        <v>14000</v>
      </c>
      <c r="AY29" s="272"/>
      <c r="AZ29" s="196"/>
      <c r="BA29" s="272"/>
      <c r="BB29" s="196">
        <v>22670</v>
      </c>
      <c r="BC29" s="272"/>
      <c r="BD29" s="196"/>
      <c r="BE29" s="272"/>
      <c r="BF29" s="196">
        <f t="shared" si="1"/>
        <v>51416</v>
      </c>
      <c r="BG29" s="101"/>
      <c r="BH29" s="44">
        <f t="shared" si="3"/>
        <v>689878.44719421619</v>
      </c>
      <c r="BI29" s="101"/>
      <c r="BJ29" s="14"/>
      <c r="BK29" s="44">
        <v>3595</v>
      </c>
      <c r="BL29" s="5"/>
      <c r="BM29" s="4"/>
      <c r="BP29" s="91"/>
    </row>
    <row r="30" spans="1:68" x14ac:dyDescent="0.2">
      <c r="A30" s="267"/>
      <c r="B30" s="787" t="s">
        <v>320</v>
      </c>
      <c r="C30" s="589" t="s">
        <v>321</v>
      </c>
      <c r="D30" s="483">
        <v>610886.14969999995</v>
      </c>
      <c r="E30" s="263"/>
      <c r="F30" s="483">
        <v>76975.324091038608</v>
      </c>
      <c r="G30" s="263"/>
      <c r="H30" s="483">
        <v>132355.07468597897</v>
      </c>
      <c r="I30" s="272"/>
      <c r="J30" s="483">
        <v>15641.127299107207</v>
      </c>
      <c r="K30" s="263"/>
      <c r="L30" s="483">
        <v>23997.503587233175</v>
      </c>
      <c r="M30" s="272"/>
      <c r="N30" s="483">
        <v>7478.0660349877598</v>
      </c>
      <c r="O30" s="263"/>
      <c r="P30" s="483">
        <v>867333.24539834575</v>
      </c>
      <c r="Q30" s="263"/>
      <c r="R30" s="483">
        <v>844214.05206425069</v>
      </c>
      <c r="S30" s="263"/>
      <c r="T30" s="196">
        <v>842170.05206425069</v>
      </c>
      <c r="U30" s="378"/>
      <c r="V30" s="196"/>
      <c r="W30" s="378"/>
      <c r="X30" s="196"/>
      <c r="Y30" s="378"/>
      <c r="Z30" s="196">
        <f t="shared" si="0"/>
        <v>842170.05206425069</v>
      </c>
      <c r="AA30" s="270"/>
      <c r="AB30" s="196">
        <v>28274.601611802002</v>
      </c>
      <c r="AC30" s="378"/>
      <c r="AD30" s="196">
        <f t="shared" si="2"/>
        <v>870444.65367605269</v>
      </c>
      <c r="AE30" s="270"/>
      <c r="AF30" s="377">
        <v>135857</v>
      </c>
      <c r="AG30" s="263"/>
      <c r="AH30" s="188">
        <v>3947</v>
      </c>
      <c r="AI30" s="272"/>
      <c r="AJ30" s="188">
        <v>1632</v>
      </c>
      <c r="AK30" s="272"/>
      <c r="AL30" s="196"/>
      <c r="AM30" s="272"/>
      <c r="AN30" s="196">
        <v>3306</v>
      </c>
      <c r="AO30" s="272"/>
      <c r="AP30" s="788">
        <v>15641</v>
      </c>
      <c r="AQ30" s="788"/>
      <c r="AR30" s="789">
        <v>7478</v>
      </c>
      <c r="AS30" s="520"/>
      <c r="AT30" s="196">
        <v>9738</v>
      </c>
      <c r="AU30" s="272"/>
      <c r="AV30" s="196">
        <v>4214</v>
      </c>
      <c r="AW30" s="272"/>
      <c r="AX30" s="196">
        <v>74000</v>
      </c>
      <c r="AY30" s="272"/>
      <c r="AZ30" s="196"/>
      <c r="BA30" s="272"/>
      <c r="BB30" s="196"/>
      <c r="BC30" s="272"/>
      <c r="BD30" s="196"/>
      <c r="BE30" s="272"/>
      <c r="BF30" s="196">
        <f t="shared" si="1"/>
        <v>255813</v>
      </c>
      <c r="BG30" s="101"/>
      <c r="BH30" s="44">
        <f t="shared" si="3"/>
        <v>1126257.6536760526</v>
      </c>
      <c r="BI30" s="101"/>
      <c r="BJ30" s="14"/>
      <c r="BK30" s="44">
        <v>45749</v>
      </c>
      <c r="BL30" s="5"/>
      <c r="BM30" s="4"/>
      <c r="BP30" s="91"/>
    </row>
    <row r="31" spans="1:68" x14ac:dyDescent="0.2">
      <c r="A31" s="267"/>
      <c r="B31" s="787" t="s">
        <v>614</v>
      </c>
      <c r="C31" s="587" t="s">
        <v>322</v>
      </c>
      <c r="D31" s="483">
        <v>188251.15210000001</v>
      </c>
      <c r="E31" s="263"/>
      <c r="F31" s="483">
        <v>37510.721594582748</v>
      </c>
      <c r="G31" s="263"/>
      <c r="H31" s="483">
        <v>36993.022279920035</v>
      </c>
      <c r="I31" s="272"/>
      <c r="J31" s="483">
        <v>13089.575407077518</v>
      </c>
      <c r="K31" s="263"/>
      <c r="L31" s="483">
        <v>3641.0493265622572</v>
      </c>
      <c r="M31" s="272"/>
      <c r="N31" s="483">
        <v>5117.6053165314388</v>
      </c>
      <c r="O31" s="263"/>
      <c r="P31" s="483">
        <v>284603.12602467398</v>
      </c>
      <c r="Q31" s="263"/>
      <c r="R31" s="483">
        <v>266395.94530106505</v>
      </c>
      <c r="S31" s="263"/>
      <c r="T31" s="196">
        <v>266395.94530106505</v>
      </c>
      <c r="U31" s="378"/>
      <c r="V31" s="196"/>
      <c r="W31" s="378"/>
      <c r="X31" s="196"/>
      <c r="Y31" s="378"/>
      <c r="Z31" s="196">
        <f t="shared" si="0"/>
        <v>266395.94530106505</v>
      </c>
      <c r="AA31" s="270"/>
      <c r="AB31" s="196">
        <v>9279.9601097988525</v>
      </c>
      <c r="AC31" s="378"/>
      <c r="AD31" s="196">
        <f t="shared" si="2"/>
        <v>275675.90541086392</v>
      </c>
      <c r="AE31" s="270"/>
      <c r="AF31" s="377">
        <v>57607</v>
      </c>
      <c r="AG31" s="263"/>
      <c r="AH31" s="188">
        <v>0</v>
      </c>
      <c r="AI31" s="272"/>
      <c r="AJ31" s="188">
        <v>66</v>
      </c>
      <c r="AK31" s="272"/>
      <c r="AL31" s="196"/>
      <c r="AM31" s="272"/>
      <c r="AN31" s="196">
        <v>2786</v>
      </c>
      <c r="AO31" s="272"/>
      <c r="AP31" s="788">
        <v>18207</v>
      </c>
      <c r="AQ31" s="788"/>
      <c r="AR31" s="789">
        <v>0</v>
      </c>
      <c r="AS31" s="520" t="s">
        <v>527</v>
      </c>
      <c r="AT31" s="196">
        <v>3953</v>
      </c>
      <c r="AU31" s="272"/>
      <c r="AV31" s="196">
        <v>1881</v>
      </c>
      <c r="AW31" s="272"/>
      <c r="AX31" s="196">
        <v>0</v>
      </c>
      <c r="AY31" s="272"/>
      <c r="AZ31" s="196"/>
      <c r="BA31" s="272"/>
      <c r="BB31" s="196"/>
      <c r="BC31" s="272"/>
      <c r="BD31" s="196"/>
      <c r="BE31" s="272"/>
      <c r="BF31" s="196">
        <f t="shared" si="1"/>
        <v>84500</v>
      </c>
      <c r="BG31" s="101"/>
      <c r="BH31" s="44">
        <f t="shared" si="3"/>
        <v>360175.90541086392</v>
      </c>
      <c r="BI31" s="101"/>
      <c r="BJ31" s="14"/>
      <c r="BK31" s="44">
        <v>19334</v>
      </c>
      <c r="BL31" s="5"/>
      <c r="BM31" s="4"/>
      <c r="BP31" s="91"/>
    </row>
    <row r="32" spans="1:68" x14ac:dyDescent="0.2">
      <c r="A32" s="267"/>
      <c r="B32" s="787" t="s">
        <v>509</v>
      </c>
      <c r="C32" s="587" t="s">
        <v>323</v>
      </c>
      <c r="D32" s="483">
        <v>103426.5223</v>
      </c>
      <c r="E32" s="263"/>
      <c r="F32" s="483">
        <v>23568.411295393667</v>
      </c>
      <c r="G32" s="263"/>
      <c r="H32" s="483">
        <v>21126.83750356879</v>
      </c>
      <c r="I32" s="272"/>
      <c r="J32" s="483">
        <v>11414.091790635923</v>
      </c>
      <c r="K32" s="263"/>
      <c r="L32" s="483">
        <v>5732.1327790439809</v>
      </c>
      <c r="M32" s="272"/>
      <c r="N32" s="483">
        <v>13242.917633360987</v>
      </c>
      <c r="O32" s="263"/>
      <c r="P32" s="483">
        <v>178510.91330200335</v>
      </c>
      <c r="Q32" s="263"/>
      <c r="R32" s="483">
        <v>153853.90387800644</v>
      </c>
      <c r="S32" s="263"/>
      <c r="T32" s="196">
        <v>148925.90387800644</v>
      </c>
      <c r="U32" s="378"/>
      <c r="V32" s="196"/>
      <c r="W32" s="378"/>
      <c r="X32" s="196"/>
      <c r="Y32" s="378"/>
      <c r="Z32" s="196">
        <f t="shared" si="0"/>
        <v>148925.90387800644</v>
      </c>
      <c r="AA32" s="270"/>
      <c r="AB32" s="196">
        <v>5220.1370347684451</v>
      </c>
      <c r="AC32" s="378"/>
      <c r="AD32" s="196">
        <f t="shared" si="2"/>
        <v>154146.04091277489</v>
      </c>
      <c r="AE32" s="270"/>
      <c r="AF32" s="377">
        <v>37406</v>
      </c>
      <c r="AG32" s="263"/>
      <c r="AH32" s="188">
        <v>5811</v>
      </c>
      <c r="AI32" s="272"/>
      <c r="AJ32" s="188">
        <v>4895</v>
      </c>
      <c r="AK32" s="272"/>
      <c r="AL32" s="196"/>
      <c r="AM32" s="272"/>
      <c r="AN32" s="196">
        <v>3380</v>
      </c>
      <c r="AO32" s="272"/>
      <c r="AP32" s="788">
        <v>24657</v>
      </c>
      <c r="AQ32" s="788"/>
      <c r="AR32" s="789">
        <v>0</v>
      </c>
      <c r="AS32" s="520" t="s">
        <v>527</v>
      </c>
      <c r="AT32" s="196">
        <v>4596</v>
      </c>
      <c r="AU32" s="272"/>
      <c r="AV32" s="196">
        <v>3200</v>
      </c>
      <c r="AW32" s="272"/>
      <c r="AX32" s="196">
        <v>74000</v>
      </c>
      <c r="AY32" s="272"/>
      <c r="AZ32" s="196"/>
      <c r="BA32" s="272"/>
      <c r="BB32" s="196"/>
      <c r="BC32" s="272"/>
      <c r="BD32" s="196"/>
      <c r="BE32" s="272"/>
      <c r="BF32" s="196">
        <f t="shared" si="1"/>
        <v>157945</v>
      </c>
      <c r="BG32" s="101"/>
      <c r="BH32" s="44">
        <f t="shared" si="3"/>
        <v>312091.04091277486</v>
      </c>
      <c r="BI32" s="790"/>
      <c r="BJ32" s="263"/>
      <c r="BK32" s="377">
        <v>12752</v>
      </c>
      <c r="BL32" s="787"/>
      <c r="BM32" s="4"/>
      <c r="BP32" s="91"/>
    </row>
    <row r="33" spans="1:68" x14ac:dyDescent="0.2">
      <c r="A33" s="267"/>
      <c r="B33" s="787" t="s">
        <v>634</v>
      </c>
      <c r="C33" s="587" t="s">
        <v>324</v>
      </c>
      <c r="D33" s="483">
        <v>238104.22399999999</v>
      </c>
      <c r="E33" s="263"/>
      <c r="F33" s="483">
        <v>54619.989921640037</v>
      </c>
      <c r="G33" s="263"/>
      <c r="H33" s="483">
        <v>44772.57660484298</v>
      </c>
      <c r="I33" s="272"/>
      <c r="J33" s="483">
        <v>21485.780305865581</v>
      </c>
      <c r="K33" s="263"/>
      <c r="L33" s="483">
        <v>2171.1016564773245</v>
      </c>
      <c r="M33" s="272"/>
      <c r="N33" s="483">
        <v>17044.711023113392</v>
      </c>
      <c r="O33" s="263"/>
      <c r="P33" s="483">
        <v>378198.38351193926</v>
      </c>
      <c r="Q33" s="263"/>
      <c r="R33" s="483">
        <v>339667.89218296029</v>
      </c>
      <c r="S33" s="263"/>
      <c r="T33" s="196">
        <v>338164.89218296029</v>
      </c>
      <c r="U33" s="378"/>
      <c r="V33" s="196"/>
      <c r="W33" s="378"/>
      <c r="X33" s="196"/>
      <c r="Y33" s="378"/>
      <c r="Z33" s="196">
        <f t="shared" si="0"/>
        <v>338164.89218296029</v>
      </c>
      <c r="AA33" s="270"/>
      <c r="AB33" s="196">
        <v>12032.452530226446</v>
      </c>
      <c r="AC33" s="378"/>
      <c r="AD33" s="196">
        <f t="shared" si="2"/>
        <v>350197.34471318673</v>
      </c>
      <c r="AE33" s="270"/>
      <c r="AF33" s="377">
        <v>69534</v>
      </c>
      <c r="AG33" s="263"/>
      <c r="AH33" s="188">
        <v>5997</v>
      </c>
      <c r="AI33" s="272"/>
      <c r="AJ33" s="188">
        <v>913</v>
      </c>
      <c r="AK33" s="272"/>
      <c r="AL33" s="196"/>
      <c r="AM33" s="272"/>
      <c r="AN33" s="196">
        <v>4531</v>
      </c>
      <c r="AO33" s="272"/>
      <c r="AP33" s="788">
        <v>38530</v>
      </c>
      <c r="AQ33" s="788"/>
      <c r="AR33" s="789">
        <v>0</v>
      </c>
      <c r="AS33" s="520" t="s">
        <v>527</v>
      </c>
      <c r="AT33" s="196">
        <v>7226</v>
      </c>
      <c r="AU33" s="272"/>
      <c r="AV33" s="196">
        <v>3479</v>
      </c>
      <c r="AW33" s="272"/>
      <c r="AX33" s="196">
        <v>140000</v>
      </c>
      <c r="AY33" s="272"/>
      <c r="AZ33" s="196"/>
      <c r="BA33" s="272"/>
      <c r="BB33" s="196">
        <v>8200</v>
      </c>
      <c r="BC33" s="272"/>
      <c r="BD33" s="196"/>
      <c r="BE33" s="272"/>
      <c r="BF33" s="196">
        <f t="shared" si="1"/>
        <v>278410</v>
      </c>
      <c r="BG33" s="101"/>
      <c r="BH33" s="44">
        <f t="shared" si="3"/>
        <v>628607.34471318673</v>
      </c>
      <c r="BI33" s="790"/>
      <c r="BJ33" s="263"/>
      <c r="BK33" s="377">
        <v>23783</v>
      </c>
      <c r="BL33" s="787"/>
      <c r="BM33" s="4"/>
      <c r="BN33" s="2896">
        <v>1.7</v>
      </c>
      <c r="BP33" s="91"/>
    </row>
    <row r="34" spans="1:68" x14ac:dyDescent="0.2">
      <c r="A34" s="267"/>
      <c r="B34" s="787" t="s">
        <v>511</v>
      </c>
      <c r="C34" s="589" t="s">
        <v>325</v>
      </c>
      <c r="D34" s="483">
        <v>221734.55859999999</v>
      </c>
      <c r="E34" s="263"/>
      <c r="F34" s="483">
        <v>45122.644158515759</v>
      </c>
      <c r="G34" s="263"/>
      <c r="H34" s="483">
        <v>34915.432944020911</v>
      </c>
      <c r="I34" s="272"/>
      <c r="J34" s="483">
        <v>9102.5533623518913</v>
      </c>
      <c r="K34" s="263"/>
      <c r="L34" s="483">
        <v>39162.058468211631</v>
      </c>
      <c r="M34" s="272"/>
      <c r="N34" s="483">
        <v>7285.9522237230995</v>
      </c>
      <c r="O34" s="263"/>
      <c r="P34" s="483">
        <v>357323.19975682325</v>
      </c>
      <c r="Q34" s="263"/>
      <c r="R34" s="483">
        <v>340934.69417074823</v>
      </c>
      <c r="S34" s="263"/>
      <c r="T34" s="196">
        <v>340934.69417074823</v>
      </c>
      <c r="U34" s="378"/>
      <c r="V34" s="196"/>
      <c r="W34" s="378"/>
      <c r="X34" s="196"/>
      <c r="Y34" s="378"/>
      <c r="Z34" s="196">
        <f t="shared" si="0"/>
        <v>340934.69417074823</v>
      </c>
      <c r="AA34" s="270"/>
      <c r="AB34" s="196">
        <v>10969.186940580188</v>
      </c>
      <c r="AC34" s="378"/>
      <c r="AD34" s="196">
        <f t="shared" si="2"/>
        <v>351903.88111132843</v>
      </c>
      <c r="AE34" s="270"/>
      <c r="AF34" s="377">
        <v>38027</v>
      </c>
      <c r="AG34" s="263"/>
      <c r="AH34" s="188">
        <v>1345</v>
      </c>
      <c r="AI34" s="272"/>
      <c r="AJ34" s="188">
        <v>131</v>
      </c>
      <c r="AK34" s="272"/>
      <c r="AL34" s="196"/>
      <c r="AM34" s="272"/>
      <c r="AN34" s="196">
        <v>2191</v>
      </c>
      <c r="AO34" s="272"/>
      <c r="AP34" s="788">
        <v>9103</v>
      </c>
      <c r="AQ34" s="788"/>
      <c r="AR34" s="789">
        <v>7286</v>
      </c>
      <c r="AS34" s="520"/>
      <c r="AT34" s="196">
        <v>6452</v>
      </c>
      <c r="AU34" s="272"/>
      <c r="AV34" s="196">
        <v>0</v>
      </c>
      <c r="AW34" s="272"/>
      <c r="AX34" s="196">
        <v>80000</v>
      </c>
      <c r="AY34" s="272"/>
      <c r="AZ34" s="196"/>
      <c r="BA34" s="272"/>
      <c r="BB34" s="196">
        <v>9980</v>
      </c>
      <c r="BC34" s="272"/>
      <c r="BD34" s="196"/>
      <c r="BE34" s="272"/>
      <c r="BF34" s="196">
        <f t="shared" si="1"/>
        <v>154515</v>
      </c>
      <c r="BG34" s="101"/>
      <c r="BH34" s="44">
        <f t="shared" si="3"/>
        <v>506418.88111132843</v>
      </c>
      <c r="BI34" s="790"/>
      <c r="BJ34" s="263"/>
      <c r="BK34" s="377">
        <v>13076</v>
      </c>
      <c r="BL34" s="787"/>
      <c r="BM34" s="4"/>
      <c r="BN34" s="2896"/>
      <c r="BP34" s="91"/>
    </row>
    <row r="35" spans="1:68" x14ac:dyDescent="0.2">
      <c r="A35" s="267"/>
      <c r="B35" s="787" t="s">
        <v>326</v>
      </c>
      <c r="C35" s="587" t="s">
        <v>327</v>
      </c>
      <c r="D35" s="483">
        <v>461326.93400000001</v>
      </c>
      <c r="E35" s="263"/>
      <c r="F35" s="483">
        <v>27870.425135660404</v>
      </c>
      <c r="G35" s="263"/>
      <c r="H35" s="483">
        <v>59297.628332691093</v>
      </c>
      <c r="I35" s="272"/>
      <c r="J35" s="483">
        <v>9341.224796768478</v>
      </c>
      <c r="K35" s="263"/>
      <c r="L35" s="483">
        <v>130413.75728993522</v>
      </c>
      <c r="M35" s="272"/>
      <c r="N35" s="483">
        <v>5031.8487773384841</v>
      </c>
      <c r="O35" s="263"/>
      <c r="P35" s="483">
        <v>693281.81833239377</v>
      </c>
      <c r="Q35" s="263"/>
      <c r="R35" s="483">
        <v>678908.74475828675</v>
      </c>
      <c r="S35" s="263"/>
      <c r="T35" s="196">
        <v>678908.74475828675</v>
      </c>
      <c r="U35" s="378"/>
      <c r="V35" s="196"/>
      <c r="W35" s="378"/>
      <c r="X35" s="196"/>
      <c r="Y35" s="378"/>
      <c r="Z35" s="196">
        <f t="shared" si="0"/>
        <v>678908.74475828675</v>
      </c>
      <c r="AA35" s="270"/>
      <c r="AB35" s="196">
        <v>20108.500082812814</v>
      </c>
      <c r="AC35" s="378"/>
      <c r="AD35" s="196">
        <f t="shared" si="2"/>
        <v>699017.2448410996</v>
      </c>
      <c r="AE35" s="270"/>
      <c r="AF35" s="377">
        <v>44772</v>
      </c>
      <c r="AG35" s="263"/>
      <c r="AH35" s="188">
        <v>2751</v>
      </c>
      <c r="AI35" s="272"/>
      <c r="AJ35" s="188">
        <v>0</v>
      </c>
      <c r="AK35" s="272"/>
      <c r="AL35" s="196"/>
      <c r="AM35" s="272"/>
      <c r="AN35" s="196"/>
      <c r="AO35" s="272"/>
      <c r="AP35" s="788">
        <v>9341</v>
      </c>
      <c r="AQ35" s="788"/>
      <c r="AR35" s="789">
        <v>5032</v>
      </c>
      <c r="AS35" s="520"/>
      <c r="AT35" s="196">
        <v>1580</v>
      </c>
      <c r="AU35" s="272"/>
      <c r="AV35" s="196">
        <v>4721</v>
      </c>
      <c r="AW35" s="272"/>
      <c r="AX35" s="196">
        <v>70000</v>
      </c>
      <c r="AY35" s="272"/>
      <c r="AZ35" s="196"/>
      <c r="BA35" s="272"/>
      <c r="BB35" s="196">
        <v>34400</v>
      </c>
      <c r="BC35" s="272"/>
      <c r="BD35" s="196"/>
      <c r="BE35" s="272"/>
      <c r="BF35" s="196">
        <f t="shared" si="1"/>
        <v>172597</v>
      </c>
      <c r="BG35" s="101"/>
      <c r="BH35" s="44">
        <f t="shared" si="3"/>
        <v>871614.2448410996</v>
      </c>
      <c r="BI35" s="790"/>
      <c r="BJ35" s="791"/>
      <c r="BK35" s="377">
        <v>16602</v>
      </c>
      <c r="BL35" s="787"/>
      <c r="BM35" s="4"/>
      <c r="BN35" s="2896"/>
      <c r="BP35" s="91"/>
    </row>
    <row r="36" spans="1:68" x14ac:dyDescent="0.2">
      <c r="A36" s="267"/>
      <c r="B36" s="787" t="s">
        <v>513</v>
      </c>
      <c r="C36" s="589" t="s">
        <v>328</v>
      </c>
      <c r="D36" s="483">
        <v>110867.27929999999</v>
      </c>
      <c r="E36" s="263"/>
      <c r="F36" s="483">
        <v>25028.96668167672</v>
      </c>
      <c r="G36" s="263"/>
      <c r="H36" s="483">
        <v>29496.85535174347</v>
      </c>
      <c r="I36" s="272"/>
      <c r="J36" s="483">
        <v>6459.2627175455127</v>
      </c>
      <c r="K36" s="263"/>
      <c r="L36" s="483">
        <v>18321.958267368405</v>
      </c>
      <c r="M36" s="272"/>
      <c r="N36" s="483">
        <v>3606.5655142153792</v>
      </c>
      <c r="O36" s="263"/>
      <c r="P36" s="483">
        <v>193780.88783254949</v>
      </c>
      <c r="Q36" s="263"/>
      <c r="R36" s="483">
        <v>183715.05960078858</v>
      </c>
      <c r="S36" s="263"/>
      <c r="T36" s="196">
        <v>183715.05960078858</v>
      </c>
      <c r="U36" s="378"/>
      <c r="V36" s="196"/>
      <c r="W36" s="378"/>
      <c r="X36" s="196"/>
      <c r="Y36" s="378"/>
      <c r="Z36" s="196">
        <f t="shared" si="0"/>
        <v>183715.05960078858</v>
      </c>
      <c r="AA36" s="270"/>
      <c r="AB36" s="196">
        <v>5586.0262016049783</v>
      </c>
      <c r="AC36" s="378"/>
      <c r="AD36" s="196">
        <f t="shared" si="2"/>
        <v>189301.08580239356</v>
      </c>
      <c r="AE36" s="270"/>
      <c r="AF36" s="377">
        <v>29136</v>
      </c>
      <c r="AG36" s="263"/>
      <c r="AH36" s="188">
        <v>8447</v>
      </c>
      <c r="AI36" s="272"/>
      <c r="AJ36" s="188">
        <v>65</v>
      </c>
      <c r="AK36" s="272"/>
      <c r="AL36" s="196"/>
      <c r="AM36" s="272"/>
      <c r="AN36" s="196">
        <v>3046</v>
      </c>
      <c r="AO36" s="272"/>
      <c r="AP36" s="788">
        <v>6459</v>
      </c>
      <c r="AQ36" s="788"/>
      <c r="AR36" s="789">
        <v>3607</v>
      </c>
      <c r="AS36" s="272"/>
      <c r="AT36" s="196">
        <v>2434</v>
      </c>
      <c r="AU36" s="272"/>
      <c r="AV36" s="196">
        <v>1520</v>
      </c>
      <c r="AW36" s="272"/>
      <c r="AX36" s="196">
        <v>50000</v>
      </c>
      <c r="AY36" s="272"/>
      <c r="AZ36" s="196"/>
      <c r="BA36" s="272"/>
      <c r="BB36" s="196"/>
      <c r="BC36" s="272"/>
      <c r="BD36" s="196"/>
      <c r="BE36" s="272"/>
      <c r="BF36" s="196">
        <f t="shared" si="1"/>
        <v>104714</v>
      </c>
      <c r="BG36" s="101"/>
      <c r="BH36" s="44">
        <f t="shared" si="3"/>
        <v>294015.08580239356</v>
      </c>
      <c r="BI36" s="790"/>
      <c r="BJ36" s="263"/>
      <c r="BK36" s="377">
        <v>9883</v>
      </c>
      <c r="BL36" s="787"/>
      <c r="BM36" s="4"/>
      <c r="BN36" s="2896"/>
      <c r="BP36" s="91"/>
    </row>
    <row r="37" spans="1:68" s="60" customFormat="1" ht="13.5" thickBot="1" x14ac:dyDescent="0.25">
      <c r="A37" s="763" t="s">
        <v>529</v>
      </c>
      <c r="B37" s="780"/>
      <c r="C37" s="271"/>
      <c r="D37" s="781"/>
      <c r="E37" s="269"/>
      <c r="F37" s="781"/>
      <c r="G37" s="269"/>
      <c r="H37" s="781"/>
      <c r="I37" s="379"/>
      <c r="J37" s="781"/>
      <c r="K37" s="269"/>
      <c r="L37" s="781"/>
      <c r="M37" s="379"/>
      <c r="N37" s="781"/>
      <c r="O37" s="269"/>
      <c r="P37" s="781"/>
      <c r="Q37" s="269"/>
      <c r="R37" s="782"/>
      <c r="S37" s="269"/>
      <c r="T37" s="212">
        <v>13811</v>
      </c>
      <c r="U37" s="767" t="s">
        <v>492</v>
      </c>
      <c r="V37" s="212"/>
      <c r="W37" s="502"/>
      <c r="X37" s="212"/>
      <c r="Y37" s="767"/>
      <c r="Z37" s="212">
        <f t="shared" si="0"/>
        <v>13811</v>
      </c>
      <c r="AA37" s="271"/>
      <c r="AB37" s="212"/>
      <c r="AC37" s="767"/>
      <c r="AD37" s="197">
        <f t="shared" si="2"/>
        <v>13811</v>
      </c>
      <c r="AE37" s="271"/>
      <c r="AF37" s="761">
        <v>20513</v>
      </c>
      <c r="AG37" s="783" t="s">
        <v>489</v>
      </c>
      <c r="AH37" s="212"/>
      <c r="AI37" s="784"/>
      <c r="AJ37" s="212"/>
      <c r="AK37" s="784"/>
      <c r="AL37" s="212">
        <v>16000</v>
      </c>
      <c r="AM37" s="499"/>
      <c r="AN37" s="212"/>
      <c r="AO37" s="499"/>
      <c r="AP37" s="271"/>
      <c r="AQ37" s="271"/>
      <c r="AR37" s="785"/>
      <c r="AS37" s="499"/>
      <c r="AT37" s="212">
        <f>1862+5413</f>
        <v>7275</v>
      </c>
      <c r="AU37" s="784" t="s">
        <v>490</v>
      </c>
      <c r="AV37" s="212"/>
      <c r="AW37" s="499"/>
      <c r="AX37" s="212"/>
      <c r="AY37" s="271"/>
      <c r="AZ37" s="212">
        <v>235000</v>
      </c>
      <c r="BA37" s="499"/>
      <c r="BB37" s="212"/>
      <c r="BC37" s="379"/>
      <c r="BD37" s="212">
        <v>33195</v>
      </c>
      <c r="BE37" s="379"/>
      <c r="BF37" s="212">
        <f t="shared" si="1"/>
        <v>311983</v>
      </c>
      <c r="BG37" s="133"/>
      <c r="BH37" s="89">
        <f t="shared" si="3"/>
        <v>325794</v>
      </c>
      <c r="BI37" s="786"/>
      <c r="BJ37" s="542"/>
      <c r="BK37" s="761">
        <v>40646</v>
      </c>
      <c r="BL37" s="762" t="s">
        <v>526</v>
      </c>
      <c r="BM37" s="4"/>
      <c r="BP37" s="91"/>
    </row>
    <row r="38" spans="1:68" ht="13.5" thickBot="1" x14ac:dyDescent="0.25">
      <c r="A38" s="763" t="s">
        <v>488</v>
      </c>
      <c r="B38" s="749"/>
      <c r="C38" s="269"/>
      <c r="D38" s="500">
        <v>7440757</v>
      </c>
      <c r="E38" s="764"/>
      <c r="F38" s="500">
        <v>774894</v>
      </c>
      <c r="G38" s="764"/>
      <c r="H38" s="500">
        <v>1550365.3859896318</v>
      </c>
      <c r="I38" s="765"/>
      <c r="J38" s="500">
        <v>308872.61401036818</v>
      </c>
      <c r="K38" s="764"/>
      <c r="L38" s="500">
        <v>1347781.5349703671</v>
      </c>
      <c r="M38" s="766"/>
      <c r="N38" s="500">
        <v>174105.46502963288</v>
      </c>
      <c r="O38" s="275"/>
      <c r="P38" s="500">
        <v>11596776.000000004</v>
      </c>
      <c r="Q38" s="275"/>
      <c r="R38" s="500">
        <v>11113797.589960003</v>
      </c>
      <c r="S38" s="275"/>
      <c r="T38" s="220">
        <v>11113797.589960003</v>
      </c>
      <c r="U38" s="766"/>
      <c r="V38" s="212">
        <f>SUM(V26:V37)</f>
        <v>58737</v>
      </c>
      <c r="W38" s="502"/>
      <c r="X38" s="212">
        <f>SUM(X14:X37)</f>
        <v>40000</v>
      </c>
      <c r="Y38" s="502"/>
      <c r="Z38" s="212">
        <f>SUM(Z14:Z37)</f>
        <v>11212533.589960003</v>
      </c>
      <c r="AA38" s="767"/>
      <c r="AB38" s="212">
        <f>SUM(AB14:AB37)</f>
        <v>337704.88160000002</v>
      </c>
      <c r="AC38" s="502"/>
      <c r="AD38" s="220">
        <f t="shared" si="2"/>
        <v>11550238.471560003</v>
      </c>
      <c r="AE38" s="767"/>
      <c r="AF38" s="382">
        <f>SUM(AF14:AF37)</f>
        <v>1163440</v>
      </c>
      <c r="AG38" s="275"/>
      <c r="AH38" s="212">
        <f>SUM(AH14:AH37)</f>
        <v>78935</v>
      </c>
      <c r="AI38" s="759"/>
      <c r="AJ38" s="212">
        <f>SUM(AJ14:AJ37)</f>
        <v>25000</v>
      </c>
      <c r="AK38" s="759"/>
      <c r="AL38" s="212">
        <v>16000</v>
      </c>
      <c r="AM38" s="379"/>
      <c r="AN38" s="212">
        <f>SUM(AN14:AN37)</f>
        <v>39000</v>
      </c>
      <c r="AO38" s="379"/>
      <c r="AP38" s="212">
        <f>SUM(AP14:AP37)</f>
        <v>391744</v>
      </c>
      <c r="AQ38" s="247"/>
      <c r="AR38" s="212">
        <f>SUM(AR14:AR37)</f>
        <v>91234</v>
      </c>
      <c r="AS38" s="248"/>
      <c r="AT38" s="212">
        <f>SUM(AT14:AT37)</f>
        <v>131000</v>
      </c>
      <c r="AU38" s="757"/>
      <c r="AV38" s="212">
        <f>SUM(AV14:AV37)</f>
        <v>70000</v>
      </c>
      <c r="AW38" s="269"/>
      <c r="AX38" s="212">
        <f>SUM(AX14:AX37)</f>
        <v>1095000</v>
      </c>
      <c r="AY38" s="247"/>
      <c r="AZ38" s="212">
        <v>235000</v>
      </c>
      <c r="BA38" s="247"/>
      <c r="BB38" s="212">
        <f>SUM(BB14:BB37)</f>
        <v>200000</v>
      </c>
      <c r="BC38" s="760"/>
      <c r="BD38" s="758">
        <v>33195</v>
      </c>
      <c r="BE38" s="760"/>
      <c r="BF38" s="212">
        <f t="shared" si="1"/>
        <v>3569548</v>
      </c>
      <c r="BG38" s="102"/>
      <c r="BH38" s="761">
        <f>SUM(BH14:BH37)+2</f>
        <v>15119788.47156</v>
      </c>
      <c r="BI38" s="768"/>
      <c r="BJ38" s="264"/>
      <c r="BK38" s="761">
        <f>SUM(BK14:BK37)</f>
        <v>432796</v>
      </c>
      <c r="BL38" s="749"/>
      <c r="BM38" s="52"/>
      <c r="BP38" s="91"/>
    </row>
    <row r="39" spans="1:68" ht="15" x14ac:dyDescent="0.2">
      <c r="A39" s="273" t="s">
        <v>196</v>
      </c>
      <c r="B39" s="273"/>
      <c r="C39" s="273"/>
      <c r="D39" s="378"/>
      <c r="E39" s="263"/>
      <c r="F39" s="378"/>
      <c r="G39" s="263"/>
      <c r="H39" s="378"/>
      <c r="I39" s="263"/>
      <c r="J39" s="263"/>
      <c r="K39" s="263"/>
      <c r="L39" s="378"/>
      <c r="M39" s="263"/>
      <c r="N39" s="263"/>
      <c r="O39" s="263"/>
      <c r="P39" s="263"/>
      <c r="Q39" s="263"/>
      <c r="R39" s="263"/>
      <c r="S39" s="263"/>
      <c r="T39" s="273"/>
      <c r="U39" s="273"/>
      <c r="V39" s="273"/>
      <c r="W39" s="273"/>
      <c r="X39" s="273"/>
      <c r="Y39" s="273"/>
      <c r="Z39" s="273"/>
      <c r="AA39" s="273"/>
      <c r="AB39" s="273"/>
      <c r="AC39" s="273"/>
      <c r="AD39" s="273"/>
      <c r="AE39" s="273"/>
      <c r="AF39" s="264"/>
      <c r="AG39" s="264"/>
      <c r="AH39" s="264"/>
      <c r="AI39" s="264"/>
      <c r="AJ39" s="264"/>
      <c r="AK39" s="264"/>
      <c r="AL39" s="769"/>
      <c r="AM39" s="264"/>
      <c r="AN39" s="769"/>
      <c r="AO39" s="264"/>
      <c r="AP39" s="264"/>
      <c r="AQ39" s="264"/>
      <c r="AR39" s="264"/>
      <c r="AS39" s="264"/>
      <c r="AT39" s="385"/>
      <c r="AU39" s="264"/>
      <c r="AV39" s="769"/>
      <c r="AW39" s="264"/>
      <c r="AX39" s="264"/>
      <c r="AY39" s="264"/>
      <c r="AZ39" s="264"/>
      <c r="BA39" s="264"/>
      <c r="BB39" s="264"/>
      <c r="BC39" s="264"/>
      <c r="BD39" s="264"/>
      <c r="BE39" s="264"/>
      <c r="BF39" s="264"/>
      <c r="BH39" s="264"/>
      <c r="BI39" s="264"/>
      <c r="BJ39" s="264"/>
      <c r="BK39" s="264"/>
      <c r="BL39" s="264"/>
    </row>
    <row r="40" spans="1:68" ht="15" x14ac:dyDescent="0.2">
      <c r="A40" s="869" t="s">
        <v>819</v>
      </c>
      <c r="B40" s="273"/>
      <c r="C40" s="273"/>
      <c r="D40" s="770"/>
      <c r="E40" s="263"/>
      <c r="F40" s="378"/>
      <c r="G40" s="263"/>
      <c r="H40" s="378"/>
      <c r="I40" s="263"/>
      <c r="J40" s="263"/>
      <c r="K40" s="263"/>
      <c r="L40" s="378"/>
      <c r="M40" s="263"/>
      <c r="N40" s="263"/>
      <c r="O40" s="263"/>
      <c r="P40" s="263"/>
      <c r="Q40" s="263"/>
      <c r="R40" s="263"/>
      <c r="S40" s="263"/>
      <c r="T40" s="264"/>
      <c r="U40" s="264"/>
      <c r="V40" s="264"/>
      <c r="W40" s="264"/>
      <c r="X40" s="264"/>
      <c r="Y40" s="264"/>
      <c r="Z40" s="264"/>
      <c r="AA40" s="264"/>
      <c r="AB40" s="264"/>
      <c r="AC40" s="264"/>
      <c r="AD40" s="264"/>
      <c r="AE40" s="264"/>
      <c r="AF40" s="769"/>
      <c r="AG40" s="264"/>
      <c r="AH40" s="264"/>
      <c r="AI40" s="264"/>
      <c r="AJ40" s="264"/>
      <c r="AK40" s="264"/>
      <c r="AL40" s="769"/>
      <c r="AM40" s="264"/>
      <c r="AN40" s="769"/>
      <c r="AO40" s="264"/>
      <c r="AP40" s="264"/>
      <c r="AQ40" s="264"/>
      <c r="AR40" s="264"/>
      <c r="AS40" s="264"/>
      <c r="AT40" s="385"/>
      <c r="AU40" s="264"/>
      <c r="AV40" s="385"/>
      <c r="AW40" s="264"/>
      <c r="AX40" s="385"/>
      <c r="AY40" s="264"/>
      <c r="AZ40" s="264"/>
      <c r="BA40" s="264"/>
      <c r="BB40" s="385"/>
      <c r="BC40" s="264"/>
      <c r="BD40" s="264"/>
      <c r="BE40" s="264"/>
      <c r="BF40" s="264"/>
      <c r="BH40" s="264"/>
      <c r="BI40" s="264"/>
      <c r="BJ40" s="264"/>
      <c r="BK40" s="769"/>
      <c r="BL40" s="264"/>
    </row>
    <row r="41" spans="1:68" s="869" customFormat="1" ht="15" x14ac:dyDescent="0.2">
      <c r="A41" s="869" t="s">
        <v>726</v>
      </c>
      <c r="C41" s="1337"/>
      <c r="D41" s="1338"/>
      <c r="E41" s="1339"/>
      <c r="F41" s="1340"/>
      <c r="G41" s="1339"/>
      <c r="H41" s="1340"/>
      <c r="I41" s="1339"/>
      <c r="J41" s="1339"/>
      <c r="K41" s="1339"/>
      <c r="L41" s="1340"/>
      <c r="M41" s="1339"/>
      <c r="N41" s="1339"/>
      <c r="O41" s="1339"/>
      <c r="P41" s="1339"/>
      <c r="Q41" s="1339"/>
      <c r="R41" s="1339"/>
      <c r="S41" s="1339"/>
      <c r="T41" s="1337"/>
      <c r="U41" s="1337"/>
      <c r="V41" s="1341"/>
      <c r="W41" s="1337"/>
      <c r="X41" s="1342"/>
      <c r="Y41" s="1337"/>
      <c r="Z41" s="1342"/>
      <c r="AA41" s="1337"/>
      <c r="AB41" s="1342"/>
      <c r="AC41" s="1337"/>
      <c r="AD41" s="1342"/>
      <c r="AE41" s="1337"/>
      <c r="AF41" s="1341"/>
      <c r="AG41" s="1337"/>
      <c r="AH41" s="1337"/>
      <c r="AI41" s="1337"/>
      <c r="AJ41" s="1337"/>
      <c r="AK41" s="1337"/>
      <c r="AL41" s="1337"/>
      <c r="AM41" s="1337"/>
      <c r="AN41" s="1337"/>
      <c r="AO41" s="1337"/>
      <c r="AP41" s="1342"/>
      <c r="AQ41" s="1337"/>
      <c r="AR41" s="1342"/>
      <c r="AS41" s="1337"/>
      <c r="AT41" s="1342"/>
      <c r="AU41" s="1337"/>
      <c r="AV41" s="1337"/>
      <c r="AW41" s="1337"/>
      <c r="AX41" s="1342"/>
      <c r="AY41" s="1337"/>
      <c r="AZ41" s="1337"/>
      <c r="BA41" s="1337"/>
      <c r="BB41" s="1337"/>
      <c r="BD41" s="1337"/>
      <c r="BE41" s="1337"/>
      <c r="BF41" s="1337"/>
      <c r="BG41" s="1341"/>
      <c r="BH41" s="1337"/>
      <c r="BI41" s="34"/>
      <c r="BJ41" s="34"/>
    </row>
    <row r="42" spans="1:68" ht="15" x14ac:dyDescent="0.2">
      <c r="A42" s="273" t="s">
        <v>197</v>
      </c>
      <c r="B42" s="273"/>
      <c r="C42" s="273"/>
      <c r="D42" s="263"/>
      <c r="E42" s="263"/>
      <c r="F42" s="263"/>
      <c r="G42" s="263"/>
      <c r="H42" s="263"/>
      <c r="I42" s="263"/>
      <c r="J42" s="263"/>
      <c r="K42" s="263"/>
      <c r="L42" s="263"/>
      <c r="M42" s="376"/>
      <c r="N42" s="376"/>
      <c r="O42" s="376"/>
      <c r="P42" s="376"/>
      <c r="Q42" s="376"/>
      <c r="R42" s="376"/>
      <c r="S42" s="376"/>
      <c r="T42" s="264"/>
      <c r="U42" s="264"/>
      <c r="V42" s="264"/>
      <c r="W42" s="264"/>
      <c r="X42" s="264"/>
      <c r="Y42" s="264"/>
      <c r="Z42" s="264"/>
      <c r="AA42" s="264"/>
      <c r="AB42" s="264"/>
      <c r="AC42" s="264"/>
      <c r="AD42" s="264"/>
      <c r="AE42" s="264"/>
      <c r="AF42" s="769"/>
      <c r="AG42" s="264"/>
      <c r="AH42" s="264"/>
      <c r="AI42" s="264"/>
      <c r="AJ42" s="264"/>
      <c r="AK42" s="264"/>
      <c r="AL42" s="769"/>
      <c r="AM42" s="264"/>
      <c r="AN42" s="769"/>
      <c r="AO42" s="264"/>
      <c r="AP42" s="264"/>
      <c r="AQ42" s="264"/>
      <c r="AR42" s="264"/>
      <c r="AS42" s="264"/>
      <c r="AT42" s="264"/>
      <c r="AU42" s="264"/>
      <c r="AV42" s="264"/>
      <c r="AW42" s="264"/>
      <c r="AX42" s="264"/>
      <c r="AY42" s="264"/>
      <c r="AZ42" s="264"/>
      <c r="BA42" s="264"/>
      <c r="BB42" s="264"/>
      <c r="BC42" s="264"/>
      <c r="BD42" s="264"/>
      <c r="BE42" s="264"/>
      <c r="BF42" s="264"/>
    </row>
    <row r="43" spans="1:68" ht="15" x14ac:dyDescent="0.2">
      <c r="A43" s="34" t="s">
        <v>198</v>
      </c>
      <c r="B43" s="34"/>
      <c r="C43" s="34"/>
      <c r="D43" s="14"/>
      <c r="E43" s="14"/>
      <c r="F43" s="14"/>
      <c r="G43" s="14"/>
      <c r="H43" s="14"/>
      <c r="I43" s="14"/>
      <c r="J43" s="14"/>
      <c r="K43" s="14"/>
      <c r="L43" s="14"/>
      <c r="M43" s="76"/>
      <c r="N43" s="76"/>
      <c r="O43" s="76"/>
      <c r="P43" s="76"/>
      <c r="Q43" s="76"/>
      <c r="R43" s="76"/>
      <c r="S43" s="76"/>
      <c r="AP43" s="264"/>
      <c r="AQ43" s="264"/>
      <c r="AR43" s="264"/>
      <c r="AS43" s="264"/>
      <c r="AT43" s="264"/>
      <c r="AU43" s="264"/>
      <c r="AV43" s="264"/>
      <c r="AW43" s="264"/>
      <c r="AX43" s="264"/>
      <c r="AY43" s="264"/>
      <c r="AZ43" s="264"/>
      <c r="BA43" s="264"/>
      <c r="BB43" s="264"/>
      <c r="BC43" s="264"/>
      <c r="BD43" s="264"/>
      <c r="BE43" s="264"/>
      <c r="BF43" s="264"/>
    </row>
    <row r="44" spans="1:68" ht="15" x14ac:dyDescent="0.2">
      <c r="A44" s="34" t="s">
        <v>199</v>
      </c>
      <c r="B44" s="34"/>
      <c r="C44" s="34"/>
      <c r="D44" s="4"/>
      <c r="E44" s="14"/>
      <c r="F44" s="4"/>
      <c r="G44" s="14"/>
      <c r="H44" s="4"/>
      <c r="I44" s="14"/>
      <c r="J44" s="14"/>
      <c r="K44" s="14"/>
      <c r="L44" s="4"/>
      <c r="M44" s="14"/>
      <c r="N44" s="14"/>
      <c r="O44" s="14"/>
      <c r="P44" s="14"/>
      <c r="Q44" s="14"/>
      <c r="R44" s="14"/>
      <c r="S44" s="14"/>
    </row>
    <row r="45" spans="1:68" ht="15" x14ac:dyDescent="0.2">
      <c r="A45" s="34" t="s">
        <v>724</v>
      </c>
      <c r="B45" s="34"/>
      <c r="C45" s="34"/>
      <c r="D45" s="106"/>
      <c r="E45" s="106"/>
      <c r="F45" s="106"/>
      <c r="G45" s="106"/>
      <c r="H45" s="106"/>
      <c r="I45" s="106"/>
      <c r="J45" s="106"/>
      <c r="K45" s="106"/>
      <c r="L45" s="106"/>
      <c r="M45" s="106"/>
      <c r="N45" s="106"/>
      <c r="O45" s="106"/>
      <c r="P45" s="106"/>
      <c r="Q45" s="106"/>
      <c r="R45" s="106"/>
      <c r="S45" s="106"/>
    </row>
    <row r="46" spans="1:68" ht="15" x14ac:dyDescent="0.2">
      <c r="A46" s="34" t="s">
        <v>745</v>
      </c>
      <c r="B46" s="34"/>
      <c r="C46" s="34"/>
      <c r="D46" s="106"/>
      <c r="E46" s="106"/>
      <c r="F46" s="106"/>
      <c r="G46" s="106"/>
      <c r="H46" s="106"/>
      <c r="I46" s="106"/>
      <c r="J46" s="106"/>
      <c r="K46" s="106"/>
      <c r="L46" s="106"/>
      <c r="M46" s="106"/>
      <c r="N46" s="106"/>
      <c r="O46" s="106"/>
      <c r="P46" s="106"/>
      <c r="Q46" s="106"/>
      <c r="R46" s="106"/>
      <c r="S46" s="106"/>
    </row>
    <row r="47" spans="1:68" ht="15" x14ac:dyDescent="0.2">
      <c r="A47" s="34"/>
      <c r="B47" s="34"/>
      <c r="C47" s="34"/>
      <c r="D47" s="106"/>
      <c r="E47" s="106"/>
      <c r="F47" s="106"/>
      <c r="G47" s="106"/>
      <c r="H47" s="106"/>
      <c r="I47" s="106"/>
      <c r="J47" s="106"/>
      <c r="K47" s="106"/>
      <c r="L47" s="106"/>
      <c r="M47" s="106"/>
      <c r="N47" s="106"/>
      <c r="O47" s="106"/>
      <c r="P47" s="106"/>
      <c r="Q47" s="106"/>
      <c r="R47" s="106"/>
      <c r="S47" s="106"/>
      <c r="Z47" s="52"/>
    </row>
    <row r="48" spans="1:68" x14ac:dyDescent="0.2">
      <c r="T48" s="52"/>
      <c r="U48" s="52"/>
      <c r="V48" s="52"/>
      <c r="W48" s="52"/>
      <c r="X48" s="52"/>
      <c r="Y48" s="52"/>
      <c r="Z48" s="52"/>
      <c r="AB48" s="52"/>
      <c r="AC48" s="52"/>
      <c r="AD48" s="52"/>
    </row>
  </sheetData>
  <mergeCells count="116">
    <mergeCell ref="AZ11:BA11"/>
    <mergeCell ref="AZ12:BA12"/>
    <mergeCell ref="AX12:AY12"/>
    <mergeCell ref="N13:O13"/>
    <mergeCell ref="N8:O8"/>
    <mergeCell ref="L8:M8"/>
    <mergeCell ref="J10:K10"/>
    <mergeCell ref="L10:M10"/>
    <mergeCell ref="N10:O10"/>
    <mergeCell ref="P10:Q10"/>
    <mergeCell ref="AN9:AO9"/>
    <mergeCell ref="AN10:AO10"/>
    <mergeCell ref="AN11:AO11"/>
    <mergeCell ref="AN12:AO12"/>
    <mergeCell ref="AX5:AY5"/>
    <mergeCell ref="AX7:AY7"/>
    <mergeCell ref="AX8:AY8"/>
    <mergeCell ref="AX9:AY9"/>
    <mergeCell ref="AL11:AM11"/>
    <mergeCell ref="AP10:AQ10"/>
    <mergeCell ref="J5:K5"/>
    <mergeCell ref="J6:K6"/>
    <mergeCell ref="J7:K7"/>
    <mergeCell ref="N7:O7"/>
    <mergeCell ref="N6:O6"/>
    <mergeCell ref="N5:O5"/>
    <mergeCell ref="L5:M5"/>
    <mergeCell ref="L7:M7"/>
    <mergeCell ref="L6:M6"/>
    <mergeCell ref="P7:Q7"/>
    <mergeCell ref="AP6:AU6"/>
    <mergeCell ref="AP7:AS7"/>
    <mergeCell ref="AB7:AC7"/>
    <mergeCell ref="AD7:AE7"/>
    <mergeCell ref="AP8:AQ8"/>
    <mergeCell ref="F10:G10"/>
    <mergeCell ref="AZ13:BA13"/>
    <mergeCell ref="AP13:AQ13"/>
    <mergeCell ref="AR13:AS13"/>
    <mergeCell ref="AT9:AU9"/>
    <mergeCell ref="AR10:AS10"/>
    <mergeCell ref="AT10:AU10"/>
    <mergeCell ref="D13:E13"/>
    <mergeCell ref="F13:G13"/>
    <mergeCell ref="H13:I13"/>
    <mergeCell ref="D9:E9"/>
    <mergeCell ref="D10:E10"/>
    <mergeCell ref="H10:I10"/>
    <mergeCell ref="AL10:AM10"/>
    <mergeCell ref="L13:M13"/>
    <mergeCell ref="AF10:AG10"/>
    <mergeCell ref="AX10:AY10"/>
    <mergeCell ref="AX13:AY13"/>
    <mergeCell ref="AV12:AW12"/>
    <mergeCell ref="AX11:AY11"/>
    <mergeCell ref="AL12:AM12"/>
    <mergeCell ref="R13:S13"/>
    <mergeCell ref="J13:K13"/>
    <mergeCell ref="P13:Q13"/>
    <mergeCell ref="BK10:BL10"/>
    <mergeCell ref="BK7:BL7"/>
    <mergeCell ref="BK5:BL5"/>
    <mergeCell ref="AZ9:BA9"/>
    <mergeCell ref="BK6:BL6"/>
    <mergeCell ref="BK8:BL8"/>
    <mergeCell ref="BK9:BL9"/>
    <mergeCell ref="BH10:BI10"/>
    <mergeCell ref="BH9:BI9"/>
    <mergeCell ref="AZ10:BA10"/>
    <mergeCell ref="BD8:BE8"/>
    <mergeCell ref="BD9:BE9"/>
    <mergeCell ref="BB7:BC7"/>
    <mergeCell ref="BB8:BC8"/>
    <mergeCell ref="BB9:BC9"/>
    <mergeCell ref="BB10:BC10"/>
    <mergeCell ref="A5:B5"/>
    <mergeCell ref="A8:B8"/>
    <mergeCell ref="V7:W7"/>
    <mergeCell ref="X7:Y7"/>
    <mergeCell ref="D5:E5"/>
    <mergeCell ref="F5:G5"/>
    <mergeCell ref="H5:I5"/>
    <mergeCell ref="D6:E6"/>
    <mergeCell ref="F6:G6"/>
    <mergeCell ref="H6:I6"/>
    <mergeCell ref="D7:E7"/>
    <mergeCell ref="F7:G7"/>
    <mergeCell ref="H7:I7"/>
    <mergeCell ref="D8:E8"/>
    <mergeCell ref="F8:G8"/>
    <mergeCell ref="H8:I8"/>
    <mergeCell ref="P6:Q6"/>
    <mergeCell ref="T3:AE3"/>
    <mergeCell ref="AH9:AI9"/>
    <mergeCell ref="AH10:AI10"/>
    <mergeCell ref="BN33:BN36"/>
    <mergeCell ref="AV10:AW10"/>
    <mergeCell ref="AF3:BG3"/>
    <mergeCell ref="AL9:AM9"/>
    <mergeCell ref="AF9:AG9"/>
    <mergeCell ref="AP9:AQ9"/>
    <mergeCell ref="AR8:AS8"/>
    <mergeCell ref="AR9:AS9"/>
    <mergeCell ref="AZ5:BA5"/>
    <mergeCell ref="BD7:BE7"/>
    <mergeCell ref="AJ9:AK9"/>
    <mergeCell ref="AJ10:AK10"/>
    <mergeCell ref="AJ11:AK11"/>
    <mergeCell ref="BH4:BI4"/>
    <mergeCell ref="BH8:BI8"/>
    <mergeCell ref="AF5:AM5"/>
    <mergeCell ref="AF6:AM6"/>
    <mergeCell ref="AF8:AM8"/>
    <mergeCell ref="AF7:AM7"/>
    <mergeCell ref="AT8:AU8"/>
    <mergeCell ref="AT7:AU7"/>
  </mergeCells>
  <phoneticPr fontId="0" type="noConversion"/>
  <pageMargins left="0.2" right="0.2" top="1.36" bottom="0.2" header="0.5" footer="0.5"/>
  <pageSetup paperSize="9" scale="48"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54"/>
  <sheetViews>
    <sheetView zoomScale="70" zoomScaleNormal="70" workbookViewId="0">
      <pane xSplit="2" ySplit="13" topLeftCell="S14" activePane="bottomRight" state="frozen"/>
      <selection activeCell="A19" sqref="A19:I19"/>
      <selection pane="topRight" activeCell="A19" sqref="A19:I19"/>
      <selection pane="bottomLeft" activeCell="A19" sqref="A19:I19"/>
      <selection pane="bottomRight" activeCell="BC30" sqref="BC30"/>
    </sheetView>
  </sheetViews>
  <sheetFormatPr defaultRowHeight="12.75" x14ac:dyDescent="0.2"/>
  <cols>
    <col min="1" max="1" width="1.85546875" style="795" customWidth="1"/>
    <col min="2" max="2" width="20.28515625" style="795" customWidth="1"/>
    <col min="3" max="3" width="14.7109375" style="795" hidden="1" customWidth="1"/>
    <col min="4" max="4" width="3" style="795" hidden="1" customWidth="1"/>
    <col min="5" max="5" width="13.5703125" style="795" hidden="1" customWidth="1"/>
    <col min="6" max="6" width="2.42578125" style="795" hidden="1" customWidth="1"/>
    <col min="7" max="7" width="14.7109375" style="795" hidden="1" customWidth="1"/>
    <col min="8" max="8" width="1.140625" style="795" hidden="1" customWidth="1"/>
    <col min="9" max="9" width="13.140625" style="795" hidden="1" customWidth="1"/>
    <col min="10" max="10" width="1.7109375" style="795" hidden="1" customWidth="1"/>
    <col min="11" max="11" width="14.28515625" style="795" hidden="1" customWidth="1"/>
    <col min="12" max="12" width="0.85546875" style="795" hidden="1" customWidth="1"/>
    <col min="13" max="13" width="12.85546875" style="795" hidden="1" customWidth="1"/>
    <col min="14" max="14" width="1.42578125" style="795" hidden="1" customWidth="1"/>
    <col min="15" max="15" width="15" style="795" hidden="1" customWidth="1"/>
    <col min="16" max="16" width="1.42578125" style="795" hidden="1" customWidth="1"/>
    <col min="17" max="17" width="16.5703125" style="795" hidden="1" customWidth="1"/>
    <col min="18" max="18" width="0.85546875" style="795" hidden="1" customWidth="1"/>
    <col min="19" max="19" width="12" style="795" customWidth="1"/>
    <col min="20" max="20" width="3.5703125" style="795" customWidth="1"/>
    <col min="21" max="21" width="8.85546875" style="795" customWidth="1"/>
    <col min="22" max="22" width="0.7109375" style="795" customWidth="1"/>
    <col min="23" max="23" width="12.5703125" style="795" customWidth="1"/>
    <col min="24" max="24" width="1.28515625" style="795" customWidth="1"/>
    <col min="25" max="25" width="10.85546875" style="1053" customWidth="1"/>
    <col min="26" max="26" width="3" style="795" customWidth="1"/>
    <col min="27" max="27" width="9.42578125" style="795" customWidth="1"/>
    <col min="28" max="28" width="3.140625" style="795" customWidth="1"/>
    <col min="29" max="29" width="10.140625" style="795" customWidth="1"/>
    <col min="30" max="30" width="3.140625" style="795" customWidth="1"/>
    <col min="31" max="31" width="9.7109375" style="1053" customWidth="1"/>
    <col min="32" max="32" width="1.7109375" style="795" customWidth="1"/>
    <col min="33" max="33" width="10.5703125" style="795" customWidth="1"/>
    <col min="34" max="34" width="1.42578125" style="795" customWidth="1"/>
    <col min="35" max="35" width="9.85546875" style="795" customWidth="1"/>
    <col min="36" max="36" width="3.42578125" style="795" customWidth="1"/>
    <col min="37" max="37" width="9.7109375" style="795" customWidth="1"/>
    <col min="38" max="38" width="3.28515625" style="795" customWidth="1"/>
    <col min="39" max="39" width="9.7109375" style="795" customWidth="1"/>
    <col min="40" max="40" width="2.28515625" style="795" customWidth="1"/>
    <col min="41" max="41" width="10.85546875" style="795" customWidth="1"/>
    <col min="42" max="42" width="2" style="795" customWidth="1"/>
    <col min="43" max="43" width="9.7109375" style="795" customWidth="1"/>
    <col min="44" max="44" width="1" style="795" customWidth="1"/>
    <col min="45" max="45" width="9.140625" style="795"/>
    <col min="46" max="46" width="1" style="795" customWidth="1"/>
    <col min="47" max="47" width="11.42578125" style="795" customWidth="1"/>
    <col min="48" max="48" width="1.28515625" style="795" customWidth="1"/>
    <col min="49" max="49" width="14" style="795" customWidth="1"/>
    <col min="50" max="50" width="1.28515625" style="795" customWidth="1"/>
    <col min="51" max="51" width="2.140625" style="795" customWidth="1"/>
    <col min="52" max="52" width="9.42578125" style="1053" customWidth="1"/>
    <col min="53" max="53" width="3.28515625" style="795" customWidth="1"/>
    <col min="54" max="54" width="2.7109375" customWidth="1"/>
    <col min="55" max="55" width="6.28515625" customWidth="1"/>
    <col min="56" max="59" width="9.140625" style="795"/>
    <col min="60" max="60" width="13.7109375" style="795" customWidth="1"/>
    <col min="61" max="16384" width="9.140625" style="795"/>
  </cols>
  <sheetData>
    <row r="1" spans="1:58" s="793" customFormat="1" ht="23.25" x14ac:dyDescent="0.35">
      <c r="A1" s="948" t="s">
        <v>1142</v>
      </c>
      <c r="W1" s="1052"/>
      <c r="AE1" s="1052"/>
      <c r="BB1" s="24"/>
      <c r="BC1" s="24"/>
    </row>
    <row r="2" spans="1:58" ht="13.5" thickBot="1" x14ac:dyDescent="0.25"/>
    <row r="3" spans="1:58" x14ac:dyDescent="0.2">
      <c r="A3" s="796"/>
      <c r="B3" s="798"/>
      <c r="C3" s="1054"/>
      <c r="D3" s="797"/>
      <c r="E3" s="797"/>
      <c r="F3" s="797"/>
      <c r="G3" s="797"/>
      <c r="H3" s="797"/>
      <c r="I3" s="797"/>
      <c r="J3" s="797"/>
      <c r="K3" s="797"/>
      <c r="L3" s="797"/>
      <c r="M3" s="797"/>
      <c r="N3" s="797"/>
      <c r="O3" s="797"/>
      <c r="P3" s="797"/>
      <c r="Q3" s="797"/>
      <c r="R3" s="797"/>
      <c r="S3" s="2917" t="s">
        <v>164</v>
      </c>
      <c r="T3" s="2918"/>
      <c r="U3" s="2918"/>
      <c r="V3" s="2918"/>
      <c r="W3" s="2918"/>
      <c r="X3" s="2919"/>
      <c r="Y3" s="2920" t="s">
        <v>633</v>
      </c>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9"/>
      <c r="AW3" s="1055"/>
      <c r="AX3" s="1056"/>
      <c r="AZ3" s="1055"/>
      <c r="BA3" s="1056"/>
    </row>
    <row r="4" spans="1:58" x14ac:dyDescent="0.2">
      <c r="A4" s="813"/>
      <c r="B4" s="898"/>
      <c r="C4" s="1057"/>
      <c r="D4" s="1058"/>
      <c r="E4" s="1058"/>
      <c r="F4" s="1058"/>
      <c r="G4" s="1058"/>
      <c r="H4" s="1058"/>
      <c r="I4" s="1058"/>
      <c r="J4" s="1058"/>
      <c r="K4" s="1058"/>
      <c r="L4" s="1058"/>
      <c r="M4" s="1058"/>
      <c r="N4" s="1058"/>
      <c r="O4" s="1058"/>
      <c r="P4" s="1058"/>
      <c r="Q4" s="1058"/>
      <c r="R4" s="1058"/>
      <c r="S4" s="964"/>
      <c r="T4" s="957"/>
      <c r="U4" s="957"/>
      <c r="V4" s="957"/>
      <c r="W4" s="957"/>
      <c r="X4" s="1007"/>
      <c r="Y4" s="1059"/>
      <c r="Z4" s="1060"/>
      <c r="AA4" s="1060"/>
      <c r="AB4" s="1060"/>
      <c r="AC4" s="1060"/>
      <c r="AD4" s="1060"/>
      <c r="AE4" s="1061"/>
      <c r="AF4" s="1060"/>
      <c r="AG4" s="1058"/>
      <c r="AH4" s="1058"/>
      <c r="AI4" s="1058"/>
      <c r="AJ4" s="1058"/>
      <c r="AK4" s="1058"/>
      <c r="AL4" s="1058"/>
      <c r="AM4" s="1060"/>
      <c r="AN4" s="1060"/>
      <c r="AO4" s="1058"/>
      <c r="AP4" s="1058"/>
      <c r="AQ4" s="1058"/>
      <c r="AR4" s="1058"/>
      <c r="AS4" s="1058"/>
      <c r="AT4" s="1058"/>
      <c r="AU4" s="1058"/>
      <c r="AV4" s="1062"/>
      <c r="AW4" s="2921" t="s">
        <v>488</v>
      </c>
      <c r="AX4" s="2922"/>
      <c r="AZ4" s="1063" t="s">
        <v>21</v>
      </c>
      <c r="BA4" s="1064"/>
    </row>
    <row r="5" spans="1:58" x14ac:dyDescent="0.2">
      <c r="A5" s="2921"/>
      <c r="B5" s="2922"/>
      <c r="C5" s="2923" t="s">
        <v>335</v>
      </c>
      <c r="D5" s="2924"/>
      <c r="E5" s="2925" t="s">
        <v>347</v>
      </c>
      <c r="F5" s="2924"/>
      <c r="G5" s="2925" t="s">
        <v>347</v>
      </c>
      <c r="H5" s="2924"/>
      <c r="I5" s="2925" t="s">
        <v>347</v>
      </c>
      <c r="J5" s="2924"/>
      <c r="K5" s="2925" t="s">
        <v>347</v>
      </c>
      <c r="L5" s="2924"/>
      <c r="M5" s="2925" t="s">
        <v>347</v>
      </c>
      <c r="N5" s="2926"/>
      <c r="O5" s="1012"/>
      <c r="P5" s="1065"/>
      <c r="Q5" s="1012"/>
      <c r="R5" s="1066"/>
      <c r="S5" s="1067"/>
      <c r="T5" s="1068"/>
      <c r="U5" s="1069"/>
      <c r="V5" s="1068"/>
      <c r="W5" s="1070"/>
      <c r="X5" s="1068"/>
      <c r="Y5" s="2927" t="s">
        <v>182</v>
      </c>
      <c r="Z5" s="2928"/>
      <c r="AA5" s="2928"/>
      <c r="AB5" s="2928"/>
      <c r="AC5" s="2928"/>
      <c r="AD5" s="2928"/>
      <c r="AE5" s="2928"/>
      <c r="AF5" s="2929"/>
      <c r="AG5" s="1071"/>
      <c r="AH5" s="1072"/>
      <c r="AI5" s="1072"/>
      <c r="AJ5" s="1072"/>
      <c r="AK5" s="1073"/>
      <c r="AL5" s="1074"/>
      <c r="AM5" s="1075"/>
      <c r="AN5" s="1076"/>
      <c r="AO5" s="2930"/>
      <c r="AP5" s="2931"/>
      <c r="AQ5" s="1077"/>
      <c r="AR5" s="1076"/>
      <c r="AS5" s="1077"/>
      <c r="AT5" s="1076"/>
      <c r="AU5" s="1075" t="s">
        <v>631</v>
      </c>
      <c r="AV5" s="1064"/>
      <c r="AW5" s="1078"/>
      <c r="AX5" s="1064"/>
      <c r="AZ5" s="2932" t="s">
        <v>210</v>
      </c>
      <c r="BA5" s="2933"/>
    </row>
    <row r="6" spans="1:58" x14ac:dyDescent="0.2">
      <c r="A6" s="1081"/>
      <c r="B6" s="1082"/>
      <c r="C6" s="2934" t="s">
        <v>280</v>
      </c>
      <c r="D6" s="2935"/>
      <c r="E6" s="2934" t="s">
        <v>129</v>
      </c>
      <c r="F6" s="2935"/>
      <c r="G6" s="2934" t="s">
        <v>348</v>
      </c>
      <c r="H6" s="2935"/>
      <c r="I6" s="2934" t="s">
        <v>386</v>
      </c>
      <c r="J6" s="2935"/>
      <c r="K6" s="2934" t="s">
        <v>348</v>
      </c>
      <c r="L6" s="2935"/>
      <c r="M6" s="2934" t="s">
        <v>456</v>
      </c>
      <c r="N6" s="2936"/>
      <c r="O6" s="2934" t="s">
        <v>183</v>
      </c>
      <c r="P6" s="2935"/>
      <c r="Q6" s="1084" t="s">
        <v>488</v>
      </c>
      <c r="R6" s="1083"/>
      <c r="S6" s="1075"/>
      <c r="T6" s="1076"/>
      <c r="U6" s="1075"/>
      <c r="V6" s="1076"/>
      <c r="W6" s="1086"/>
      <c r="X6" s="1076"/>
      <c r="Y6" s="2937" t="s">
        <v>184</v>
      </c>
      <c r="Z6" s="2938"/>
      <c r="AA6" s="2938"/>
      <c r="AB6" s="2938"/>
      <c r="AC6" s="2938"/>
      <c r="AD6" s="2938"/>
      <c r="AE6" s="2938"/>
      <c r="AF6" s="2939"/>
      <c r="AG6" s="2934" t="s">
        <v>349</v>
      </c>
      <c r="AH6" s="2936"/>
      <c r="AI6" s="2936"/>
      <c r="AJ6" s="2936"/>
      <c r="AK6" s="2936"/>
      <c r="AL6" s="2935"/>
      <c r="AM6" s="1084"/>
      <c r="AN6" s="1083"/>
      <c r="AO6" s="2934"/>
      <c r="AP6" s="2935"/>
      <c r="AQ6" s="1075" t="s">
        <v>185</v>
      </c>
      <c r="AR6" s="1076"/>
      <c r="AS6" s="1075" t="s">
        <v>632</v>
      </c>
      <c r="AT6" s="1076"/>
      <c r="AU6" s="1086"/>
      <c r="AV6" s="1064"/>
      <c r="AW6" s="1090"/>
      <c r="AX6" s="1064"/>
      <c r="AZ6" s="2932" t="s">
        <v>212</v>
      </c>
      <c r="BA6" s="2933"/>
    </row>
    <row r="7" spans="1:58" x14ac:dyDescent="0.2">
      <c r="A7" s="1081"/>
      <c r="B7" s="1082"/>
      <c r="C7" s="2934" t="s">
        <v>79</v>
      </c>
      <c r="D7" s="2935"/>
      <c r="E7" s="2934" t="s">
        <v>40</v>
      </c>
      <c r="F7" s="2935"/>
      <c r="G7" s="2934" t="s">
        <v>386</v>
      </c>
      <c r="H7" s="2935"/>
      <c r="I7" s="2934" t="s">
        <v>186</v>
      </c>
      <c r="J7" s="2935"/>
      <c r="K7" s="2934" t="s">
        <v>456</v>
      </c>
      <c r="L7" s="2935"/>
      <c r="M7" s="2934" t="s">
        <v>186</v>
      </c>
      <c r="N7" s="2936"/>
      <c r="O7" s="2934" t="s">
        <v>19</v>
      </c>
      <c r="P7" s="2935"/>
      <c r="Q7" s="1084" t="s">
        <v>187</v>
      </c>
      <c r="R7" s="1083"/>
      <c r="S7" s="1091"/>
      <c r="T7" s="888"/>
      <c r="U7" s="2934" t="s">
        <v>167</v>
      </c>
      <c r="V7" s="2935"/>
      <c r="W7" s="1091"/>
      <c r="X7" s="1076"/>
      <c r="Y7" s="2937" t="s">
        <v>725</v>
      </c>
      <c r="Z7" s="2938"/>
      <c r="AA7" s="2938"/>
      <c r="AB7" s="2938"/>
      <c r="AC7" s="2938"/>
      <c r="AD7" s="2938"/>
      <c r="AE7" s="2938"/>
      <c r="AF7" s="2939"/>
      <c r="AG7" s="2934"/>
      <c r="AH7" s="2936"/>
      <c r="AI7" s="2936"/>
      <c r="AJ7" s="2936"/>
      <c r="AK7" s="2936"/>
      <c r="AL7" s="2935"/>
      <c r="AM7" s="1075" t="s">
        <v>190</v>
      </c>
      <c r="AN7" s="1076"/>
      <c r="AO7" s="2934" t="s">
        <v>666</v>
      </c>
      <c r="AP7" s="2935"/>
      <c r="AQ7" s="2934" t="s">
        <v>188</v>
      </c>
      <c r="AR7" s="2935"/>
      <c r="AS7" s="2934" t="s">
        <v>525</v>
      </c>
      <c r="AT7" s="2935"/>
      <c r="AU7" s="1075"/>
      <c r="AV7" s="1064"/>
      <c r="AW7" s="1090"/>
      <c r="AX7" s="1064"/>
      <c r="AZ7" s="2932" t="s">
        <v>213</v>
      </c>
      <c r="BA7" s="2933"/>
    </row>
    <row r="8" spans="1:58" x14ac:dyDescent="0.2">
      <c r="A8" s="2940" t="s">
        <v>678</v>
      </c>
      <c r="B8" s="2941"/>
      <c r="C8" s="2934"/>
      <c r="D8" s="2935"/>
      <c r="E8" s="2934" t="s">
        <v>136</v>
      </c>
      <c r="F8" s="2935"/>
      <c r="G8" s="2934" t="s">
        <v>350</v>
      </c>
      <c r="H8" s="2935"/>
      <c r="I8" s="1083"/>
      <c r="J8" s="1083"/>
      <c r="K8" s="2934" t="s">
        <v>350</v>
      </c>
      <c r="L8" s="2935"/>
      <c r="M8" s="2934"/>
      <c r="N8" s="2936"/>
      <c r="O8" s="1084"/>
      <c r="P8" s="1083"/>
      <c r="Q8" s="1084" t="s">
        <v>387</v>
      </c>
      <c r="R8" s="1083"/>
      <c r="S8" s="1075" t="s">
        <v>482</v>
      </c>
      <c r="T8" s="1076"/>
      <c r="U8" s="1075" t="s">
        <v>170</v>
      </c>
      <c r="V8" s="1076"/>
      <c r="W8" s="1075" t="s">
        <v>488</v>
      </c>
      <c r="X8" s="1076"/>
      <c r="Y8" s="2942"/>
      <c r="Z8" s="2943"/>
      <c r="AA8" s="2943"/>
      <c r="AB8" s="2943"/>
      <c r="AC8" s="2943"/>
      <c r="AD8" s="2943"/>
      <c r="AE8" s="2943"/>
      <c r="AF8" s="2944"/>
      <c r="AG8" s="2951"/>
      <c r="AH8" s="2945"/>
      <c r="AI8" s="2945"/>
      <c r="AJ8" s="2945"/>
      <c r="AK8" s="2945"/>
      <c r="AL8" s="2946"/>
      <c r="AM8" s="1075" t="s">
        <v>219</v>
      </c>
      <c r="AN8" s="1076"/>
      <c r="AO8" s="2934" t="s">
        <v>667</v>
      </c>
      <c r="AP8" s="2935"/>
      <c r="AQ8" s="2934" t="s">
        <v>189</v>
      </c>
      <c r="AR8" s="2935"/>
      <c r="AS8" s="2934"/>
      <c r="AT8" s="2935"/>
      <c r="AU8" s="1091"/>
      <c r="AV8" s="898"/>
      <c r="AW8" s="2921"/>
      <c r="AX8" s="2922"/>
      <c r="AZ8" s="2932" t="s">
        <v>611</v>
      </c>
      <c r="BA8" s="2933"/>
    </row>
    <row r="9" spans="1:58" x14ac:dyDescent="0.2">
      <c r="A9" s="1081"/>
      <c r="B9" s="1082"/>
      <c r="C9" s="2934"/>
      <c r="D9" s="2936"/>
      <c r="E9" s="1084"/>
      <c r="F9" s="1085"/>
      <c r="G9" s="1084"/>
      <c r="H9" s="1085"/>
      <c r="I9" s="1083"/>
      <c r="J9" s="1083"/>
      <c r="K9" s="1084"/>
      <c r="L9" s="1085"/>
      <c r="M9" s="1083"/>
      <c r="N9" s="1083"/>
      <c r="O9" s="1084"/>
      <c r="P9" s="1083"/>
      <c r="Q9" s="1084" t="s">
        <v>223</v>
      </c>
      <c r="R9" s="1083"/>
      <c r="S9" s="1075"/>
      <c r="T9" s="1076"/>
      <c r="U9" s="1075"/>
      <c r="V9" s="1076"/>
      <c r="W9" s="1086"/>
      <c r="X9" s="1076"/>
      <c r="Y9" s="2937" t="s">
        <v>482</v>
      </c>
      <c r="Z9" s="2938"/>
      <c r="AA9" s="2947" t="s">
        <v>215</v>
      </c>
      <c r="AB9" s="2948"/>
      <c r="AC9" s="2947" t="s">
        <v>21</v>
      </c>
      <c r="AD9" s="2948"/>
      <c r="AE9" s="2949" t="s">
        <v>353</v>
      </c>
      <c r="AF9" s="2939"/>
      <c r="AG9" s="2930" t="s">
        <v>335</v>
      </c>
      <c r="AH9" s="2950"/>
      <c r="AI9" s="2930" t="s">
        <v>457</v>
      </c>
      <c r="AJ9" s="2931"/>
      <c r="AK9" s="2934" t="s">
        <v>352</v>
      </c>
      <c r="AL9" s="2935"/>
      <c r="AM9" s="1075" t="s">
        <v>220</v>
      </c>
      <c r="AN9" s="1076"/>
      <c r="AO9" s="2934" t="s">
        <v>210</v>
      </c>
      <c r="AP9" s="2935"/>
      <c r="AQ9" s="2934" t="s">
        <v>191</v>
      </c>
      <c r="AR9" s="2935"/>
      <c r="AS9" s="2934"/>
      <c r="AT9" s="2935"/>
      <c r="AU9" s="1091"/>
      <c r="AV9" s="898"/>
      <c r="AW9" s="2921"/>
      <c r="AX9" s="2922"/>
      <c r="AZ9" s="2932" t="s">
        <v>281</v>
      </c>
      <c r="BA9" s="2933"/>
    </row>
    <row r="10" spans="1:58" x14ac:dyDescent="0.2">
      <c r="A10" s="1081"/>
      <c r="B10" s="1082"/>
      <c r="C10" s="2934" t="s">
        <v>192</v>
      </c>
      <c r="D10" s="2936"/>
      <c r="E10" s="2934" t="s">
        <v>192</v>
      </c>
      <c r="F10" s="2936"/>
      <c r="G10" s="2934" t="s">
        <v>192</v>
      </c>
      <c r="H10" s="2936"/>
      <c r="I10" s="2934" t="s">
        <v>192</v>
      </c>
      <c r="J10" s="2936"/>
      <c r="K10" s="2934" t="s">
        <v>192</v>
      </c>
      <c r="L10" s="2936"/>
      <c r="M10" s="2934" t="s">
        <v>192</v>
      </c>
      <c r="N10" s="2936"/>
      <c r="O10" s="2934" t="s">
        <v>192</v>
      </c>
      <c r="P10" s="2936"/>
      <c r="Q10" s="1084" t="s">
        <v>210</v>
      </c>
      <c r="R10" s="1083"/>
      <c r="S10" s="1075"/>
      <c r="T10" s="1076"/>
      <c r="U10" s="1075"/>
      <c r="V10" s="1076"/>
      <c r="W10" s="1086"/>
      <c r="X10" s="1076"/>
      <c r="Y10" s="2937" t="s">
        <v>485</v>
      </c>
      <c r="Z10" s="2938"/>
      <c r="AA10" s="2949" t="s">
        <v>217</v>
      </c>
      <c r="AB10" s="2939"/>
      <c r="AC10" s="2949" t="s">
        <v>668</v>
      </c>
      <c r="AD10" s="2939"/>
      <c r="AE10" s="2949" t="s">
        <v>356</v>
      </c>
      <c r="AF10" s="2939"/>
      <c r="AG10" s="2934"/>
      <c r="AH10" s="2935"/>
      <c r="AI10" s="2934"/>
      <c r="AJ10" s="2935"/>
      <c r="AK10" s="2934" t="s">
        <v>355</v>
      </c>
      <c r="AL10" s="2935"/>
      <c r="AM10" s="2934" t="s">
        <v>221</v>
      </c>
      <c r="AN10" s="2935"/>
      <c r="AO10" s="2934"/>
      <c r="AP10" s="2935"/>
      <c r="AQ10" s="2934" t="s">
        <v>194</v>
      </c>
      <c r="AR10" s="2935"/>
      <c r="AS10" s="1084"/>
      <c r="AT10" s="1083"/>
      <c r="AU10" s="1091"/>
      <c r="AV10" s="898"/>
      <c r="AW10" s="2921"/>
      <c r="AX10" s="2922"/>
      <c r="AZ10" s="2932" t="s">
        <v>282</v>
      </c>
      <c r="BA10" s="2933"/>
    </row>
    <row r="11" spans="1:58" x14ac:dyDescent="0.2">
      <c r="A11" s="1081"/>
      <c r="B11" s="1082"/>
      <c r="C11" s="1084"/>
      <c r="D11" s="1083"/>
      <c r="E11" s="1084"/>
      <c r="F11" s="1083"/>
      <c r="G11" s="1084"/>
      <c r="H11" s="1085"/>
      <c r="I11" s="1083"/>
      <c r="J11" s="1083"/>
      <c r="K11" s="1084"/>
      <c r="L11" s="1085"/>
      <c r="M11" s="1083"/>
      <c r="N11" s="1083"/>
      <c r="O11" s="1084"/>
      <c r="P11" s="1083"/>
      <c r="Q11" s="1084" t="s">
        <v>192</v>
      </c>
      <c r="R11" s="1083"/>
      <c r="S11" s="1075"/>
      <c r="T11" s="1076"/>
      <c r="U11" s="1075"/>
      <c r="V11" s="1076"/>
      <c r="W11" s="1086"/>
      <c r="X11" s="1076"/>
      <c r="Y11" s="1087"/>
      <c r="Z11" s="1088"/>
      <c r="AA11" s="2949" t="s">
        <v>669</v>
      </c>
      <c r="AB11" s="2939"/>
      <c r="AC11" s="2949" t="s">
        <v>670</v>
      </c>
      <c r="AD11" s="2939"/>
      <c r="AE11" s="2949" t="s">
        <v>358</v>
      </c>
      <c r="AF11" s="2939"/>
      <c r="AG11" s="1084"/>
      <c r="AH11" s="1083"/>
      <c r="AI11" s="1084"/>
      <c r="AJ11" s="1085"/>
      <c r="AK11" s="1084"/>
      <c r="AL11" s="1083"/>
      <c r="AM11" s="1075"/>
      <c r="AN11" s="1076"/>
      <c r="AO11" s="2934"/>
      <c r="AP11" s="2935"/>
      <c r="AQ11" s="1084"/>
      <c r="AR11" s="1083"/>
      <c r="AS11" s="1084"/>
      <c r="AT11" s="1083"/>
      <c r="AU11" s="1091"/>
      <c r="AV11" s="898"/>
      <c r="AW11" s="814"/>
      <c r="AX11" s="819"/>
      <c r="AZ11" s="1079"/>
      <c r="BA11" s="1080"/>
    </row>
    <row r="12" spans="1:58" x14ac:dyDescent="0.2">
      <c r="A12" s="1081"/>
      <c r="B12" s="1082"/>
      <c r="C12" s="1084"/>
      <c r="D12" s="1083"/>
      <c r="E12" s="1084"/>
      <c r="F12" s="1083"/>
      <c r="G12" s="1084"/>
      <c r="H12" s="1085"/>
      <c r="I12" s="1083"/>
      <c r="J12" s="1083"/>
      <c r="K12" s="1084"/>
      <c r="L12" s="1085"/>
      <c r="M12" s="1083"/>
      <c r="N12" s="1083"/>
      <c r="O12" s="1084"/>
      <c r="P12" s="1083"/>
      <c r="Q12" s="1084"/>
      <c r="R12" s="1083"/>
      <c r="S12" s="1075"/>
      <c r="T12" s="1076"/>
      <c r="U12" s="1075"/>
      <c r="V12" s="1076"/>
      <c r="W12" s="1086"/>
      <c r="X12" s="1076"/>
      <c r="Y12" s="1087"/>
      <c r="Z12" s="1088"/>
      <c r="AA12" s="1092"/>
      <c r="AB12" s="1089"/>
      <c r="AC12" s="1088"/>
      <c r="AD12" s="1088"/>
      <c r="AE12" s="2949" t="s">
        <v>360</v>
      </c>
      <c r="AF12" s="2939"/>
      <c r="AG12" s="1084"/>
      <c r="AH12" s="1083"/>
      <c r="AI12" s="1084"/>
      <c r="AJ12" s="1085"/>
      <c r="AK12" s="1084"/>
      <c r="AL12" s="1083"/>
      <c r="AM12" s="2934"/>
      <c r="AN12" s="2935"/>
      <c r="AO12" s="2934"/>
      <c r="AP12" s="2935"/>
      <c r="AQ12" s="1084"/>
      <c r="AR12" s="1083"/>
      <c r="AS12" s="1084"/>
      <c r="AT12" s="1083"/>
      <c r="AU12" s="1091"/>
      <c r="AV12" s="898"/>
      <c r="AW12" s="814"/>
      <c r="AX12" s="819"/>
      <c r="AZ12" s="1079"/>
      <c r="BA12" s="1080"/>
    </row>
    <row r="13" spans="1:58" ht="13.5" thickBot="1" x14ac:dyDescent="0.25">
      <c r="A13" s="1093"/>
      <c r="B13" s="1094"/>
      <c r="C13" s="2952" t="s">
        <v>486</v>
      </c>
      <c r="D13" s="2953"/>
      <c r="E13" s="2952" t="s">
        <v>486</v>
      </c>
      <c r="F13" s="2953"/>
      <c r="G13" s="2952" t="s">
        <v>486</v>
      </c>
      <c r="H13" s="2954"/>
      <c r="I13" s="2952" t="s">
        <v>486</v>
      </c>
      <c r="J13" s="2954"/>
      <c r="K13" s="2952" t="s">
        <v>486</v>
      </c>
      <c r="L13" s="2954"/>
      <c r="M13" s="2952" t="s">
        <v>486</v>
      </c>
      <c r="N13" s="2954"/>
      <c r="O13" s="2952" t="s">
        <v>486</v>
      </c>
      <c r="P13" s="2954"/>
      <c r="Q13" s="2952" t="s">
        <v>486</v>
      </c>
      <c r="R13" s="2954"/>
      <c r="S13" s="1096" t="s">
        <v>486</v>
      </c>
      <c r="T13" s="1097"/>
      <c r="U13" s="1096" t="s">
        <v>486</v>
      </c>
      <c r="V13" s="1097"/>
      <c r="W13" s="1096" t="s">
        <v>486</v>
      </c>
      <c r="X13" s="1097"/>
      <c r="Y13" s="1098" t="s">
        <v>486</v>
      </c>
      <c r="Z13" s="1097"/>
      <c r="AA13" s="2956" t="s">
        <v>486</v>
      </c>
      <c r="AB13" s="2957"/>
      <c r="AC13" s="2956" t="s">
        <v>486</v>
      </c>
      <c r="AD13" s="2957"/>
      <c r="AE13" s="2956" t="s">
        <v>486</v>
      </c>
      <c r="AF13" s="2957"/>
      <c r="AG13" s="2952" t="s">
        <v>486</v>
      </c>
      <c r="AH13" s="2954"/>
      <c r="AI13" s="2952" t="s">
        <v>486</v>
      </c>
      <c r="AJ13" s="2954"/>
      <c r="AK13" s="1096" t="s">
        <v>486</v>
      </c>
      <c r="AL13" s="1097"/>
      <c r="AM13" s="1099" t="s">
        <v>486</v>
      </c>
      <c r="AN13" s="1097"/>
      <c r="AO13" s="2952" t="s">
        <v>486</v>
      </c>
      <c r="AP13" s="2954"/>
      <c r="AQ13" s="1096" t="s">
        <v>486</v>
      </c>
      <c r="AR13" s="1097"/>
      <c r="AS13" s="1096" t="s">
        <v>486</v>
      </c>
      <c r="AT13" s="1097"/>
      <c r="AU13" s="1096" t="s">
        <v>486</v>
      </c>
      <c r="AV13" s="1100"/>
      <c r="AW13" s="1101" t="s">
        <v>486</v>
      </c>
      <c r="AX13" s="1100"/>
      <c r="AZ13" s="1102" t="s">
        <v>486</v>
      </c>
      <c r="BA13" s="1100"/>
    </row>
    <row r="14" spans="1:58" x14ac:dyDescent="0.2">
      <c r="A14" s="1284"/>
      <c r="B14" s="1285" t="s">
        <v>591</v>
      </c>
      <c r="C14" s="1103">
        <v>395968.8676</v>
      </c>
      <c r="D14" s="1104"/>
      <c r="E14" s="1103">
        <v>63558.403082542034</v>
      </c>
      <c r="F14" s="1104"/>
      <c r="G14" s="1103">
        <v>116939.74156462202</v>
      </c>
      <c r="H14" s="1105"/>
      <c r="I14" s="1103">
        <v>0</v>
      </c>
      <c r="J14" s="1104"/>
      <c r="K14" s="1103">
        <v>13259.358680751935</v>
      </c>
      <c r="L14" s="1105"/>
      <c r="M14" s="1103">
        <v>10102.000039908058</v>
      </c>
      <c r="N14" s="888"/>
      <c r="O14" s="921">
        <v>599828.37096782413</v>
      </c>
      <c r="P14" s="888"/>
      <c r="Q14" s="1287">
        <v>589726.37092791602</v>
      </c>
      <c r="R14" s="888"/>
      <c r="S14" s="1287">
        <v>589726.37092791602</v>
      </c>
      <c r="T14" s="1288"/>
      <c r="U14" s="1289"/>
      <c r="V14" s="1288"/>
      <c r="W14" s="1289">
        <v>589726.37092791602</v>
      </c>
      <c r="X14" s="1290"/>
      <c r="Y14" s="1291">
        <v>70669</v>
      </c>
      <c r="Z14" s="1292"/>
      <c r="AA14" s="1293">
        <v>7257</v>
      </c>
      <c r="AB14" s="1294"/>
      <c r="AC14" s="1293">
        <v>1065</v>
      </c>
      <c r="AD14" s="1292"/>
      <c r="AE14" s="1289"/>
      <c r="AF14" s="1294"/>
      <c r="AG14" s="1295">
        <v>0</v>
      </c>
      <c r="AH14" s="1296"/>
      <c r="AI14" s="1297">
        <v>10102</v>
      </c>
      <c r="AJ14" s="1294"/>
      <c r="AK14" s="1289">
        <v>11374</v>
      </c>
      <c r="AL14" s="1294"/>
      <c r="AM14" s="1289">
        <v>4785</v>
      </c>
      <c r="AN14" s="1294"/>
      <c r="AO14" s="1289">
        <v>0</v>
      </c>
      <c r="AP14" s="1294"/>
      <c r="AQ14" s="1289"/>
      <c r="AR14" s="1294"/>
      <c r="AS14" s="1289"/>
      <c r="AT14" s="1294"/>
      <c r="AU14" s="1287">
        <f>SUM(Y14:AS14)</f>
        <v>105252</v>
      </c>
      <c r="AV14" s="1298"/>
      <c r="AW14" s="922">
        <f t="shared" ref="AW14:AW37" si="0">W14+AU14</f>
        <v>694978.37092791602</v>
      </c>
      <c r="AX14" s="1298"/>
      <c r="AZ14" s="1291">
        <v>31026</v>
      </c>
      <c r="BA14" s="1285"/>
      <c r="BB14" s="4"/>
      <c r="BD14" s="891"/>
      <c r="BF14" s="1107"/>
    </row>
    <row r="15" spans="1:58" x14ac:dyDescent="0.2">
      <c r="A15" s="1309"/>
      <c r="B15" s="1310" t="s">
        <v>494</v>
      </c>
      <c r="C15" s="921">
        <v>452050.29519999993</v>
      </c>
      <c r="D15" s="888"/>
      <c r="E15" s="921">
        <v>27320.709020221198</v>
      </c>
      <c r="F15" s="888"/>
      <c r="G15" s="921">
        <v>73133.504199211849</v>
      </c>
      <c r="H15" s="1312"/>
      <c r="I15" s="921">
        <v>0</v>
      </c>
      <c r="J15" s="888"/>
      <c r="K15" s="921">
        <v>188203.17089807155</v>
      </c>
      <c r="L15" s="1312"/>
      <c r="M15" s="921">
        <v>0</v>
      </c>
      <c r="N15" s="888"/>
      <c r="O15" s="921">
        <v>740707.67931750463</v>
      </c>
      <c r="P15" s="888"/>
      <c r="Q15" s="921">
        <v>740707.67931750463</v>
      </c>
      <c r="R15" s="888"/>
      <c r="S15" s="1287">
        <v>740707.67931750463</v>
      </c>
      <c r="T15" s="1313"/>
      <c r="U15" s="1287"/>
      <c r="V15" s="1313"/>
      <c r="W15" s="1287">
        <v>740707.67931750463</v>
      </c>
      <c r="X15" s="1314"/>
      <c r="Y15" s="1106">
        <v>37799</v>
      </c>
      <c r="Z15" s="888"/>
      <c r="AA15" s="1287">
        <v>474</v>
      </c>
      <c r="AB15" s="1312"/>
      <c r="AC15" s="1287">
        <v>752</v>
      </c>
      <c r="AD15" s="888"/>
      <c r="AE15" s="1287"/>
      <c r="AF15" s="1312"/>
      <c r="AG15" s="1315">
        <v>0</v>
      </c>
      <c r="AH15" s="1316"/>
      <c r="AI15" s="1317">
        <v>0</v>
      </c>
      <c r="AJ15" s="1312"/>
      <c r="AK15" s="1287">
        <v>4830</v>
      </c>
      <c r="AL15" s="1312"/>
      <c r="AM15" s="1287">
        <v>1578</v>
      </c>
      <c r="AN15" s="1312"/>
      <c r="AO15" s="1287">
        <v>82000</v>
      </c>
      <c r="AP15" s="1312"/>
      <c r="AQ15" s="1287">
        <v>35410</v>
      </c>
      <c r="AR15" s="1312"/>
      <c r="AS15" s="1287"/>
      <c r="AT15" s="1312"/>
      <c r="AU15" s="1287">
        <f>SUM(Y15:AS15)</f>
        <v>162843</v>
      </c>
      <c r="AV15" s="986"/>
      <c r="AW15" s="922">
        <f t="shared" si="0"/>
        <v>903550.67931750463</v>
      </c>
      <c r="AX15" s="986"/>
      <c r="AY15" s="877"/>
      <c r="AZ15" s="1106">
        <v>16461</v>
      </c>
      <c r="BA15" s="1310"/>
      <c r="BB15" s="4"/>
      <c r="BD15" s="891"/>
      <c r="BF15" s="1107"/>
    </row>
    <row r="16" spans="1:58" x14ac:dyDescent="0.2">
      <c r="A16" s="1309"/>
      <c r="B16" s="1310" t="s">
        <v>612</v>
      </c>
      <c r="C16" s="921">
        <v>135105.2574</v>
      </c>
      <c r="D16" s="888"/>
      <c r="E16" s="921">
        <v>31640.924520834145</v>
      </c>
      <c r="F16" s="888"/>
      <c r="G16" s="921">
        <v>38252.387027720026</v>
      </c>
      <c r="H16" s="1312"/>
      <c r="I16" s="921">
        <v>0</v>
      </c>
      <c r="J16" s="888"/>
      <c r="K16" s="921">
        <v>8033.7985351921106</v>
      </c>
      <c r="L16" s="1312"/>
      <c r="M16" s="921">
        <v>1708.4227497611359</v>
      </c>
      <c r="N16" s="888"/>
      <c r="O16" s="921">
        <v>214740.79023350743</v>
      </c>
      <c r="P16" s="888"/>
      <c r="Q16" s="921">
        <v>213032.36748374629</v>
      </c>
      <c r="R16" s="888"/>
      <c r="S16" s="1287">
        <v>213032.36748374629</v>
      </c>
      <c r="T16" s="1313"/>
      <c r="U16" s="1287"/>
      <c r="V16" s="1313"/>
      <c r="W16" s="1287">
        <v>213032.36748374629</v>
      </c>
      <c r="X16" s="1314"/>
      <c r="Y16" s="1106">
        <v>36356</v>
      </c>
      <c r="Z16" s="888"/>
      <c r="AA16" s="1287">
        <v>3019</v>
      </c>
      <c r="AB16" s="1312"/>
      <c r="AC16" s="1287">
        <v>1065</v>
      </c>
      <c r="AD16" s="888"/>
      <c r="AE16" s="1287"/>
      <c r="AF16" s="1312"/>
      <c r="AG16" s="1315">
        <v>0</v>
      </c>
      <c r="AH16" s="1316"/>
      <c r="AI16" s="1317">
        <v>1708</v>
      </c>
      <c r="AJ16" s="1312"/>
      <c r="AK16" s="1287">
        <v>2298</v>
      </c>
      <c r="AL16" s="1312"/>
      <c r="AM16" s="1287">
        <v>2181</v>
      </c>
      <c r="AN16" s="1312"/>
      <c r="AO16" s="1287">
        <v>30000</v>
      </c>
      <c r="AP16" s="1312"/>
      <c r="AQ16" s="1287"/>
      <c r="AR16" s="1312"/>
      <c r="AS16" s="1287"/>
      <c r="AT16" s="1312"/>
      <c r="AU16" s="1287">
        <f t="shared" ref="AU16:AU38" si="1">SUM(Y16:AS16)</f>
        <v>76627</v>
      </c>
      <c r="AV16" s="986"/>
      <c r="AW16" s="922">
        <f t="shared" si="0"/>
        <v>289659.36748374626</v>
      </c>
      <c r="AX16" s="986"/>
      <c r="AY16" s="877"/>
      <c r="AZ16" s="1106">
        <v>15536.5</v>
      </c>
      <c r="BA16" s="1310"/>
      <c r="BB16" s="4"/>
      <c r="BD16" s="891"/>
      <c r="BF16" s="1107"/>
    </row>
    <row r="17" spans="1:58" x14ac:dyDescent="0.2">
      <c r="A17" s="1309"/>
      <c r="B17" s="1310" t="s">
        <v>306</v>
      </c>
      <c r="C17" s="921">
        <v>315245.60060000001</v>
      </c>
      <c r="D17" s="888"/>
      <c r="E17" s="921">
        <v>50693.524232304182</v>
      </c>
      <c r="F17" s="888"/>
      <c r="G17" s="921">
        <v>80704.169412176954</v>
      </c>
      <c r="H17" s="1312"/>
      <c r="I17" s="921">
        <v>0</v>
      </c>
      <c r="J17" s="888"/>
      <c r="K17" s="921">
        <v>7934.2738279234482</v>
      </c>
      <c r="L17" s="1312"/>
      <c r="M17" s="921">
        <v>10629.22842559102</v>
      </c>
      <c r="N17" s="888"/>
      <c r="O17" s="921">
        <v>465206.79649799562</v>
      </c>
      <c r="P17" s="888"/>
      <c r="Q17" s="921">
        <v>454577.5680724046</v>
      </c>
      <c r="R17" s="888"/>
      <c r="S17" s="1287">
        <v>454577.5680724046</v>
      </c>
      <c r="T17" s="1313"/>
      <c r="U17" s="1287"/>
      <c r="V17" s="1313"/>
      <c r="W17" s="1287">
        <v>454577.5680724046</v>
      </c>
      <c r="X17" s="1314"/>
      <c r="Y17" s="1106">
        <v>82857</v>
      </c>
      <c r="Z17" s="888"/>
      <c r="AA17" s="1287">
        <v>3523</v>
      </c>
      <c r="AB17" s="1312"/>
      <c r="AC17" s="1287">
        <v>1065</v>
      </c>
      <c r="AD17" s="888"/>
      <c r="AE17" s="1287"/>
      <c r="AF17" s="1312"/>
      <c r="AG17" s="1315">
        <v>0</v>
      </c>
      <c r="AH17" s="1316"/>
      <c r="AI17" s="1317">
        <v>10629</v>
      </c>
      <c r="AJ17" s="1318"/>
      <c r="AK17" s="1287">
        <v>2982</v>
      </c>
      <c r="AL17" s="1312"/>
      <c r="AM17" s="1287">
        <v>1772</v>
      </c>
      <c r="AN17" s="1312"/>
      <c r="AO17" s="1287">
        <v>45000</v>
      </c>
      <c r="AP17" s="1312"/>
      <c r="AQ17" s="1287"/>
      <c r="AR17" s="1312"/>
      <c r="AS17" s="1287"/>
      <c r="AT17" s="1312"/>
      <c r="AU17" s="1287">
        <f t="shared" si="1"/>
        <v>147828</v>
      </c>
      <c r="AV17" s="986"/>
      <c r="AW17" s="922">
        <f t="shared" si="0"/>
        <v>602405.5680724046</v>
      </c>
      <c r="AX17" s="986"/>
      <c r="AY17" s="877"/>
      <c r="AZ17" s="1106">
        <v>36879</v>
      </c>
      <c r="BA17" s="1310"/>
      <c r="BB17" s="4"/>
      <c r="BC17" s="544"/>
      <c r="BD17" s="891"/>
      <c r="BF17" s="1107"/>
    </row>
    <row r="18" spans="1:58" x14ac:dyDescent="0.2">
      <c r="A18" s="1309"/>
      <c r="B18" s="1310" t="s">
        <v>496</v>
      </c>
      <c r="C18" s="921">
        <v>105365.10639999999</v>
      </c>
      <c r="D18" s="888"/>
      <c r="E18" s="921">
        <v>25017.083179096189</v>
      </c>
      <c r="F18" s="888"/>
      <c r="G18" s="921">
        <v>26874.235819045498</v>
      </c>
      <c r="H18" s="1312"/>
      <c r="I18" s="921">
        <v>4275.9469214024602</v>
      </c>
      <c r="J18" s="888"/>
      <c r="K18" s="921">
        <v>14372.598963086983</v>
      </c>
      <c r="L18" s="1312"/>
      <c r="M18" s="921">
        <v>11402.327741135749</v>
      </c>
      <c r="N18" s="888"/>
      <c r="O18" s="921">
        <v>187307.29902376689</v>
      </c>
      <c r="P18" s="888"/>
      <c r="Q18" s="921">
        <v>171629.02436122866</v>
      </c>
      <c r="R18" s="888"/>
      <c r="S18" s="1287">
        <v>171629.02436122866</v>
      </c>
      <c r="T18" s="1313"/>
      <c r="U18" s="1287"/>
      <c r="V18" s="1313"/>
      <c r="W18" s="1287">
        <v>171629.02436122866</v>
      </c>
      <c r="X18" s="1314"/>
      <c r="Y18" s="1106">
        <v>23009</v>
      </c>
      <c r="Z18" s="888"/>
      <c r="AA18" s="1287">
        <v>1208</v>
      </c>
      <c r="AB18" s="1312"/>
      <c r="AC18" s="1287">
        <v>1003</v>
      </c>
      <c r="AD18" s="888"/>
      <c r="AE18" s="1287"/>
      <c r="AF18" s="1312"/>
      <c r="AG18" s="1315">
        <v>4275.9469214024602</v>
      </c>
      <c r="AH18" s="1316"/>
      <c r="AI18" s="1317">
        <v>11402</v>
      </c>
      <c r="AJ18" s="1318"/>
      <c r="AK18" s="1287">
        <v>6446</v>
      </c>
      <c r="AL18" s="1312"/>
      <c r="AM18" s="1287">
        <v>58</v>
      </c>
      <c r="AN18" s="1312"/>
      <c r="AO18" s="1287">
        <v>30000</v>
      </c>
      <c r="AP18" s="1312"/>
      <c r="AQ18" s="1287"/>
      <c r="AR18" s="1312"/>
      <c r="AS18" s="1287"/>
      <c r="AT18" s="1312"/>
      <c r="AU18" s="1287">
        <f t="shared" si="1"/>
        <v>77401.946921402458</v>
      </c>
      <c r="AV18" s="986"/>
      <c r="AW18" s="922">
        <f t="shared" si="0"/>
        <v>249030.9712826311</v>
      </c>
      <c r="AX18" s="986"/>
      <c r="AY18" s="877"/>
      <c r="AZ18" s="1106">
        <v>10532</v>
      </c>
      <c r="BA18" s="1310"/>
      <c r="BB18" s="4"/>
      <c r="BD18" s="891"/>
      <c r="BF18" s="1107"/>
    </row>
    <row r="19" spans="1:58" x14ac:dyDescent="0.2">
      <c r="A19" s="1309"/>
      <c r="B19" s="1310" t="s">
        <v>445</v>
      </c>
      <c r="C19" s="921">
        <v>378974.49560000002</v>
      </c>
      <c r="D19" s="888"/>
      <c r="E19" s="921">
        <v>32311.286976989526</v>
      </c>
      <c r="F19" s="888"/>
      <c r="G19" s="921">
        <v>55998.068786054246</v>
      </c>
      <c r="H19" s="1312"/>
      <c r="I19" s="921">
        <v>15739.801173804584</v>
      </c>
      <c r="J19" s="888"/>
      <c r="K19" s="921">
        <v>91813.081497207007</v>
      </c>
      <c r="L19" s="1312"/>
      <c r="M19" s="921">
        <v>0</v>
      </c>
      <c r="N19" s="888"/>
      <c r="O19" s="921">
        <v>574836.73403405538</v>
      </c>
      <c r="P19" s="888"/>
      <c r="Q19" s="921">
        <v>559096.93286025082</v>
      </c>
      <c r="R19" s="888"/>
      <c r="S19" s="1287">
        <v>559096.93286025082</v>
      </c>
      <c r="T19" s="1313"/>
      <c r="U19" s="1287"/>
      <c r="V19" s="1313"/>
      <c r="W19" s="1287">
        <v>559096.93286025082</v>
      </c>
      <c r="X19" s="1314"/>
      <c r="Y19" s="1106">
        <v>40481</v>
      </c>
      <c r="Z19" s="888"/>
      <c r="AA19" s="1287">
        <v>2324</v>
      </c>
      <c r="AB19" s="1312"/>
      <c r="AC19" s="1287">
        <v>3509</v>
      </c>
      <c r="AD19" s="888"/>
      <c r="AE19" s="1287"/>
      <c r="AF19" s="1312"/>
      <c r="AG19" s="1315">
        <v>15740</v>
      </c>
      <c r="AH19" s="1316"/>
      <c r="AI19" s="1317">
        <v>0</v>
      </c>
      <c r="AJ19" s="1318"/>
      <c r="AK19" s="1287">
        <v>8789</v>
      </c>
      <c r="AL19" s="1312"/>
      <c r="AM19" s="1287">
        <v>1709</v>
      </c>
      <c r="AN19" s="1312"/>
      <c r="AO19" s="1287">
        <v>40000</v>
      </c>
      <c r="AP19" s="1312"/>
      <c r="AQ19" s="1287">
        <v>23550</v>
      </c>
      <c r="AR19" s="1312"/>
      <c r="AS19" s="1287"/>
      <c r="AT19" s="1312"/>
      <c r="AU19" s="1287">
        <f t="shared" si="1"/>
        <v>136102</v>
      </c>
      <c r="AV19" s="986"/>
      <c r="AW19" s="922">
        <f t="shared" si="0"/>
        <v>695198.93286025082</v>
      </c>
      <c r="AX19" s="986"/>
      <c r="AY19" s="877"/>
      <c r="AZ19" s="1106">
        <v>18207</v>
      </c>
      <c r="BA19" s="1310"/>
      <c r="BB19" s="4"/>
      <c r="BD19" s="891"/>
      <c r="BF19" s="1107"/>
    </row>
    <row r="20" spans="1:58" x14ac:dyDescent="0.2">
      <c r="A20" s="1309"/>
      <c r="B20" s="1310" t="s">
        <v>592</v>
      </c>
      <c r="C20" s="921">
        <v>579508.08519999997</v>
      </c>
      <c r="D20" s="888"/>
      <c r="E20" s="921">
        <v>51889.619690363921</v>
      </c>
      <c r="F20" s="888"/>
      <c r="G20" s="921">
        <v>131081.91585246008</v>
      </c>
      <c r="H20" s="1312"/>
      <c r="I20" s="921">
        <v>9919.4088062756691</v>
      </c>
      <c r="J20" s="888"/>
      <c r="K20" s="921">
        <v>77940.158126283306</v>
      </c>
      <c r="L20" s="1312"/>
      <c r="M20" s="921">
        <v>4321.2449611168913</v>
      </c>
      <c r="N20" s="888"/>
      <c r="O20" s="921">
        <v>854660.43263649987</v>
      </c>
      <c r="P20" s="888"/>
      <c r="Q20" s="921">
        <v>840419.77886910725</v>
      </c>
      <c r="R20" s="888"/>
      <c r="S20" s="1287">
        <v>840419.77886910725</v>
      </c>
      <c r="T20" s="1313"/>
      <c r="U20" s="1287"/>
      <c r="V20" s="1313"/>
      <c r="W20" s="1287">
        <v>840419.77886910725</v>
      </c>
      <c r="X20" s="1320"/>
      <c r="Y20" s="1106">
        <v>106765</v>
      </c>
      <c r="Z20" s="888"/>
      <c r="AA20" s="1287">
        <v>1501</v>
      </c>
      <c r="AB20" s="1312"/>
      <c r="AC20" s="1287">
        <v>3697</v>
      </c>
      <c r="AD20" s="888"/>
      <c r="AE20" s="1287"/>
      <c r="AF20" s="1312"/>
      <c r="AG20" s="1315">
        <v>9919</v>
      </c>
      <c r="AH20" s="1316"/>
      <c r="AI20" s="1317">
        <v>4321.2449611168913</v>
      </c>
      <c r="AJ20" s="1318"/>
      <c r="AK20" s="1287">
        <v>16261</v>
      </c>
      <c r="AL20" s="1312"/>
      <c r="AM20" s="1287">
        <v>3639</v>
      </c>
      <c r="AN20" s="1312"/>
      <c r="AO20" s="1287">
        <v>210000</v>
      </c>
      <c r="AP20" s="1312"/>
      <c r="AQ20" s="1287"/>
      <c r="AR20" s="1312"/>
      <c r="AS20" s="1287"/>
      <c r="AT20" s="1312"/>
      <c r="AU20" s="1287">
        <f t="shared" si="1"/>
        <v>356103.24496111687</v>
      </c>
      <c r="AV20" s="986"/>
      <c r="AW20" s="922">
        <f t="shared" si="0"/>
        <v>1196523.0238302241</v>
      </c>
      <c r="AX20" s="986"/>
      <c r="AY20" s="877"/>
      <c r="AZ20" s="1106">
        <v>47432</v>
      </c>
      <c r="BA20" s="1310"/>
      <c r="BB20" s="4"/>
      <c r="BD20" s="891"/>
      <c r="BF20" s="1107"/>
    </row>
    <row r="21" spans="1:58" x14ac:dyDescent="0.2">
      <c r="A21" s="1309"/>
      <c r="B21" s="1310" t="s">
        <v>593</v>
      </c>
      <c r="C21" s="921">
        <v>667878.81960000005</v>
      </c>
      <c r="D21" s="888"/>
      <c r="E21" s="921">
        <v>28195.630008394972</v>
      </c>
      <c r="F21" s="888"/>
      <c r="G21" s="921">
        <v>105470.0561669311</v>
      </c>
      <c r="H21" s="1312"/>
      <c r="I21" s="921">
        <v>3058.6605076327537</v>
      </c>
      <c r="J21" s="888"/>
      <c r="K21" s="921">
        <v>156470.89791755471</v>
      </c>
      <c r="L21" s="1312"/>
      <c r="M21" s="921">
        <v>19706.884546161578</v>
      </c>
      <c r="N21" s="888"/>
      <c r="O21" s="921">
        <v>980780.94874667516</v>
      </c>
      <c r="P21" s="888"/>
      <c r="Q21" s="921">
        <v>958015.40369288076</v>
      </c>
      <c r="R21" s="888"/>
      <c r="S21" s="1287">
        <v>958015.40369288076</v>
      </c>
      <c r="T21" s="1313"/>
      <c r="U21" s="1287"/>
      <c r="V21" s="1313"/>
      <c r="W21" s="1287">
        <v>958015.40369288076</v>
      </c>
      <c r="X21" s="1314"/>
      <c r="Y21" s="1106">
        <v>85710</v>
      </c>
      <c r="Z21" s="888"/>
      <c r="AA21" s="1287">
        <v>13636</v>
      </c>
      <c r="AB21" s="1312"/>
      <c r="AC21" s="1287">
        <v>4198</v>
      </c>
      <c r="AD21" s="888"/>
      <c r="AE21" s="1287"/>
      <c r="AF21" s="1312"/>
      <c r="AG21" s="1315">
        <v>3058.6605076327537</v>
      </c>
      <c r="AH21" s="1316"/>
      <c r="AI21" s="1317">
        <v>19707</v>
      </c>
      <c r="AJ21" s="1318"/>
      <c r="AK21" s="1287">
        <v>7704</v>
      </c>
      <c r="AL21" s="1312"/>
      <c r="AM21" s="1287">
        <v>2938</v>
      </c>
      <c r="AN21" s="1312"/>
      <c r="AO21" s="1287">
        <v>60000</v>
      </c>
      <c r="AP21" s="1312"/>
      <c r="AQ21" s="1287">
        <v>45190</v>
      </c>
      <c r="AR21" s="1312"/>
      <c r="AS21" s="1287"/>
      <c r="AT21" s="1312"/>
      <c r="AU21" s="1287">
        <f t="shared" si="1"/>
        <v>242141.66050763277</v>
      </c>
      <c r="AV21" s="986"/>
      <c r="AW21" s="922">
        <f t="shared" si="0"/>
        <v>1200157.0642005135</v>
      </c>
      <c r="AX21" s="986"/>
      <c r="AY21" s="877"/>
      <c r="AZ21" s="1106">
        <v>35597</v>
      </c>
      <c r="BA21" s="1310"/>
      <c r="BB21" s="4"/>
      <c r="BD21" s="891"/>
      <c r="BF21" s="1107"/>
    </row>
    <row r="22" spans="1:58" x14ac:dyDescent="0.2">
      <c r="A22" s="1309"/>
      <c r="B22" s="1310" t="s">
        <v>594</v>
      </c>
      <c r="C22" s="921">
        <v>294002.63559999998</v>
      </c>
      <c r="D22" s="888"/>
      <c r="E22" s="921">
        <v>65769.282382900594</v>
      </c>
      <c r="F22" s="888"/>
      <c r="G22" s="921">
        <v>64078.668471652003</v>
      </c>
      <c r="H22" s="1312"/>
      <c r="I22" s="921">
        <v>0</v>
      </c>
      <c r="J22" s="888"/>
      <c r="K22" s="921">
        <v>27453.428787501314</v>
      </c>
      <c r="L22" s="1312"/>
      <c r="M22" s="921">
        <v>34405.707768780056</v>
      </c>
      <c r="N22" s="888"/>
      <c r="O22" s="921">
        <v>485709.72301083396</v>
      </c>
      <c r="P22" s="888"/>
      <c r="Q22" s="921">
        <v>451304.01524205389</v>
      </c>
      <c r="R22" s="888"/>
      <c r="S22" s="1287">
        <v>445968.01524205389</v>
      </c>
      <c r="T22" s="1313"/>
      <c r="U22" s="1287"/>
      <c r="V22" s="1313"/>
      <c r="W22" s="1287">
        <v>445968.01524205389</v>
      </c>
      <c r="X22" s="1314"/>
      <c r="Y22" s="1106">
        <v>62225</v>
      </c>
      <c r="Z22" s="888"/>
      <c r="AA22" s="1287">
        <v>7910</v>
      </c>
      <c r="AB22" s="1312"/>
      <c r="AC22" s="1287">
        <v>1316</v>
      </c>
      <c r="AD22" s="888"/>
      <c r="AE22" s="1287"/>
      <c r="AF22" s="1312"/>
      <c r="AG22" s="1315">
        <v>0</v>
      </c>
      <c r="AH22" s="1316"/>
      <c r="AI22" s="1317">
        <v>34406</v>
      </c>
      <c r="AJ22" s="1318"/>
      <c r="AK22" s="1287">
        <v>4485</v>
      </c>
      <c r="AL22" s="1312"/>
      <c r="AM22" s="1287">
        <v>1120</v>
      </c>
      <c r="AN22" s="1312"/>
      <c r="AO22" s="1287">
        <v>70000</v>
      </c>
      <c r="AP22" s="1312"/>
      <c r="AQ22" s="1287">
        <v>36760</v>
      </c>
      <c r="AR22" s="1312"/>
      <c r="AS22" s="1287"/>
      <c r="AT22" s="1312"/>
      <c r="AU22" s="1287">
        <f t="shared" si="1"/>
        <v>218222</v>
      </c>
      <c r="AV22" s="986"/>
      <c r="AW22" s="922">
        <f t="shared" si="0"/>
        <v>664190.01524205389</v>
      </c>
      <c r="AX22" s="986"/>
      <c r="AY22" s="877"/>
      <c r="AZ22" s="1106">
        <v>27306</v>
      </c>
      <c r="BA22" s="1310"/>
      <c r="BB22" s="4"/>
      <c r="BD22" s="891"/>
      <c r="BF22" s="1107"/>
    </row>
    <row r="23" spans="1:58" x14ac:dyDescent="0.2">
      <c r="A23" s="1309"/>
      <c r="B23" s="1310" t="s">
        <v>181</v>
      </c>
      <c r="C23" s="921">
        <v>107914.26219999998</v>
      </c>
      <c r="D23" s="888"/>
      <c r="E23" s="921">
        <v>26786.986791107007</v>
      </c>
      <c r="F23" s="888"/>
      <c r="G23" s="921">
        <v>29616.788305407663</v>
      </c>
      <c r="H23" s="1312"/>
      <c r="I23" s="921">
        <v>4609.4420601991405</v>
      </c>
      <c r="J23" s="888"/>
      <c r="K23" s="921">
        <v>144.66993530805718</v>
      </c>
      <c r="L23" s="1312"/>
      <c r="M23" s="921">
        <v>3274.3924453137024</v>
      </c>
      <c r="N23" s="888"/>
      <c r="O23" s="921">
        <v>172346.54173733553</v>
      </c>
      <c r="P23" s="888"/>
      <c r="Q23" s="921">
        <v>164462.70723182269</v>
      </c>
      <c r="R23" s="888"/>
      <c r="S23" s="1287">
        <v>164462.70723182269</v>
      </c>
      <c r="T23" s="1313"/>
      <c r="U23" s="1287"/>
      <c r="V23" s="1313"/>
      <c r="W23" s="1287">
        <v>164462.70723182269</v>
      </c>
      <c r="X23" s="1314"/>
      <c r="Y23" s="1106">
        <v>36062</v>
      </c>
      <c r="Z23" s="888"/>
      <c r="AA23" s="1287">
        <v>0</v>
      </c>
      <c r="AB23" s="1312"/>
      <c r="AC23" s="1287">
        <v>1190</v>
      </c>
      <c r="AD23" s="888"/>
      <c r="AE23" s="1287"/>
      <c r="AF23" s="1312"/>
      <c r="AG23" s="1315">
        <v>7884</v>
      </c>
      <c r="AH23" s="1316"/>
      <c r="AI23" s="1317">
        <v>0</v>
      </c>
      <c r="AJ23" s="1318" t="s">
        <v>527</v>
      </c>
      <c r="AK23" s="1287">
        <v>2524</v>
      </c>
      <c r="AL23" s="1312"/>
      <c r="AM23" s="1287">
        <v>0</v>
      </c>
      <c r="AN23" s="1312"/>
      <c r="AO23" s="1287">
        <v>20000</v>
      </c>
      <c r="AP23" s="1312"/>
      <c r="AQ23" s="1287"/>
      <c r="AR23" s="1312"/>
      <c r="AS23" s="1287"/>
      <c r="AT23" s="1312"/>
      <c r="AU23" s="1287">
        <f t="shared" si="1"/>
        <v>67660</v>
      </c>
      <c r="AV23" s="986"/>
      <c r="AW23" s="922">
        <f t="shared" si="0"/>
        <v>232122.70723182269</v>
      </c>
      <c r="AX23" s="986"/>
      <c r="AY23" s="877"/>
      <c r="AZ23" s="1106">
        <v>15615</v>
      </c>
      <c r="BA23" s="1310"/>
      <c r="BB23" s="4"/>
      <c r="BD23" s="891"/>
      <c r="BF23" s="1107"/>
    </row>
    <row r="24" spans="1:58" x14ac:dyDescent="0.2">
      <c r="A24" s="1309"/>
      <c r="B24" s="1310" t="s">
        <v>531</v>
      </c>
      <c r="C24" s="921">
        <v>307598.13320000004</v>
      </c>
      <c r="D24" s="888"/>
      <c r="E24" s="921">
        <v>49991.676720494092</v>
      </c>
      <c r="F24" s="888"/>
      <c r="G24" s="921">
        <v>79192.860699769357</v>
      </c>
      <c r="H24" s="1312"/>
      <c r="I24" s="921">
        <v>0</v>
      </c>
      <c r="J24" s="888"/>
      <c r="K24" s="921">
        <v>44853.836112957637</v>
      </c>
      <c r="L24" s="1312"/>
      <c r="M24" s="921">
        <v>2731.4485981344242</v>
      </c>
      <c r="N24" s="888"/>
      <c r="O24" s="921">
        <v>484367.95533135557</v>
      </c>
      <c r="P24" s="888"/>
      <c r="Q24" s="921">
        <v>481636.50673322112</v>
      </c>
      <c r="R24" s="888"/>
      <c r="S24" s="1287">
        <v>481636.50673322112</v>
      </c>
      <c r="T24" s="1313"/>
      <c r="U24" s="1287"/>
      <c r="V24" s="1313"/>
      <c r="W24" s="1287">
        <v>481636.50673322112</v>
      </c>
      <c r="X24" s="1314"/>
      <c r="Y24" s="1106">
        <v>46416</v>
      </c>
      <c r="Z24" s="888"/>
      <c r="AA24" s="1287">
        <v>289</v>
      </c>
      <c r="AB24" s="1312"/>
      <c r="AC24" s="1287">
        <v>1253</v>
      </c>
      <c r="AD24" s="888"/>
      <c r="AE24" s="1287"/>
      <c r="AF24" s="1312"/>
      <c r="AG24" s="1315">
        <v>0</v>
      </c>
      <c r="AH24" s="1316"/>
      <c r="AI24" s="1317">
        <v>2731</v>
      </c>
      <c r="AJ24" s="1318"/>
      <c r="AK24" s="1287">
        <v>9180</v>
      </c>
      <c r="AL24" s="1312"/>
      <c r="AM24" s="1287">
        <v>2473</v>
      </c>
      <c r="AN24" s="1312"/>
      <c r="AO24" s="1287">
        <v>10000</v>
      </c>
      <c r="AP24" s="1312"/>
      <c r="AQ24" s="1287">
        <v>390</v>
      </c>
      <c r="AR24" s="1312"/>
      <c r="AS24" s="1287"/>
      <c r="AT24" s="1312"/>
      <c r="AU24" s="1287">
        <f t="shared" si="1"/>
        <v>72732</v>
      </c>
      <c r="AV24" s="986"/>
      <c r="AW24" s="922">
        <f t="shared" si="0"/>
        <v>554368.50673322112</v>
      </c>
      <c r="AX24" s="986"/>
      <c r="AY24" s="877"/>
      <c r="AZ24" s="1106">
        <v>20547</v>
      </c>
      <c r="BA24" s="1310"/>
      <c r="BB24" s="4"/>
      <c r="BD24" s="891"/>
      <c r="BF24" s="1107"/>
    </row>
    <row r="25" spans="1:58" x14ac:dyDescent="0.2">
      <c r="A25" s="1309"/>
      <c r="B25" s="1310" t="s">
        <v>500</v>
      </c>
      <c r="C25" s="921">
        <v>464796.07419999997</v>
      </c>
      <c r="D25" s="1320"/>
      <c r="E25" s="921">
        <v>34134.491723145737</v>
      </c>
      <c r="F25" s="888"/>
      <c r="G25" s="921">
        <v>129510.06322579276</v>
      </c>
      <c r="H25" s="1312"/>
      <c r="I25" s="921">
        <v>0</v>
      </c>
      <c r="J25" s="888"/>
      <c r="K25" s="921">
        <v>108885.15989146773</v>
      </c>
      <c r="L25" s="1312"/>
      <c r="M25" s="921">
        <v>2535.7657549867058</v>
      </c>
      <c r="N25" s="888"/>
      <c r="O25" s="921">
        <v>739861.55479539291</v>
      </c>
      <c r="P25" s="888"/>
      <c r="Q25" s="921">
        <v>737325.78904040623</v>
      </c>
      <c r="R25" s="888"/>
      <c r="S25" s="1287">
        <v>737325.78904040623</v>
      </c>
      <c r="T25" s="1313"/>
      <c r="U25" s="1287"/>
      <c r="V25" s="1313"/>
      <c r="W25" s="1287">
        <v>737325.78904040623</v>
      </c>
      <c r="X25" s="1314"/>
      <c r="Y25" s="1106">
        <v>41183</v>
      </c>
      <c r="Z25" s="888"/>
      <c r="AA25" s="1287">
        <v>6521</v>
      </c>
      <c r="AB25" s="1312"/>
      <c r="AC25" s="1287">
        <v>1504</v>
      </c>
      <c r="AD25" s="888"/>
      <c r="AE25" s="1287"/>
      <c r="AF25" s="1312"/>
      <c r="AG25" s="1315">
        <v>0</v>
      </c>
      <c r="AH25" s="1316"/>
      <c r="AI25" s="1317">
        <v>2536</v>
      </c>
      <c r="AJ25" s="1318"/>
      <c r="AK25" s="1287">
        <v>7544</v>
      </c>
      <c r="AL25" s="1312"/>
      <c r="AM25" s="1287">
        <v>2013</v>
      </c>
      <c r="AN25" s="1312"/>
      <c r="AO25" s="1287">
        <v>0</v>
      </c>
      <c r="AP25" s="1312"/>
      <c r="AQ25" s="1287">
        <v>1100</v>
      </c>
      <c r="AR25" s="1312"/>
      <c r="AS25" s="1287"/>
      <c r="AT25" s="1312"/>
      <c r="AU25" s="1287">
        <f t="shared" si="1"/>
        <v>62401</v>
      </c>
      <c r="AV25" s="986"/>
      <c r="AW25" s="922">
        <f t="shared" si="0"/>
        <v>799726.78904040623</v>
      </c>
      <c r="AX25" s="986"/>
      <c r="AY25" s="877"/>
      <c r="AZ25" s="1106">
        <v>17731</v>
      </c>
      <c r="BA25" s="1310"/>
      <c r="BB25" s="4"/>
      <c r="BD25" s="891"/>
      <c r="BF25" s="1107"/>
    </row>
    <row r="26" spans="1:58" x14ac:dyDescent="0.2">
      <c r="A26" s="1309"/>
      <c r="B26" s="1310" t="s">
        <v>503</v>
      </c>
      <c r="C26" s="921">
        <v>776642.80039999995</v>
      </c>
      <c r="D26" s="888"/>
      <c r="E26" s="921">
        <v>0</v>
      </c>
      <c r="F26" s="888"/>
      <c r="G26" s="921">
        <v>138030.17857579485</v>
      </c>
      <c r="H26" s="1312"/>
      <c r="I26" s="921">
        <v>3797.4213482692744</v>
      </c>
      <c r="J26" s="888"/>
      <c r="K26" s="921">
        <v>219722.85089563922</v>
      </c>
      <c r="L26" s="1312"/>
      <c r="M26" s="921">
        <v>0</v>
      </c>
      <c r="N26" s="888"/>
      <c r="O26" s="921">
        <v>1138193.2512197034</v>
      </c>
      <c r="P26" s="888"/>
      <c r="Q26" s="921">
        <v>1134395.829871434</v>
      </c>
      <c r="R26" s="888"/>
      <c r="S26" s="1287">
        <v>1134395.829871434</v>
      </c>
      <c r="T26" s="1313"/>
      <c r="U26" s="1287">
        <v>66846</v>
      </c>
      <c r="V26" s="1313"/>
      <c r="W26" s="1287">
        <v>1201241.829871434</v>
      </c>
      <c r="X26" s="1314"/>
      <c r="Y26" s="1106">
        <v>56059</v>
      </c>
      <c r="Z26" s="888"/>
      <c r="AA26" s="1287">
        <v>5434</v>
      </c>
      <c r="AB26" s="1312"/>
      <c r="AC26" s="1287">
        <v>1566</v>
      </c>
      <c r="AD26" s="888"/>
      <c r="AE26" s="1287"/>
      <c r="AF26" s="1312"/>
      <c r="AG26" s="1315">
        <v>3797.4213482692744</v>
      </c>
      <c r="AH26" s="1316"/>
      <c r="AI26" s="1317">
        <v>0</v>
      </c>
      <c r="AJ26" s="1318"/>
      <c r="AK26" s="1287">
        <v>7426</v>
      </c>
      <c r="AL26" s="1312"/>
      <c r="AM26" s="1287">
        <v>232</v>
      </c>
      <c r="AN26" s="1312"/>
      <c r="AO26" s="1287">
        <v>81000</v>
      </c>
      <c r="AP26" s="1312"/>
      <c r="AQ26" s="1287">
        <v>44310</v>
      </c>
      <c r="AR26" s="1312"/>
      <c r="AS26" s="1287"/>
      <c r="AT26" s="1312"/>
      <c r="AU26" s="1287">
        <f t="shared" si="1"/>
        <v>199824.42134826927</v>
      </c>
      <c r="AV26" s="986"/>
      <c r="AW26" s="922">
        <f t="shared" si="0"/>
        <v>1401066.2512197034</v>
      </c>
      <c r="AX26" s="986"/>
      <c r="AY26" s="877"/>
      <c r="AZ26" s="1106">
        <v>24517</v>
      </c>
      <c r="BA26" s="1310"/>
      <c r="BB26" s="4"/>
      <c r="BC26" s="2955">
        <v>1.8</v>
      </c>
      <c r="BD26" s="891"/>
      <c r="BF26" s="1107"/>
    </row>
    <row r="27" spans="1:58" x14ac:dyDescent="0.2">
      <c r="A27" s="1309"/>
      <c r="B27" s="1310" t="s">
        <v>505</v>
      </c>
      <c r="C27" s="921">
        <v>103665.6692</v>
      </c>
      <c r="D27" s="888"/>
      <c r="E27" s="921">
        <v>15775.068359487252</v>
      </c>
      <c r="F27" s="888"/>
      <c r="G27" s="921">
        <v>23613.705281350485</v>
      </c>
      <c r="H27" s="1312"/>
      <c r="I27" s="921">
        <v>0</v>
      </c>
      <c r="J27" s="888"/>
      <c r="K27" s="921">
        <v>56316.619923323698</v>
      </c>
      <c r="L27" s="1312"/>
      <c r="M27" s="921">
        <v>0</v>
      </c>
      <c r="N27" s="888"/>
      <c r="O27" s="921">
        <v>199371.06276416144</v>
      </c>
      <c r="P27" s="888"/>
      <c r="Q27" s="921">
        <v>199371.06276416144</v>
      </c>
      <c r="R27" s="888"/>
      <c r="S27" s="1287">
        <v>199371.06276416144</v>
      </c>
      <c r="T27" s="1313"/>
      <c r="U27" s="1287"/>
      <c r="V27" s="1313"/>
      <c r="W27" s="1287">
        <v>199371.06276416144</v>
      </c>
      <c r="X27" s="1314"/>
      <c r="Y27" s="1106">
        <v>7450</v>
      </c>
      <c r="Z27" s="888"/>
      <c r="AA27" s="1287">
        <v>71</v>
      </c>
      <c r="AB27" s="1312"/>
      <c r="AC27" s="1287">
        <v>1065</v>
      </c>
      <c r="AD27" s="888"/>
      <c r="AE27" s="1287"/>
      <c r="AF27" s="1312"/>
      <c r="AG27" s="1315">
        <v>0</v>
      </c>
      <c r="AH27" s="1316"/>
      <c r="AI27" s="1317">
        <v>0</v>
      </c>
      <c r="AJ27" s="1318"/>
      <c r="AK27" s="1287">
        <v>1693</v>
      </c>
      <c r="AL27" s="1312"/>
      <c r="AM27" s="1287">
        <v>446</v>
      </c>
      <c r="AN27" s="1312"/>
      <c r="AO27" s="1287">
        <v>50000</v>
      </c>
      <c r="AP27" s="1312"/>
      <c r="AQ27" s="1287">
        <v>400</v>
      </c>
      <c r="AR27" s="1312"/>
      <c r="AS27" s="1287"/>
      <c r="AT27" s="1312"/>
      <c r="AU27" s="1287">
        <f t="shared" si="1"/>
        <v>61125</v>
      </c>
      <c r="AV27" s="986"/>
      <c r="AW27" s="922">
        <f t="shared" si="0"/>
        <v>260496.06276416144</v>
      </c>
      <c r="AX27" s="986"/>
      <c r="AY27" s="877"/>
      <c r="AZ27" s="1106">
        <v>3331</v>
      </c>
      <c r="BA27" s="1310"/>
      <c r="BB27" s="4"/>
      <c r="BC27" s="2955"/>
      <c r="BD27" s="891"/>
      <c r="BF27" s="1107"/>
    </row>
    <row r="28" spans="1:58" x14ac:dyDescent="0.2">
      <c r="A28" s="1309"/>
      <c r="B28" s="1310" t="s">
        <v>104</v>
      </c>
      <c r="C28" s="921">
        <v>786839.42359999998</v>
      </c>
      <c r="D28" s="888"/>
      <c r="E28" s="921">
        <v>23881.046313720897</v>
      </c>
      <c r="F28" s="888"/>
      <c r="G28" s="921">
        <v>186509.27733721343</v>
      </c>
      <c r="H28" s="1312"/>
      <c r="I28" s="921">
        <v>228730.16600901796</v>
      </c>
      <c r="J28" s="888"/>
      <c r="K28" s="921">
        <v>94900.399478355554</v>
      </c>
      <c r="L28" s="1312"/>
      <c r="M28" s="921">
        <v>31616.973778739684</v>
      </c>
      <c r="N28" s="888"/>
      <c r="O28" s="921">
        <v>1352477.2865170476</v>
      </c>
      <c r="P28" s="888"/>
      <c r="Q28" s="921">
        <v>1092130.1467292898</v>
      </c>
      <c r="R28" s="888"/>
      <c r="S28" s="1287">
        <v>1092130.1467292898</v>
      </c>
      <c r="T28" s="1313"/>
      <c r="U28" s="1287"/>
      <c r="V28" s="1313"/>
      <c r="W28" s="1287">
        <v>1092130.1467292898</v>
      </c>
      <c r="X28" s="1314"/>
      <c r="Y28" s="1106">
        <v>60357</v>
      </c>
      <c r="Z28" s="888"/>
      <c r="AA28" s="1287">
        <v>4490</v>
      </c>
      <c r="AB28" s="1312"/>
      <c r="AC28" s="1287">
        <v>3571</v>
      </c>
      <c r="AD28" s="888"/>
      <c r="AE28" s="1287"/>
      <c r="AF28" s="1312"/>
      <c r="AG28" s="1315">
        <v>228730</v>
      </c>
      <c r="AH28" s="1316"/>
      <c r="AI28" s="1317">
        <v>31617</v>
      </c>
      <c r="AJ28" s="1318"/>
      <c r="AK28" s="1287">
        <v>12707</v>
      </c>
      <c r="AL28" s="1312"/>
      <c r="AM28" s="1287">
        <v>2072</v>
      </c>
      <c r="AN28" s="1312"/>
      <c r="AO28" s="1287">
        <v>0</v>
      </c>
      <c r="AP28" s="1312"/>
      <c r="AQ28" s="1287"/>
      <c r="AR28" s="1312"/>
      <c r="AS28" s="1287"/>
      <c r="AT28" s="1312"/>
      <c r="AU28" s="1287">
        <f t="shared" si="1"/>
        <v>343544</v>
      </c>
      <c r="AV28" s="986"/>
      <c r="AW28" s="922">
        <f t="shared" si="0"/>
        <v>1435674.1467292898</v>
      </c>
      <c r="AX28" s="986"/>
      <c r="AY28" s="877"/>
      <c r="AZ28" s="1106">
        <v>26688</v>
      </c>
      <c r="BA28" s="1310"/>
      <c r="BB28" s="4"/>
      <c r="BC28" s="2955"/>
      <c r="BD28" s="891"/>
      <c r="BF28" s="1107"/>
    </row>
    <row r="29" spans="1:58" x14ac:dyDescent="0.2">
      <c r="A29" s="1309"/>
      <c r="B29" s="1310" t="s">
        <v>506</v>
      </c>
      <c r="C29" s="921">
        <v>434206.2046</v>
      </c>
      <c r="D29" s="888"/>
      <c r="E29" s="921">
        <v>22493.365697099423</v>
      </c>
      <c r="F29" s="888"/>
      <c r="G29" s="921">
        <v>73622.646928668444</v>
      </c>
      <c r="H29" s="1312"/>
      <c r="I29" s="921">
        <v>0</v>
      </c>
      <c r="J29" s="888"/>
      <c r="K29" s="921">
        <v>168383.69756924073</v>
      </c>
      <c r="L29" s="1312"/>
      <c r="M29" s="921">
        <v>0</v>
      </c>
      <c r="N29" s="888"/>
      <c r="O29" s="921">
        <v>698705.9147950086</v>
      </c>
      <c r="P29" s="888"/>
      <c r="Q29" s="921">
        <v>698705.9147950086</v>
      </c>
      <c r="R29" s="888"/>
      <c r="S29" s="1287">
        <v>693092.9147950086</v>
      </c>
      <c r="T29" s="1313"/>
      <c r="U29" s="1287"/>
      <c r="V29" s="1313"/>
      <c r="W29" s="1287">
        <v>693092.9147950086</v>
      </c>
      <c r="X29" s="1314"/>
      <c r="Y29" s="1106">
        <v>11864</v>
      </c>
      <c r="Z29" s="888"/>
      <c r="AA29" s="1287">
        <v>789</v>
      </c>
      <c r="AB29" s="1312"/>
      <c r="AC29" s="1287">
        <v>9900</v>
      </c>
      <c r="AD29" s="888"/>
      <c r="AE29" s="1287"/>
      <c r="AF29" s="1312"/>
      <c r="AG29" s="1315">
        <v>0</v>
      </c>
      <c r="AH29" s="1316"/>
      <c r="AI29" s="1317">
        <v>0</v>
      </c>
      <c r="AJ29" s="1318"/>
      <c r="AK29" s="1287">
        <v>1906</v>
      </c>
      <c r="AL29" s="1312"/>
      <c r="AM29" s="1287">
        <v>2520</v>
      </c>
      <c r="AN29" s="1312"/>
      <c r="AO29" s="1287">
        <v>23000</v>
      </c>
      <c r="AP29" s="1312"/>
      <c r="AQ29" s="1287">
        <v>34010</v>
      </c>
      <c r="AR29" s="1312"/>
      <c r="AS29" s="1287"/>
      <c r="AT29" s="1312"/>
      <c r="AU29" s="1287">
        <f t="shared" si="1"/>
        <v>83989</v>
      </c>
      <c r="AV29" s="986"/>
      <c r="AW29" s="922">
        <f t="shared" si="0"/>
        <v>777081.9147950086</v>
      </c>
      <c r="AX29" s="986"/>
      <c r="AY29" s="877"/>
      <c r="AZ29" s="1106">
        <v>5413</v>
      </c>
      <c r="BA29" s="1310"/>
      <c r="BB29" s="4"/>
      <c r="BC29" s="2955"/>
      <c r="BD29" s="891"/>
      <c r="BF29" s="1107"/>
    </row>
    <row r="30" spans="1:58" x14ac:dyDescent="0.2">
      <c r="A30" s="1309"/>
      <c r="B30" s="1310" t="s">
        <v>320</v>
      </c>
      <c r="C30" s="921">
        <v>667029.10100000002</v>
      </c>
      <c r="D30" s="888"/>
      <c r="E30" s="921">
        <v>86176.23378885338</v>
      </c>
      <c r="F30" s="888"/>
      <c r="G30" s="921">
        <v>153607.48833319743</v>
      </c>
      <c r="H30" s="1312"/>
      <c r="I30" s="921">
        <v>12814.740747208354</v>
      </c>
      <c r="J30" s="888"/>
      <c r="K30" s="921">
        <v>23790.509148850506</v>
      </c>
      <c r="L30" s="1312"/>
      <c r="M30" s="921">
        <v>9004.9594373908167</v>
      </c>
      <c r="N30" s="888"/>
      <c r="O30" s="921">
        <v>952423.03245550045</v>
      </c>
      <c r="P30" s="888"/>
      <c r="Q30" s="921">
        <v>930603.3322709013</v>
      </c>
      <c r="R30" s="888"/>
      <c r="S30" s="1287">
        <v>930603.3322709013</v>
      </c>
      <c r="T30" s="1313"/>
      <c r="U30" s="1287"/>
      <c r="V30" s="1313"/>
      <c r="W30" s="1287">
        <v>930603.3322709013</v>
      </c>
      <c r="X30" s="1314"/>
      <c r="Y30" s="1106">
        <v>152049</v>
      </c>
      <c r="Z30" s="888"/>
      <c r="AA30" s="1287">
        <v>174</v>
      </c>
      <c r="AB30" s="1312"/>
      <c r="AC30" s="1287">
        <v>815</v>
      </c>
      <c r="AD30" s="888"/>
      <c r="AE30" s="1287"/>
      <c r="AF30" s="1312"/>
      <c r="AG30" s="1315">
        <v>12815</v>
      </c>
      <c r="AH30" s="1316"/>
      <c r="AI30" s="1317">
        <v>9005</v>
      </c>
      <c r="AJ30" s="1318"/>
      <c r="AK30" s="1287">
        <v>6258</v>
      </c>
      <c r="AL30" s="1312"/>
      <c r="AM30" s="1287">
        <v>3274</v>
      </c>
      <c r="AN30" s="1312"/>
      <c r="AO30" s="1287">
        <v>153000</v>
      </c>
      <c r="AP30" s="1312"/>
      <c r="AQ30" s="1287"/>
      <c r="AR30" s="1312"/>
      <c r="AS30" s="1287"/>
      <c r="AT30" s="1312"/>
      <c r="AU30" s="1287">
        <f t="shared" si="1"/>
        <v>337390</v>
      </c>
      <c r="AV30" s="986"/>
      <c r="AW30" s="922">
        <f t="shared" si="0"/>
        <v>1267993.3322709012</v>
      </c>
      <c r="AX30" s="986"/>
      <c r="AY30" s="877"/>
      <c r="AZ30" s="1106">
        <v>66028</v>
      </c>
      <c r="BA30" s="1310"/>
      <c r="BB30" s="4"/>
      <c r="BD30" s="891"/>
      <c r="BF30" s="1107"/>
    </row>
    <row r="31" spans="1:58" x14ac:dyDescent="0.2">
      <c r="A31" s="1309"/>
      <c r="B31" s="1310" t="s">
        <v>614</v>
      </c>
      <c r="C31" s="921">
        <v>217527.96160000001</v>
      </c>
      <c r="D31" s="888"/>
      <c r="E31" s="921">
        <v>45309.532467477402</v>
      </c>
      <c r="F31" s="888"/>
      <c r="G31" s="921">
        <v>46307.806128377946</v>
      </c>
      <c r="H31" s="1312"/>
      <c r="I31" s="921">
        <v>7551.5543650905192</v>
      </c>
      <c r="J31" s="888"/>
      <c r="K31" s="921">
        <v>3385.8921029545295</v>
      </c>
      <c r="L31" s="1312"/>
      <c r="M31" s="921">
        <v>5601.8015978814692</v>
      </c>
      <c r="N31" s="888"/>
      <c r="O31" s="921">
        <v>325684.54826178186</v>
      </c>
      <c r="P31" s="888"/>
      <c r="Q31" s="921">
        <v>312531.19229880988</v>
      </c>
      <c r="R31" s="888"/>
      <c r="S31" s="1287">
        <v>312531.19229880988</v>
      </c>
      <c r="T31" s="1313"/>
      <c r="U31" s="1287"/>
      <c r="V31" s="1313"/>
      <c r="W31" s="1287">
        <v>312531.19229880988</v>
      </c>
      <c r="X31" s="1314"/>
      <c r="Y31" s="1106">
        <v>62724</v>
      </c>
      <c r="Z31" s="888"/>
      <c r="AA31" s="1287">
        <v>0</v>
      </c>
      <c r="AB31" s="1312"/>
      <c r="AC31" s="1287">
        <v>940</v>
      </c>
      <c r="AD31" s="888"/>
      <c r="AE31" s="1287"/>
      <c r="AF31" s="1312"/>
      <c r="AG31" s="1323">
        <v>13154</v>
      </c>
      <c r="AH31" s="1316"/>
      <c r="AI31" s="1317">
        <v>0</v>
      </c>
      <c r="AJ31" s="1318" t="s">
        <v>527</v>
      </c>
      <c r="AK31" s="1287">
        <v>4002</v>
      </c>
      <c r="AL31" s="1312"/>
      <c r="AM31" s="1287">
        <v>1196</v>
      </c>
      <c r="AN31" s="1312"/>
      <c r="AO31" s="1287">
        <v>30000</v>
      </c>
      <c r="AP31" s="1312"/>
      <c r="AQ31" s="1287"/>
      <c r="AR31" s="1312"/>
      <c r="AS31" s="1287"/>
      <c r="AT31" s="1312"/>
      <c r="AU31" s="1287">
        <f t="shared" si="1"/>
        <v>112016</v>
      </c>
      <c r="AV31" s="986"/>
      <c r="AW31" s="922">
        <f t="shared" si="0"/>
        <v>424547.19229880988</v>
      </c>
      <c r="AX31" s="986"/>
      <c r="AY31" s="877"/>
      <c r="AZ31" s="1106">
        <v>26818</v>
      </c>
      <c r="BA31" s="1310"/>
      <c r="BB31" s="4"/>
      <c r="BD31" s="891"/>
      <c r="BF31" s="1107"/>
    </row>
    <row r="32" spans="1:58" x14ac:dyDescent="0.2">
      <c r="A32" s="1309"/>
      <c r="B32" s="1310" t="s">
        <v>509</v>
      </c>
      <c r="C32" s="921">
        <v>119810.3226</v>
      </c>
      <c r="D32" s="888"/>
      <c r="E32" s="921">
        <v>26377.983158486913</v>
      </c>
      <c r="F32" s="888"/>
      <c r="G32" s="921">
        <v>28293.157833604895</v>
      </c>
      <c r="H32" s="1312"/>
      <c r="I32" s="921">
        <v>11706.978376491268</v>
      </c>
      <c r="J32" s="888"/>
      <c r="K32" s="921">
        <v>6381.2779833683035</v>
      </c>
      <c r="L32" s="1312"/>
      <c r="M32" s="921">
        <v>14463.598250544528</v>
      </c>
      <c r="N32" s="888"/>
      <c r="O32" s="921">
        <v>207033.31820249592</v>
      </c>
      <c r="P32" s="888"/>
      <c r="Q32" s="921">
        <v>180862.74157546012</v>
      </c>
      <c r="R32" s="888"/>
      <c r="S32" s="1287">
        <v>175934.74157546012</v>
      </c>
      <c r="T32" s="1313"/>
      <c r="U32" s="1287"/>
      <c r="V32" s="1313"/>
      <c r="W32" s="1287">
        <v>175934.74157546012</v>
      </c>
      <c r="X32" s="1314"/>
      <c r="Y32" s="1106">
        <v>42744</v>
      </c>
      <c r="Z32" s="888"/>
      <c r="AA32" s="1287">
        <v>5867</v>
      </c>
      <c r="AB32" s="1312"/>
      <c r="AC32" s="1287">
        <v>6140</v>
      </c>
      <c r="AD32" s="888"/>
      <c r="AE32" s="1287"/>
      <c r="AF32" s="1312"/>
      <c r="AG32" s="1315">
        <v>26171</v>
      </c>
      <c r="AH32" s="1316"/>
      <c r="AI32" s="1317">
        <v>0</v>
      </c>
      <c r="AJ32" s="1318" t="s">
        <v>527</v>
      </c>
      <c r="AK32" s="1287">
        <v>5573</v>
      </c>
      <c r="AL32" s="1312"/>
      <c r="AM32" s="1287">
        <v>2092</v>
      </c>
      <c r="AN32" s="1312"/>
      <c r="AO32" s="1287">
        <v>108000</v>
      </c>
      <c r="AP32" s="1312"/>
      <c r="AQ32" s="1287"/>
      <c r="AR32" s="1312"/>
      <c r="AS32" s="1287"/>
      <c r="AT32" s="1312"/>
      <c r="AU32" s="1287">
        <f t="shared" si="1"/>
        <v>196587</v>
      </c>
      <c r="AV32" s="986"/>
      <c r="AW32" s="922">
        <f t="shared" si="0"/>
        <v>372521.74157546012</v>
      </c>
      <c r="AX32" s="1321"/>
      <c r="AY32" s="888"/>
      <c r="AZ32" s="1106">
        <v>20221</v>
      </c>
      <c r="BA32" s="1310"/>
      <c r="BB32" s="4"/>
      <c r="BD32" s="891"/>
      <c r="BF32" s="1107"/>
    </row>
    <row r="33" spans="1:58" x14ac:dyDescent="0.2">
      <c r="A33" s="1309"/>
      <c r="B33" s="1310" t="s">
        <v>634</v>
      </c>
      <c r="C33" s="921">
        <v>277008.26360000001</v>
      </c>
      <c r="D33" s="888"/>
      <c r="E33" s="921">
        <v>61148.752234744345</v>
      </c>
      <c r="F33" s="888"/>
      <c r="G33" s="921">
        <v>46646.74153782826</v>
      </c>
      <c r="H33" s="1312"/>
      <c r="I33" s="921">
        <v>29200.926476028319</v>
      </c>
      <c r="J33" s="888"/>
      <c r="K33" s="921">
        <v>1956.8404299257211</v>
      </c>
      <c r="L33" s="1312"/>
      <c r="M33" s="921">
        <v>18499.024592576756</v>
      </c>
      <c r="N33" s="888"/>
      <c r="O33" s="921">
        <v>434460.54887110338</v>
      </c>
      <c r="P33" s="888"/>
      <c r="Q33" s="921">
        <v>386760.59780249826</v>
      </c>
      <c r="R33" s="888"/>
      <c r="S33" s="1287">
        <v>385257.59780249826</v>
      </c>
      <c r="T33" s="1313"/>
      <c r="U33" s="1287"/>
      <c r="V33" s="1313"/>
      <c r="W33" s="1287">
        <v>385257.59780249826</v>
      </c>
      <c r="X33" s="1314"/>
      <c r="Y33" s="1106">
        <v>76791</v>
      </c>
      <c r="Z33" s="888"/>
      <c r="AA33" s="1287">
        <v>6560</v>
      </c>
      <c r="AB33" s="1312"/>
      <c r="AC33" s="1287">
        <v>1441</v>
      </c>
      <c r="AD33" s="888"/>
      <c r="AE33" s="1287"/>
      <c r="AF33" s="1312"/>
      <c r="AG33" s="1315">
        <v>47700</v>
      </c>
      <c r="AH33" s="1316"/>
      <c r="AI33" s="1317">
        <v>0</v>
      </c>
      <c r="AJ33" s="1318" t="s">
        <v>527</v>
      </c>
      <c r="AK33" s="1287">
        <v>7989</v>
      </c>
      <c r="AL33" s="1312"/>
      <c r="AM33" s="1287">
        <v>0</v>
      </c>
      <c r="AN33" s="1312"/>
      <c r="AO33" s="1287">
        <v>180000</v>
      </c>
      <c r="AP33" s="1312"/>
      <c r="AQ33" s="1287">
        <v>12290</v>
      </c>
      <c r="AR33" s="1312"/>
      <c r="AS33" s="1287"/>
      <c r="AT33" s="1312"/>
      <c r="AU33" s="1287">
        <f t="shared" si="1"/>
        <v>332771</v>
      </c>
      <c r="AV33" s="986"/>
      <c r="AW33" s="922">
        <f t="shared" si="0"/>
        <v>718028.59780249826</v>
      </c>
      <c r="AX33" s="1321"/>
      <c r="AY33" s="888"/>
      <c r="AZ33" s="1106">
        <v>34226</v>
      </c>
      <c r="BA33" s="1310"/>
      <c r="BB33" s="4"/>
      <c r="BD33" s="891"/>
      <c r="BF33" s="1107"/>
    </row>
    <row r="34" spans="1:58" x14ac:dyDescent="0.2">
      <c r="A34" s="1309"/>
      <c r="B34" s="1310" t="s">
        <v>511</v>
      </c>
      <c r="C34" s="921">
        <v>255765.29859999998</v>
      </c>
      <c r="D34" s="888"/>
      <c r="E34" s="921">
        <v>51893.940723559215</v>
      </c>
      <c r="F34" s="888"/>
      <c r="G34" s="921">
        <v>43252.982814360686</v>
      </c>
      <c r="H34" s="1312"/>
      <c r="I34" s="921">
        <v>7361.1155207027277</v>
      </c>
      <c r="J34" s="888"/>
      <c r="K34" s="921">
        <v>45993.753120952329</v>
      </c>
      <c r="L34" s="1312"/>
      <c r="M34" s="921">
        <v>9973.2346457124113</v>
      </c>
      <c r="N34" s="888"/>
      <c r="O34" s="921">
        <v>414240.32542528742</v>
      </c>
      <c r="P34" s="888"/>
      <c r="Q34" s="921">
        <v>396905.97525887226</v>
      </c>
      <c r="R34" s="888"/>
      <c r="S34" s="1287">
        <v>395136.97525887226</v>
      </c>
      <c r="T34" s="1313"/>
      <c r="U34" s="1287"/>
      <c r="V34" s="1313"/>
      <c r="W34" s="1287">
        <v>395136.97525887226</v>
      </c>
      <c r="X34" s="1314"/>
      <c r="Y34" s="1106">
        <v>40645</v>
      </c>
      <c r="Z34" s="888"/>
      <c r="AA34" s="1287">
        <v>1358</v>
      </c>
      <c r="AB34" s="1312"/>
      <c r="AC34" s="1287">
        <v>1441</v>
      </c>
      <c r="AD34" s="888"/>
      <c r="AE34" s="1287"/>
      <c r="AF34" s="1312"/>
      <c r="AG34" s="1315">
        <v>7361</v>
      </c>
      <c r="AH34" s="1316"/>
      <c r="AI34" s="1317">
        <v>9973</v>
      </c>
      <c r="AJ34" s="1318"/>
      <c r="AK34" s="1287">
        <v>6896</v>
      </c>
      <c r="AL34" s="1312"/>
      <c r="AM34" s="1287">
        <v>0</v>
      </c>
      <c r="AN34" s="1312"/>
      <c r="AO34" s="1287">
        <v>80000</v>
      </c>
      <c r="AP34" s="1312"/>
      <c r="AQ34" s="1287">
        <v>14980</v>
      </c>
      <c r="AR34" s="1312"/>
      <c r="AS34" s="1287"/>
      <c r="AT34" s="1312"/>
      <c r="AU34" s="1287">
        <f>SUM(Y34:AS34)</f>
        <v>162654</v>
      </c>
      <c r="AV34" s="986"/>
      <c r="AW34" s="922">
        <f t="shared" si="0"/>
        <v>557790.97525887226</v>
      </c>
      <c r="AX34" s="1321"/>
      <c r="AY34" s="888"/>
      <c r="AZ34" s="1106">
        <v>17693</v>
      </c>
      <c r="BA34" s="1310"/>
      <c r="BB34" s="4"/>
      <c r="BD34" s="891"/>
      <c r="BF34" s="1107"/>
    </row>
    <row r="35" spans="1:58" x14ac:dyDescent="0.2">
      <c r="A35" s="1309"/>
      <c r="B35" s="1310" t="s">
        <v>326</v>
      </c>
      <c r="C35" s="921">
        <v>522576.93900000001</v>
      </c>
      <c r="D35" s="888"/>
      <c r="E35" s="921">
        <v>33275.104954307295</v>
      </c>
      <c r="F35" s="888"/>
      <c r="G35" s="921">
        <v>75148.258844809898</v>
      </c>
      <c r="H35" s="1312"/>
      <c r="I35" s="921">
        <v>4931.9306920875579</v>
      </c>
      <c r="J35" s="888"/>
      <c r="K35" s="921">
        <v>165719.92390933447</v>
      </c>
      <c r="L35" s="1312"/>
      <c r="M35" s="921">
        <v>0</v>
      </c>
      <c r="N35" s="888"/>
      <c r="O35" s="921">
        <v>801652.15740053926</v>
      </c>
      <c r="P35" s="888"/>
      <c r="Q35" s="921">
        <v>796720.22670845175</v>
      </c>
      <c r="R35" s="888"/>
      <c r="S35" s="1287">
        <v>796720.22670845175</v>
      </c>
      <c r="T35" s="1313"/>
      <c r="U35" s="1287"/>
      <c r="V35" s="1313"/>
      <c r="W35" s="1287">
        <v>796720.22670845175</v>
      </c>
      <c r="X35" s="1314"/>
      <c r="Y35" s="1106">
        <v>54534</v>
      </c>
      <c r="Z35" s="888"/>
      <c r="AA35" s="1287">
        <v>2777</v>
      </c>
      <c r="AB35" s="1312"/>
      <c r="AC35" s="1287">
        <v>815</v>
      </c>
      <c r="AD35" s="888"/>
      <c r="AE35" s="1287"/>
      <c r="AF35" s="1312"/>
      <c r="AG35" s="1315">
        <v>4932</v>
      </c>
      <c r="AH35" s="1316"/>
      <c r="AI35" s="1317">
        <v>0</v>
      </c>
      <c r="AJ35" s="1318"/>
      <c r="AK35" s="1287">
        <v>1607</v>
      </c>
      <c r="AL35" s="1312"/>
      <c r="AM35" s="1287">
        <v>3623</v>
      </c>
      <c r="AN35" s="1312"/>
      <c r="AO35" s="1287">
        <v>100000</v>
      </c>
      <c r="AP35" s="1312"/>
      <c r="AQ35" s="1287">
        <v>51610</v>
      </c>
      <c r="AR35" s="1312"/>
      <c r="AS35" s="1287"/>
      <c r="AT35" s="1312"/>
      <c r="AU35" s="1287">
        <f t="shared" si="1"/>
        <v>219898</v>
      </c>
      <c r="AV35" s="986"/>
      <c r="AW35" s="922">
        <f t="shared" si="0"/>
        <v>1016618.2267084518</v>
      </c>
      <c r="AX35" s="1321"/>
      <c r="AY35" s="1322"/>
      <c r="AZ35" s="1106">
        <v>24798</v>
      </c>
      <c r="BA35" s="1310"/>
      <c r="BB35" s="4"/>
      <c r="BC35" s="544"/>
      <c r="BD35" s="891"/>
      <c r="BF35" s="1107"/>
    </row>
    <row r="36" spans="1:58" x14ac:dyDescent="0.2">
      <c r="A36" s="1309"/>
      <c r="B36" s="1310" t="s">
        <v>513</v>
      </c>
      <c r="C36" s="921">
        <v>131706.383</v>
      </c>
      <c r="D36" s="888"/>
      <c r="E36" s="921">
        <v>31271.353973870249</v>
      </c>
      <c r="F36" s="888"/>
      <c r="G36" s="921">
        <v>31933.559991878119</v>
      </c>
      <c r="H36" s="1312"/>
      <c r="I36" s="921">
        <v>1693.6438578613586</v>
      </c>
      <c r="J36" s="888"/>
      <c r="K36" s="921">
        <v>14687.589531452755</v>
      </c>
      <c r="L36" s="1312"/>
      <c r="M36" s="921">
        <v>7381.1973995614653</v>
      </c>
      <c r="N36" s="888"/>
      <c r="O36" s="921">
        <v>218673.72775462392</v>
      </c>
      <c r="P36" s="888"/>
      <c r="Q36" s="921">
        <v>209598.88649720111</v>
      </c>
      <c r="R36" s="888"/>
      <c r="S36" s="1287">
        <v>209598.88649720111</v>
      </c>
      <c r="T36" s="1313"/>
      <c r="U36" s="1287"/>
      <c r="V36" s="1313"/>
      <c r="W36" s="1287">
        <v>209598.88649720111</v>
      </c>
      <c r="X36" s="1314"/>
      <c r="Y36" s="1106">
        <v>30704</v>
      </c>
      <c r="Z36" s="888"/>
      <c r="AA36" s="1287">
        <v>10317</v>
      </c>
      <c r="AB36" s="1312"/>
      <c r="AC36" s="1287">
        <v>689</v>
      </c>
      <c r="AD36" s="888"/>
      <c r="AE36" s="1287"/>
      <c r="AF36" s="1312"/>
      <c r="AG36" s="1315">
        <v>1694</v>
      </c>
      <c r="AH36" s="1316"/>
      <c r="AI36" s="1317">
        <v>7381</v>
      </c>
      <c r="AJ36" s="1312"/>
      <c r="AK36" s="1287">
        <v>2845</v>
      </c>
      <c r="AL36" s="1312"/>
      <c r="AM36" s="1287">
        <v>879</v>
      </c>
      <c r="AN36" s="1312"/>
      <c r="AO36" s="1287">
        <v>60000</v>
      </c>
      <c r="AP36" s="1312"/>
      <c r="AQ36" s="1287"/>
      <c r="AR36" s="1312"/>
      <c r="AS36" s="1287"/>
      <c r="AT36" s="1312"/>
      <c r="AU36" s="1287">
        <f t="shared" si="1"/>
        <v>114509</v>
      </c>
      <c r="AV36" s="986"/>
      <c r="AW36" s="922">
        <f t="shared" si="0"/>
        <v>324107.88649720111</v>
      </c>
      <c r="AX36" s="1321"/>
      <c r="AY36" s="888"/>
      <c r="AZ36" s="1106">
        <v>12779</v>
      </c>
      <c r="BA36" s="1310"/>
      <c r="BB36" s="4"/>
      <c r="BD36" s="891"/>
      <c r="BF36" s="1107"/>
    </row>
    <row r="37" spans="1:58" s="1031" customFormat="1" ht="13.5" thickBot="1" x14ac:dyDescent="0.25">
      <c r="A37" s="1118" t="s">
        <v>529</v>
      </c>
      <c r="B37" s="1299"/>
      <c r="C37" s="1300"/>
      <c r="D37" s="1095"/>
      <c r="E37" s="1300"/>
      <c r="F37" s="1095"/>
      <c r="G37" s="1300"/>
      <c r="H37" s="1129"/>
      <c r="I37" s="1300"/>
      <c r="J37" s="1095"/>
      <c r="K37" s="1300"/>
      <c r="L37" s="1129"/>
      <c r="M37" s="1300"/>
      <c r="N37" s="1095"/>
      <c r="O37" s="1300"/>
      <c r="P37" s="1095"/>
      <c r="Q37" s="1301"/>
      <c r="R37" s="1095"/>
      <c r="S37" s="1125">
        <v>19149</v>
      </c>
      <c r="T37" s="1127" t="s">
        <v>492</v>
      </c>
      <c r="U37" s="1125"/>
      <c r="V37" s="1126"/>
      <c r="W37" s="1125">
        <v>19149</v>
      </c>
      <c r="X37" s="1109"/>
      <c r="Y37" s="1116">
        <v>25716</v>
      </c>
      <c r="Z37" s="1113" t="s">
        <v>489</v>
      </c>
      <c r="AA37" s="1302"/>
      <c r="AB37" s="1303"/>
      <c r="AC37" s="1113"/>
      <c r="AD37" s="1113"/>
      <c r="AE37" s="1125">
        <v>18000</v>
      </c>
      <c r="AF37" s="1304"/>
      <c r="AG37" s="1305"/>
      <c r="AH37" s="1305"/>
      <c r="AI37" s="1306"/>
      <c r="AJ37" s="1304"/>
      <c r="AK37" s="1125">
        <v>2760</v>
      </c>
      <c r="AL37" s="1303" t="s">
        <v>490</v>
      </c>
      <c r="AM37" s="1125"/>
      <c r="AN37" s="1304"/>
      <c r="AO37" s="1125"/>
      <c r="AP37" s="1109"/>
      <c r="AQ37" s="1125"/>
      <c r="AR37" s="1129"/>
      <c r="AS37" s="1125">
        <v>38400</v>
      </c>
      <c r="AT37" s="1129"/>
      <c r="AU37" s="939">
        <f t="shared" si="1"/>
        <v>84876</v>
      </c>
      <c r="AV37" s="1307"/>
      <c r="AW37" s="864">
        <f t="shared" si="0"/>
        <v>104025</v>
      </c>
      <c r="AX37" s="1308"/>
      <c r="AY37" s="1115"/>
      <c r="AZ37" s="1116">
        <v>60555.12</v>
      </c>
      <c r="BA37" s="1117" t="s">
        <v>526</v>
      </c>
      <c r="BB37" s="4"/>
      <c r="BC37" s="60"/>
      <c r="BD37" s="891"/>
      <c r="BF37" s="1107"/>
    </row>
    <row r="38" spans="1:58" ht="13.5" thickBot="1" x14ac:dyDescent="0.25">
      <c r="A38" s="1118" t="s">
        <v>488</v>
      </c>
      <c r="B38" s="1094"/>
      <c r="C38" s="1119">
        <v>8497186</v>
      </c>
      <c r="D38" s="1120"/>
      <c r="E38" s="1119">
        <v>884912</v>
      </c>
      <c r="F38" s="1120"/>
      <c r="G38" s="1119">
        <v>1777818.263137928</v>
      </c>
      <c r="H38" s="1121"/>
      <c r="I38" s="1119">
        <v>345391.73686207196</v>
      </c>
      <c r="J38" s="1120"/>
      <c r="K38" s="1119">
        <v>1540603.7872667036</v>
      </c>
      <c r="L38" s="1122"/>
      <c r="M38" s="1119">
        <v>197358.21273329647</v>
      </c>
      <c r="N38" s="1123"/>
      <c r="O38" s="1119">
        <v>13243270.000000002</v>
      </c>
      <c r="P38" s="1123"/>
      <c r="Q38" s="1119">
        <v>12700521.050404631</v>
      </c>
      <c r="R38" s="1123"/>
      <c r="S38" s="1124">
        <v>12700521.050404631</v>
      </c>
      <c r="T38" s="1122"/>
      <c r="U38" s="1125">
        <v>66846</v>
      </c>
      <c r="V38" s="1126"/>
      <c r="W38" s="1125">
        <v>12767366.726261579</v>
      </c>
      <c r="X38" s="1127"/>
      <c r="Y38" s="1128">
        <f>SUM(Y14:Y37)</f>
        <v>1291169</v>
      </c>
      <c r="Z38" s="1123"/>
      <c r="AA38" s="1125">
        <f>SUM(AA14:AA37)</f>
        <v>85499</v>
      </c>
      <c r="AB38" s="1112"/>
      <c r="AC38" s="1125">
        <f>SUM(AC14:AC37)</f>
        <v>50000</v>
      </c>
      <c r="AD38" s="1113"/>
      <c r="AE38" s="1125">
        <v>18000</v>
      </c>
      <c r="AF38" s="1129"/>
      <c r="AG38" s="1125">
        <f>SUM(AG14:AG37)</f>
        <v>387232.02877730445</v>
      </c>
      <c r="AH38" s="1130"/>
      <c r="AI38" s="1125">
        <f>SUM(AI14:AI37)</f>
        <v>155518.2449611169</v>
      </c>
      <c r="AJ38" s="1131"/>
      <c r="AK38" s="1125">
        <f>SUM(AK14:AK37)</f>
        <v>146079</v>
      </c>
      <c r="AL38" s="1110"/>
      <c r="AM38" s="1125">
        <f>SUM(AM14:AM37)</f>
        <v>40600</v>
      </c>
      <c r="AN38" s="1095"/>
      <c r="AO38" s="1125">
        <f>SUM(AO14:AO37)</f>
        <v>1462000</v>
      </c>
      <c r="AP38" s="1130"/>
      <c r="AQ38" s="1125">
        <f>SUM(AQ14:AQ37)</f>
        <v>300000</v>
      </c>
      <c r="AR38" s="1114"/>
      <c r="AS38" s="1111">
        <v>38400</v>
      </c>
      <c r="AT38" s="1114"/>
      <c r="AU38" s="929">
        <f t="shared" si="1"/>
        <v>3974497.2737384215</v>
      </c>
      <c r="AV38" s="1051"/>
      <c r="AW38" s="1116">
        <f>SUM(AW14:AW37)+1</f>
        <v>16741864.324143054</v>
      </c>
      <c r="AX38" s="1132"/>
      <c r="AY38" s="1108"/>
      <c r="AZ38" s="1116">
        <v>615936.62</v>
      </c>
      <c r="BA38" s="1094"/>
      <c r="BB38" s="52"/>
      <c r="BD38" s="868"/>
      <c r="BF38" s="1107"/>
    </row>
    <row r="39" spans="1:58" s="1138" customFormat="1" ht="18" x14ac:dyDescent="0.25">
      <c r="A39" s="1133" t="s">
        <v>703</v>
      </c>
      <c r="B39" s="1133"/>
      <c r="C39" s="1134"/>
      <c r="D39" s="1135"/>
      <c r="E39" s="1134"/>
      <c r="F39" s="1135"/>
      <c r="G39" s="1134"/>
      <c r="H39" s="1135"/>
      <c r="I39" s="1135"/>
      <c r="J39" s="1135"/>
      <c r="K39" s="1134"/>
      <c r="L39" s="1135"/>
      <c r="M39" s="1135"/>
      <c r="N39" s="1135"/>
      <c r="O39" s="1135"/>
      <c r="P39" s="1135"/>
      <c r="Q39" s="1135"/>
      <c r="R39" s="1135"/>
      <c r="S39" s="1133"/>
      <c r="T39" s="1133"/>
      <c r="U39" s="1133"/>
      <c r="V39" s="1133"/>
      <c r="W39" s="1133"/>
      <c r="X39" s="1133"/>
      <c r="Y39" s="1133"/>
      <c r="Z39" s="1133"/>
      <c r="AA39" s="1133"/>
      <c r="AB39" s="1133"/>
      <c r="AC39" s="1133"/>
      <c r="AD39" s="1133"/>
      <c r="AE39" s="1136"/>
      <c r="AF39" s="1133"/>
      <c r="AG39" s="1133"/>
      <c r="AH39" s="1133"/>
      <c r="AI39" s="1133"/>
      <c r="AJ39" s="1133"/>
      <c r="AK39" s="1137"/>
      <c r="AL39" s="1133"/>
      <c r="AM39" s="1136"/>
      <c r="AN39" s="1133"/>
      <c r="AO39" s="1133"/>
      <c r="AP39" s="1133"/>
      <c r="AQ39" s="1133"/>
      <c r="AR39" s="1133"/>
      <c r="AS39" s="1133"/>
      <c r="AT39" s="1133"/>
      <c r="AU39" s="1133"/>
      <c r="AW39" s="1133"/>
      <c r="AX39" s="1133"/>
      <c r="AY39" s="1133"/>
      <c r="AZ39" s="1133"/>
      <c r="BA39" s="1133"/>
      <c r="BB39"/>
      <c r="BC39"/>
    </row>
    <row r="40" spans="1:58" s="1138" customFormat="1" ht="18" x14ac:dyDescent="0.25">
      <c r="A40" s="1133" t="s">
        <v>704</v>
      </c>
      <c r="B40" s="1133"/>
      <c r="C40" s="1134"/>
      <c r="D40" s="1135"/>
      <c r="E40" s="1134"/>
      <c r="F40" s="1135"/>
      <c r="G40" s="1134"/>
      <c r="H40" s="1135"/>
      <c r="I40" s="1135"/>
      <c r="J40" s="1135"/>
      <c r="K40" s="1134"/>
      <c r="L40" s="1135"/>
      <c r="M40" s="1135"/>
      <c r="N40" s="1135"/>
      <c r="O40" s="1135"/>
      <c r="P40" s="1135"/>
      <c r="Q40" s="1135"/>
      <c r="R40" s="1135"/>
      <c r="S40" s="1133"/>
      <c r="T40" s="1133"/>
      <c r="U40" s="1133"/>
      <c r="V40" s="1133"/>
      <c r="W40" s="1133"/>
      <c r="X40" s="1133"/>
      <c r="Y40" s="1133"/>
      <c r="Z40" s="1133"/>
      <c r="AA40" s="1133"/>
      <c r="AB40" s="1133"/>
      <c r="AC40" s="1133"/>
      <c r="AD40" s="1133"/>
      <c r="AE40" s="1136"/>
      <c r="AF40" s="1133"/>
      <c r="AG40" s="1133"/>
      <c r="AH40" s="1133"/>
      <c r="AI40" s="1133"/>
      <c r="AJ40" s="1133"/>
      <c r="AK40" s="1137"/>
      <c r="AL40" s="1133"/>
      <c r="AM40" s="1136"/>
      <c r="AN40" s="1133"/>
      <c r="AO40" s="1133"/>
      <c r="AP40" s="1133"/>
      <c r="AQ40" s="1133"/>
      <c r="AR40" s="1133"/>
      <c r="AS40" s="1133"/>
      <c r="AT40" s="1133"/>
      <c r="AU40" s="1133"/>
      <c r="AW40" s="1133"/>
      <c r="AX40" s="1133"/>
      <c r="AY40" s="1133"/>
      <c r="AZ40" s="1133"/>
      <c r="BA40" s="1133"/>
      <c r="BB40"/>
      <c r="BC40"/>
    </row>
    <row r="41" spans="1:58" s="1138" customFormat="1" ht="18" x14ac:dyDescent="0.25">
      <c r="A41" s="1138" t="s">
        <v>819</v>
      </c>
      <c r="B41" s="1133"/>
      <c r="C41" s="1139"/>
      <c r="D41" s="1135"/>
      <c r="E41" s="1134"/>
      <c r="F41" s="1135"/>
      <c r="G41" s="1134"/>
      <c r="H41" s="1135"/>
      <c r="I41" s="1135"/>
      <c r="J41" s="1135"/>
      <c r="K41" s="1134"/>
      <c r="L41" s="1135"/>
      <c r="M41" s="1135"/>
      <c r="N41" s="1135"/>
      <c r="O41" s="1135"/>
      <c r="P41" s="1135"/>
      <c r="Q41" s="1135"/>
      <c r="R41" s="1135"/>
      <c r="S41" s="1133"/>
      <c r="T41" s="1133"/>
      <c r="U41" s="1133"/>
      <c r="V41" s="1133"/>
      <c r="W41" s="1133"/>
      <c r="X41" s="1133"/>
      <c r="Y41" s="1136"/>
      <c r="Z41" s="1133"/>
      <c r="AA41" s="1137"/>
      <c r="AB41" s="1133"/>
      <c r="AC41" s="1137"/>
      <c r="AD41" s="1133"/>
      <c r="AE41" s="1136"/>
      <c r="AF41" s="1133"/>
      <c r="AG41" s="1133"/>
      <c r="AH41" s="1133"/>
      <c r="AI41" s="1133"/>
      <c r="AJ41" s="1133"/>
      <c r="AK41" s="1137"/>
      <c r="AL41" s="1133"/>
      <c r="AM41" s="1137"/>
      <c r="AN41" s="1133"/>
      <c r="AO41" s="1137"/>
      <c r="AP41" s="1133"/>
      <c r="AQ41" s="1137"/>
      <c r="AR41" s="1133"/>
      <c r="AS41" s="1133"/>
      <c r="AT41" s="1133"/>
      <c r="AU41" s="1133"/>
      <c r="AW41" s="1133"/>
      <c r="AX41" s="1133"/>
      <c r="AY41" s="1133"/>
      <c r="AZ41" s="1136"/>
      <c r="BA41" s="1133"/>
      <c r="BB41"/>
      <c r="BC41"/>
    </row>
    <row r="42" spans="1:58" s="1138" customFormat="1" ht="18" x14ac:dyDescent="0.25">
      <c r="A42" s="1138" t="s">
        <v>722</v>
      </c>
      <c r="C42" s="1133"/>
      <c r="D42" s="1139"/>
      <c r="E42" s="1135"/>
      <c r="F42" s="1134"/>
      <c r="G42" s="1135"/>
      <c r="H42" s="1134"/>
      <c r="I42" s="1135"/>
      <c r="J42" s="1135"/>
      <c r="K42" s="1135"/>
      <c r="L42" s="1134"/>
      <c r="M42" s="1135"/>
      <c r="N42" s="1135"/>
      <c r="O42" s="1135"/>
      <c r="P42" s="1135"/>
      <c r="Q42" s="1135"/>
      <c r="R42" s="1135"/>
      <c r="S42" s="1135"/>
      <c r="T42" s="1133"/>
      <c r="U42" s="1133"/>
      <c r="V42" s="1136"/>
      <c r="W42" s="1133"/>
      <c r="X42" s="1137"/>
      <c r="Y42" s="1133"/>
      <c r="Z42" s="1137"/>
      <c r="AA42" s="1133"/>
      <c r="AB42" s="1136"/>
      <c r="AC42" s="1133"/>
      <c r="AD42" s="1133"/>
      <c r="AE42" s="1133"/>
      <c r="AF42" s="1133"/>
      <c r="AG42" s="1133"/>
      <c r="AH42" s="1137"/>
      <c r="AI42" s="1133"/>
      <c r="AJ42" s="1137"/>
      <c r="AK42" s="1133"/>
      <c r="AL42" s="1137"/>
      <c r="AM42" s="1133"/>
      <c r="AN42" s="1133"/>
      <c r="AO42" s="1133"/>
      <c r="AP42" s="1137"/>
      <c r="AQ42" s="1133"/>
      <c r="AR42" s="1133"/>
      <c r="AS42" s="1133"/>
      <c r="AT42" s="1133"/>
      <c r="AV42" s="1133"/>
      <c r="AW42" s="1133"/>
      <c r="AX42" s="1133"/>
      <c r="AY42" s="1136"/>
      <c r="AZ42" s="1133"/>
      <c r="BA42"/>
      <c r="BB42"/>
    </row>
    <row r="43" spans="1:58" s="1138" customFormat="1" ht="18" x14ac:dyDescent="0.25">
      <c r="A43" s="1133" t="s">
        <v>671</v>
      </c>
      <c r="B43" s="1133"/>
      <c r="C43" s="1135"/>
      <c r="D43" s="1135"/>
      <c r="E43" s="1135"/>
      <c r="F43" s="1135"/>
      <c r="G43" s="1135"/>
      <c r="H43" s="1135"/>
      <c r="I43" s="1135"/>
      <c r="J43" s="1135"/>
      <c r="K43" s="1135"/>
      <c r="L43" s="1141"/>
      <c r="M43" s="1141"/>
      <c r="N43" s="1141"/>
      <c r="O43" s="1141"/>
      <c r="P43" s="1141"/>
      <c r="Q43" s="1141"/>
      <c r="R43" s="1141"/>
      <c r="S43" s="1133"/>
      <c r="T43" s="1133"/>
      <c r="U43" s="1133"/>
      <c r="V43" s="1133"/>
      <c r="W43" s="1133"/>
      <c r="X43" s="1133"/>
      <c r="Y43" s="1136"/>
      <c r="Z43" s="1133"/>
      <c r="AA43" s="1133"/>
      <c r="AB43" s="1133"/>
      <c r="AC43" s="1133"/>
      <c r="AD43" s="1133"/>
      <c r="AE43" s="1136"/>
      <c r="AF43" s="1133"/>
      <c r="AG43" s="1133"/>
      <c r="AH43" s="1133"/>
      <c r="AI43" s="1133"/>
      <c r="AJ43" s="1133"/>
      <c r="AK43" s="1133"/>
      <c r="AL43" s="1133"/>
      <c r="AM43" s="1133"/>
      <c r="AN43" s="1133"/>
      <c r="AO43" s="1133"/>
      <c r="AP43" s="1133"/>
      <c r="AQ43" s="1133"/>
      <c r="AR43" s="1133"/>
      <c r="AS43" s="1133"/>
      <c r="AT43" s="1133"/>
      <c r="AU43" s="1133"/>
      <c r="AZ43" s="1140"/>
      <c r="BB43"/>
      <c r="BC43"/>
    </row>
    <row r="44" spans="1:58" s="1138" customFormat="1" ht="18" x14ac:dyDescent="0.25">
      <c r="A44" s="1133" t="s">
        <v>672</v>
      </c>
      <c r="B44" s="1133"/>
      <c r="C44" s="1142"/>
      <c r="D44" s="1142"/>
      <c r="E44" s="1142"/>
      <c r="F44" s="1142"/>
      <c r="G44" s="1142"/>
      <c r="H44" s="1142"/>
      <c r="I44" s="1142"/>
      <c r="J44" s="1142"/>
      <c r="K44" s="1142"/>
      <c r="L44" s="1143"/>
      <c r="M44" s="1143"/>
      <c r="N44" s="1143"/>
      <c r="O44" s="1143"/>
      <c r="P44" s="1143"/>
      <c r="Q44" s="1143"/>
      <c r="R44" s="1143"/>
      <c r="Y44" s="1140"/>
      <c r="AE44" s="1140"/>
      <c r="AG44" s="1133"/>
      <c r="AH44" s="1133"/>
      <c r="AI44" s="1133"/>
      <c r="AJ44" s="1133"/>
      <c r="AK44" s="1133"/>
      <c r="AL44" s="1133"/>
      <c r="AM44" s="1133"/>
      <c r="AN44" s="1133"/>
      <c r="AO44" s="1133"/>
      <c r="AP44" s="1133"/>
      <c r="AQ44" s="1133"/>
      <c r="AR44" s="1133"/>
      <c r="AS44" s="1133"/>
      <c r="AT44" s="1133"/>
      <c r="AU44" s="1133"/>
      <c r="AZ44" s="1140"/>
      <c r="BB44"/>
      <c r="BC44"/>
    </row>
    <row r="45" spans="1:58" s="1138" customFormat="1" ht="18" x14ac:dyDescent="0.25">
      <c r="A45" s="1133" t="s">
        <v>673</v>
      </c>
      <c r="B45" s="1133"/>
      <c r="C45" s="1144"/>
      <c r="D45" s="1142"/>
      <c r="E45" s="1144"/>
      <c r="F45" s="1142"/>
      <c r="G45" s="1144"/>
      <c r="H45" s="1142"/>
      <c r="I45" s="1142"/>
      <c r="J45" s="1142"/>
      <c r="K45" s="1144"/>
      <c r="L45" s="1142"/>
      <c r="M45" s="1142"/>
      <c r="N45" s="1142"/>
      <c r="O45" s="1142"/>
      <c r="P45" s="1142"/>
      <c r="Q45" s="1142"/>
      <c r="R45" s="1142"/>
      <c r="Y45" s="1140"/>
      <c r="AE45" s="1140"/>
      <c r="AZ45" s="1140"/>
      <c r="BB45"/>
      <c r="BC45"/>
    </row>
    <row r="46" spans="1:58" s="1138" customFormat="1" ht="18" x14ac:dyDescent="0.25">
      <c r="A46" s="1133" t="s">
        <v>674</v>
      </c>
      <c r="B46" s="1133"/>
      <c r="C46" s="1144"/>
      <c r="D46" s="1142"/>
      <c r="E46" s="1144"/>
      <c r="F46" s="1142"/>
      <c r="G46" s="1144"/>
      <c r="H46" s="1142"/>
      <c r="I46" s="1142"/>
      <c r="J46" s="1142"/>
      <c r="K46" s="1144"/>
      <c r="L46" s="1142"/>
      <c r="M46" s="1142"/>
      <c r="N46" s="1142"/>
      <c r="O46" s="1142"/>
      <c r="P46" s="1142"/>
      <c r="Q46" s="1142"/>
      <c r="R46" s="1142"/>
      <c r="Y46" s="1140"/>
      <c r="AE46" s="1140"/>
      <c r="AZ46" s="1140"/>
      <c r="BB46"/>
      <c r="BC46"/>
    </row>
    <row r="47" spans="1:58" s="1138" customFormat="1" ht="18" x14ac:dyDescent="0.25">
      <c r="A47" s="1133" t="s">
        <v>724</v>
      </c>
      <c r="B47" s="1133"/>
      <c r="C47" s="1142"/>
      <c r="D47" s="1142"/>
      <c r="E47" s="1142"/>
      <c r="F47" s="1142"/>
      <c r="G47" s="1142"/>
      <c r="H47" s="1142"/>
      <c r="I47" s="1142"/>
      <c r="J47" s="1142"/>
      <c r="K47" s="1142"/>
      <c r="L47" s="1142"/>
      <c r="M47" s="1142"/>
      <c r="N47" s="1142"/>
      <c r="O47" s="1142"/>
      <c r="P47" s="1142"/>
      <c r="Q47" s="1142"/>
      <c r="R47" s="1142"/>
      <c r="Y47" s="1140"/>
      <c r="AE47" s="1140"/>
      <c r="AZ47" s="1140"/>
      <c r="BB47"/>
      <c r="BC47"/>
    </row>
    <row r="48" spans="1:58" ht="15" x14ac:dyDescent="0.2">
      <c r="A48" s="869"/>
      <c r="B48" s="869"/>
      <c r="C48" s="1002"/>
      <c r="D48" s="1002"/>
      <c r="E48" s="1002"/>
      <c r="F48" s="1002"/>
      <c r="G48" s="1002"/>
      <c r="H48" s="1002"/>
      <c r="I48" s="1002"/>
      <c r="J48" s="1002"/>
      <c r="K48" s="1002"/>
      <c r="L48" s="1002"/>
      <c r="M48" s="1002"/>
      <c r="N48" s="1002"/>
      <c r="O48" s="1002"/>
      <c r="P48" s="1002"/>
      <c r="Q48" s="1002"/>
      <c r="R48" s="1002"/>
    </row>
    <row r="49" spans="1:49" ht="15" x14ac:dyDescent="0.2">
      <c r="A49" s="869"/>
      <c r="B49" s="869"/>
      <c r="C49" s="1002"/>
      <c r="D49" s="1002"/>
      <c r="E49" s="1002"/>
      <c r="F49" s="1002"/>
      <c r="G49" s="1002"/>
      <c r="H49" s="1002"/>
      <c r="I49" s="1002"/>
      <c r="J49" s="1002"/>
      <c r="K49" s="1002"/>
      <c r="L49" s="1002"/>
      <c r="M49" s="1002"/>
      <c r="N49" s="1002"/>
      <c r="O49" s="1002"/>
      <c r="P49" s="1002"/>
      <c r="Q49" s="1002"/>
      <c r="R49" s="1002"/>
    </row>
    <row r="50" spans="1:49" ht="15" x14ac:dyDescent="0.2">
      <c r="A50" s="869"/>
      <c r="B50" s="869"/>
      <c r="C50" s="1002"/>
      <c r="D50" s="1002"/>
      <c r="E50" s="1002"/>
      <c r="F50" s="1002"/>
      <c r="G50" s="1002"/>
      <c r="H50" s="1002"/>
      <c r="I50" s="1002"/>
      <c r="J50" s="1002"/>
      <c r="K50" s="1002"/>
      <c r="L50" s="1002"/>
      <c r="M50" s="1002"/>
      <c r="N50" s="1002"/>
      <c r="O50" s="1002"/>
      <c r="P50" s="1002"/>
      <c r="Q50" s="1002"/>
      <c r="R50" s="1002"/>
    </row>
    <row r="51" spans="1:49" ht="15" x14ac:dyDescent="0.2">
      <c r="A51" s="869"/>
      <c r="B51" s="869"/>
      <c r="AU51" s="942"/>
      <c r="AW51" s="943"/>
    </row>
    <row r="52" spans="1:49" x14ac:dyDescent="0.2">
      <c r="B52" s="1146"/>
      <c r="C52" s="1146">
        <v>6772474</v>
      </c>
      <c r="D52" s="1146"/>
      <c r="E52" s="1146">
        <v>705297</v>
      </c>
      <c r="F52" s="1146"/>
      <c r="G52" s="1147">
        <v>1385587</v>
      </c>
      <c r="H52" s="1146"/>
      <c r="I52" s="1146"/>
      <c r="J52" s="1146"/>
      <c r="K52" s="1146">
        <v>1236834</v>
      </c>
      <c r="S52" s="868"/>
      <c r="T52" s="868"/>
      <c r="U52" s="868"/>
      <c r="V52" s="868"/>
      <c r="W52" s="868"/>
    </row>
    <row r="53" spans="1:49" x14ac:dyDescent="0.2">
      <c r="G53" s="868"/>
      <c r="K53" s="868"/>
      <c r="S53" s="868"/>
      <c r="T53" s="868"/>
      <c r="U53" s="868"/>
      <c r="V53" s="868"/>
      <c r="W53" s="868"/>
    </row>
    <row r="54" spans="1:49" x14ac:dyDescent="0.2">
      <c r="S54" s="868"/>
      <c r="T54" s="868"/>
      <c r="U54" s="868"/>
      <c r="V54" s="868"/>
      <c r="W54" s="868"/>
    </row>
  </sheetData>
  <mergeCells count="108">
    <mergeCell ref="AI13:AJ13"/>
    <mergeCell ref="AO13:AP13"/>
    <mergeCell ref="BC26:BC29"/>
    <mergeCell ref="O13:P13"/>
    <mergeCell ref="Q13:R13"/>
    <mergeCell ref="AA13:AB13"/>
    <mergeCell ref="AC13:AD13"/>
    <mergeCell ref="AE13:AF13"/>
    <mergeCell ref="AE12:AF12"/>
    <mergeCell ref="AM12:AN12"/>
    <mergeCell ref="AO12:AP12"/>
    <mergeCell ref="C13:D13"/>
    <mergeCell ref="E13:F13"/>
    <mergeCell ref="G13:H13"/>
    <mergeCell ref="I13:J13"/>
    <mergeCell ref="K13:L13"/>
    <mergeCell ref="M13:N13"/>
    <mergeCell ref="AG13:AH13"/>
    <mergeCell ref="AW10:AX10"/>
    <mergeCell ref="AZ10:BA10"/>
    <mergeCell ref="AA11:AB11"/>
    <mergeCell ref="AC11:AD11"/>
    <mergeCell ref="AE11:AF11"/>
    <mergeCell ref="AO11:AP11"/>
    <mergeCell ref="AG10:AH10"/>
    <mergeCell ref="AI10:AJ10"/>
    <mergeCell ref="AK10:AL10"/>
    <mergeCell ref="AM10:AN10"/>
    <mergeCell ref="M10:N10"/>
    <mergeCell ref="AO10:AP10"/>
    <mergeCell ref="AQ10:AR10"/>
    <mergeCell ref="O10:P10"/>
    <mergeCell ref="Y10:Z10"/>
    <mergeCell ref="AA10:AB10"/>
    <mergeCell ref="AC10:AD10"/>
    <mergeCell ref="AE10:AF10"/>
    <mergeCell ref="AO9:AP9"/>
    <mergeCell ref="AQ9:AR9"/>
    <mergeCell ref="AS9:AT9"/>
    <mergeCell ref="AW9:AX9"/>
    <mergeCell ref="AZ9:BA9"/>
    <mergeCell ref="C10:D10"/>
    <mergeCell ref="E10:F10"/>
    <mergeCell ref="G10:H10"/>
    <mergeCell ref="I10:J10"/>
    <mergeCell ref="K10:L10"/>
    <mergeCell ref="AK7:AL7"/>
    <mergeCell ref="AZ8:BA8"/>
    <mergeCell ref="C9:D9"/>
    <mergeCell ref="Y9:Z9"/>
    <mergeCell ref="AA9:AB9"/>
    <mergeCell ref="AC9:AD9"/>
    <mergeCell ref="AE9:AF9"/>
    <mergeCell ref="AG9:AH9"/>
    <mergeCell ref="AI9:AJ9"/>
    <mergeCell ref="AG8:AH8"/>
    <mergeCell ref="AK9:AL9"/>
    <mergeCell ref="AO8:AP8"/>
    <mergeCell ref="AQ8:AR8"/>
    <mergeCell ref="AS8:AT8"/>
    <mergeCell ref="AZ7:BA7"/>
    <mergeCell ref="A8:B8"/>
    <mergeCell ref="C8:D8"/>
    <mergeCell ref="E8:F8"/>
    <mergeCell ref="G8:H8"/>
    <mergeCell ref="K8:L8"/>
    <mergeCell ref="AZ6:BA6"/>
    <mergeCell ref="C7:D7"/>
    <mergeCell ref="E7:F7"/>
    <mergeCell ref="G7:H7"/>
    <mergeCell ref="I7:J7"/>
    <mergeCell ref="K7:L7"/>
    <mergeCell ref="M7:N7"/>
    <mergeCell ref="AQ7:AR7"/>
    <mergeCell ref="AS7:AT7"/>
    <mergeCell ref="AW8:AX8"/>
    <mergeCell ref="AO7:AP7"/>
    <mergeCell ref="M8:N8"/>
    <mergeCell ref="Y8:AF8"/>
    <mergeCell ref="O7:P7"/>
    <mergeCell ref="U7:V7"/>
    <mergeCell ref="AI8:AJ8"/>
    <mergeCell ref="AK8:AL8"/>
    <mergeCell ref="Y7:AF7"/>
    <mergeCell ref="AG7:AJ7"/>
    <mergeCell ref="AZ5:BA5"/>
    <mergeCell ref="C6:D6"/>
    <mergeCell ref="E6:F6"/>
    <mergeCell ref="G6:H6"/>
    <mergeCell ref="I6:J6"/>
    <mergeCell ref="K6:L6"/>
    <mergeCell ref="M6:N6"/>
    <mergeCell ref="O6:P6"/>
    <mergeCell ref="Y6:AF6"/>
    <mergeCell ref="AG6:AL6"/>
    <mergeCell ref="AO6:AP6"/>
    <mergeCell ref="S3:X3"/>
    <mergeCell ref="Y3:AV3"/>
    <mergeCell ref="AW4:AX4"/>
    <mergeCell ref="A5:B5"/>
    <mergeCell ref="C5:D5"/>
    <mergeCell ref="E5:F5"/>
    <mergeCell ref="G5:H5"/>
    <mergeCell ref="I5:J5"/>
    <mergeCell ref="K5:L5"/>
    <mergeCell ref="M5:N5"/>
    <mergeCell ref="Y5:AF5"/>
    <mergeCell ref="AO5:AP5"/>
  </mergeCells>
  <pageMargins left="0.26" right="0.2" top="1.36" bottom="0.2" header="0.5" footer="0.5"/>
  <pageSetup paperSize="9" scale="59" orientation="landscape"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54"/>
  <sheetViews>
    <sheetView zoomScale="70" zoomScaleNormal="70" workbookViewId="0">
      <pane xSplit="2" ySplit="13" topLeftCell="T14" activePane="bottomRight" state="frozen"/>
      <selection activeCell="A19" sqref="A19:I19"/>
      <selection pane="topRight" activeCell="A19" sqref="A19:I19"/>
      <selection pane="bottomLeft" activeCell="A19" sqref="A19:I19"/>
      <selection pane="bottomRight" activeCell="BD30" sqref="BD30"/>
    </sheetView>
  </sheetViews>
  <sheetFormatPr defaultRowHeight="12.75" x14ac:dyDescent="0.2"/>
  <cols>
    <col min="1" max="1" width="1.85546875" style="795" customWidth="1"/>
    <col min="2" max="2" width="20.28515625" style="795" customWidth="1"/>
    <col min="3" max="3" width="6" style="795" hidden="1" customWidth="1"/>
    <col min="4" max="4" width="14.7109375" style="795" hidden="1" customWidth="1"/>
    <col min="5" max="5" width="3" style="795" hidden="1" customWidth="1"/>
    <col min="6" max="6" width="13.5703125" style="795" hidden="1" customWidth="1"/>
    <col min="7" max="7" width="2.42578125" style="795" hidden="1" customWidth="1"/>
    <col min="8" max="8" width="14.7109375" style="795" hidden="1" customWidth="1"/>
    <col min="9" max="9" width="1.140625" style="795" hidden="1" customWidth="1"/>
    <col min="10" max="10" width="13.140625" style="795" hidden="1" customWidth="1"/>
    <col min="11" max="11" width="1.7109375" style="795" hidden="1" customWidth="1"/>
    <col min="12" max="12" width="14.28515625" style="795" hidden="1" customWidth="1"/>
    <col min="13" max="13" width="0.85546875" style="795" hidden="1" customWidth="1"/>
    <col min="14" max="14" width="12.85546875" style="795" hidden="1" customWidth="1"/>
    <col min="15" max="15" width="1.42578125" style="795" hidden="1" customWidth="1"/>
    <col min="16" max="16" width="15" style="795" hidden="1" customWidth="1"/>
    <col min="17" max="17" width="1.42578125" style="795" hidden="1" customWidth="1"/>
    <col min="18" max="18" width="16.5703125" style="795" hidden="1" customWidth="1"/>
    <col min="19" max="19" width="0.85546875" style="795" hidden="1" customWidth="1"/>
    <col min="20" max="20" width="12" style="795" customWidth="1"/>
    <col min="21" max="21" width="3" style="795" customWidth="1"/>
    <col min="22" max="22" width="10.85546875" style="1053" customWidth="1"/>
    <col min="23" max="23" width="3" style="795" customWidth="1"/>
    <col min="24" max="24" width="9.42578125" style="795" customWidth="1"/>
    <col min="25" max="25" width="3.140625" style="795" customWidth="1"/>
    <col min="26" max="26" width="10.140625" style="795" customWidth="1"/>
    <col min="27" max="27" width="3.140625" style="795" customWidth="1"/>
    <col min="28" max="28" width="9.7109375" style="1053" customWidth="1"/>
    <col min="29" max="29" width="1.7109375" style="795" customWidth="1"/>
    <col min="30" max="30" width="10.5703125" style="795" customWidth="1"/>
    <col min="31" max="31" width="1.42578125" style="795" customWidth="1"/>
    <col min="32" max="32" width="9.7109375" style="795" customWidth="1"/>
    <col min="33" max="33" width="3.42578125" style="795" customWidth="1"/>
    <col min="34" max="34" width="9.42578125" style="795" customWidth="1"/>
    <col min="35" max="35" width="3.28515625" style="795" customWidth="1"/>
    <col min="36" max="36" width="9.7109375" style="795" customWidth="1"/>
    <col min="37" max="37" width="2.28515625" style="795" customWidth="1"/>
    <col min="38" max="38" width="10.85546875" style="795" customWidth="1"/>
    <col min="39" max="39" width="2" style="795" customWidth="1"/>
    <col min="40" max="40" width="10.140625" style="795" customWidth="1"/>
    <col min="41" max="41" width="1.42578125" style="795" customWidth="1"/>
    <col min="42" max="42" width="9.7109375" style="795" customWidth="1"/>
    <col min="43" max="43" width="1" style="795" customWidth="1"/>
    <col min="44" max="44" width="9.7109375" style="795" customWidth="1"/>
    <col min="45" max="45" width="1" style="795" customWidth="1"/>
    <col min="46" max="46" width="9.7109375" style="795" bestFit="1" customWidth="1"/>
    <col min="47" max="47" width="1" style="795" customWidth="1"/>
    <col min="48" max="48" width="11.28515625" style="795" customWidth="1"/>
    <col min="49" max="49" width="1.28515625" style="795" customWidth="1"/>
    <col min="50" max="50" width="12.140625" style="795" customWidth="1"/>
    <col min="51" max="51" width="1.28515625" style="795" customWidth="1"/>
    <col min="52" max="52" width="2.140625" style="795" customWidth="1"/>
    <col min="53" max="53" width="9.42578125" style="1053" customWidth="1"/>
    <col min="54" max="54" width="3.28515625" style="795" customWidth="1"/>
    <col min="55" max="55" width="2.7109375" customWidth="1"/>
    <col min="56" max="56" width="6.28515625" customWidth="1"/>
    <col min="57" max="60" width="9.140625" style="795"/>
    <col min="61" max="61" width="13.7109375" style="795" customWidth="1"/>
    <col min="62" max="16384" width="9.140625" style="795"/>
  </cols>
  <sheetData>
    <row r="1" spans="1:59" s="793" customFormat="1" ht="23.25" x14ac:dyDescent="0.35">
      <c r="A1" s="948" t="s">
        <v>1143</v>
      </c>
      <c r="AB1" s="1052"/>
      <c r="BC1" s="24"/>
      <c r="BD1" s="24"/>
    </row>
    <row r="2" spans="1:59" ht="13.5" thickBot="1" x14ac:dyDescent="0.25"/>
    <row r="3" spans="1:59" x14ac:dyDescent="0.2">
      <c r="A3" s="796"/>
      <c r="B3" s="798"/>
      <c r="C3" s="797"/>
      <c r="D3" s="1054"/>
      <c r="E3" s="797"/>
      <c r="F3" s="797"/>
      <c r="G3" s="797"/>
      <c r="H3" s="797"/>
      <c r="I3" s="797"/>
      <c r="J3" s="797"/>
      <c r="K3" s="797"/>
      <c r="L3" s="797"/>
      <c r="M3" s="797"/>
      <c r="N3" s="797"/>
      <c r="O3" s="797"/>
      <c r="P3" s="797"/>
      <c r="Q3" s="797"/>
      <c r="R3" s="797"/>
      <c r="S3" s="797"/>
      <c r="T3" s="2958" t="s">
        <v>37</v>
      </c>
      <c r="U3" s="2918"/>
      <c r="V3" s="2920" t="s">
        <v>633</v>
      </c>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9"/>
      <c r="AX3" s="1055"/>
      <c r="AY3" s="1056"/>
      <c r="BA3" s="1055"/>
      <c r="BB3" s="1056"/>
    </row>
    <row r="4" spans="1:59" x14ac:dyDescent="0.2">
      <c r="A4" s="813"/>
      <c r="B4" s="898"/>
      <c r="C4" s="877"/>
      <c r="D4" s="1057"/>
      <c r="E4" s="1058"/>
      <c r="F4" s="1058"/>
      <c r="G4" s="1058"/>
      <c r="H4" s="1058"/>
      <c r="I4" s="1058"/>
      <c r="J4" s="1058"/>
      <c r="K4" s="1058"/>
      <c r="L4" s="1058"/>
      <c r="M4" s="1058"/>
      <c r="N4" s="1058"/>
      <c r="O4" s="1058"/>
      <c r="P4" s="1058"/>
      <c r="Q4" s="1058"/>
      <c r="R4" s="1058"/>
      <c r="S4" s="1058"/>
      <c r="T4" s="2959" t="s">
        <v>39</v>
      </c>
      <c r="U4" s="2960"/>
      <c r="V4" s="1059"/>
      <c r="W4" s="1060"/>
      <c r="X4" s="1060"/>
      <c r="Y4" s="1060"/>
      <c r="Z4" s="1060"/>
      <c r="AA4" s="1060"/>
      <c r="AB4" s="1061"/>
      <c r="AC4" s="1060"/>
      <c r="AD4" s="1058"/>
      <c r="AE4" s="1058"/>
      <c r="AF4" s="1058"/>
      <c r="AG4" s="1058"/>
      <c r="AH4" s="1058"/>
      <c r="AI4" s="1058"/>
      <c r="AJ4" s="1060"/>
      <c r="AK4" s="1060"/>
      <c r="AL4" s="1058"/>
      <c r="AM4" s="1058"/>
      <c r="AN4" s="1058"/>
      <c r="AO4" s="1058"/>
      <c r="AP4" s="1058"/>
      <c r="AQ4" s="1058"/>
      <c r="AR4" s="1058"/>
      <c r="AS4" s="1058"/>
      <c r="AT4" s="1058"/>
      <c r="AU4" s="1058"/>
      <c r="AV4" s="1058"/>
      <c r="AW4" s="1062"/>
      <c r="AX4" s="2921" t="s">
        <v>488</v>
      </c>
      <c r="AY4" s="2922"/>
      <c r="BA4" s="1063" t="s">
        <v>21</v>
      </c>
      <c r="BB4" s="1064"/>
    </row>
    <row r="5" spans="1:59" x14ac:dyDescent="0.2">
      <c r="A5" s="2921"/>
      <c r="B5" s="2922"/>
      <c r="C5" s="817"/>
      <c r="D5" s="2923" t="s">
        <v>335</v>
      </c>
      <c r="E5" s="2924"/>
      <c r="F5" s="2925" t="s">
        <v>347</v>
      </c>
      <c r="G5" s="2924"/>
      <c r="H5" s="2925" t="s">
        <v>347</v>
      </c>
      <c r="I5" s="2924"/>
      <c r="J5" s="2925" t="s">
        <v>347</v>
      </c>
      <c r="K5" s="2924"/>
      <c r="L5" s="2925" t="s">
        <v>347</v>
      </c>
      <c r="M5" s="2924"/>
      <c r="N5" s="2925" t="s">
        <v>347</v>
      </c>
      <c r="O5" s="2926"/>
      <c r="P5" s="1012"/>
      <c r="Q5" s="1065"/>
      <c r="R5" s="1012"/>
      <c r="S5" s="1066"/>
      <c r="T5" s="1067"/>
      <c r="U5" s="1068"/>
      <c r="V5" s="2927" t="s">
        <v>182</v>
      </c>
      <c r="W5" s="2928"/>
      <c r="X5" s="2928"/>
      <c r="Y5" s="2928"/>
      <c r="Z5" s="2928"/>
      <c r="AA5" s="2928"/>
      <c r="AB5" s="2928"/>
      <c r="AC5" s="2929"/>
      <c r="AD5" s="1071"/>
      <c r="AE5" s="1072"/>
      <c r="AF5" s="1072"/>
      <c r="AG5" s="1072"/>
      <c r="AH5" s="1073"/>
      <c r="AI5" s="1074"/>
      <c r="AJ5" s="1075"/>
      <c r="AK5" s="1076"/>
      <c r="AL5" s="2930"/>
      <c r="AM5" s="2931"/>
      <c r="AN5" s="882"/>
      <c r="AO5" s="882"/>
      <c r="AP5" s="1077"/>
      <c r="AQ5" s="1076"/>
      <c r="AR5" s="1077"/>
      <c r="AS5" s="1076"/>
      <c r="AT5" s="1077"/>
      <c r="AU5" s="1076"/>
      <c r="AV5" s="1075" t="s">
        <v>631</v>
      </c>
      <c r="AW5" s="1064"/>
      <c r="AX5" s="1078"/>
      <c r="AY5" s="1064"/>
      <c r="BA5" s="2932" t="s">
        <v>210</v>
      </c>
      <c r="BB5" s="2933"/>
    </row>
    <row r="6" spans="1:59" x14ac:dyDescent="0.2">
      <c r="A6" s="1081"/>
      <c r="B6" s="1082"/>
      <c r="C6" s="1083"/>
      <c r="D6" s="2934" t="s">
        <v>280</v>
      </c>
      <c r="E6" s="2935"/>
      <c r="F6" s="2934" t="s">
        <v>129</v>
      </c>
      <c r="G6" s="2935"/>
      <c r="H6" s="2934" t="s">
        <v>348</v>
      </c>
      <c r="I6" s="2935"/>
      <c r="J6" s="2934" t="s">
        <v>386</v>
      </c>
      <c r="K6" s="2935"/>
      <c r="L6" s="2934" t="s">
        <v>348</v>
      </c>
      <c r="M6" s="2935"/>
      <c r="N6" s="2934" t="s">
        <v>456</v>
      </c>
      <c r="O6" s="2936"/>
      <c r="P6" s="2934" t="s">
        <v>183</v>
      </c>
      <c r="Q6" s="2935"/>
      <c r="R6" s="1084" t="s">
        <v>488</v>
      </c>
      <c r="S6" s="1083"/>
      <c r="T6" s="1075"/>
      <c r="U6" s="1076"/>
      <c r="V6" s="2937" t="s">
        <v>184</v>
      </c>
      <c r="W6" s="2938"/>
      <c r="X6" s="2938"/>
      <c r="Y6" s="2938"/>
      <c r="Z6" s="2938"/>
      <c r="AA6" s="2938"/>
      <c r="AB6" s="2938"/>
      <c r="AC6" s="2939"/>
      <c r="AD6" s="2934" t="s">
        <v>349</v>
      </c>
      <c r="AE6" s="2936"/>
      <c r="AF6" s="2936"/>
      <c r="AG6" s="2936"/>
      <c r="AH6" s="2936"/>
      <c r="AI6" s="2935"/>
      <c r="AJ6" s="1084"/>
      <c r="AK6" s="1083"/>
      <c r="AL6" s="2934"/>
      <c r="AM6" s="2935"/>
      <c r="AN6" s="1083"/>
      <c r="AO6" s="1083"/>
      <c r="AP6" s="1075" t="s">
        <v>185</v>
      </c>
      <c r="AQ6" s="1076"/>
      <c r="AR6" s="1075" t="s">
        <v>784</v>
      </c>
      <c r="AS6" s="1076"/>
      <c r="AT6" s="1075" t="s">
        <v>632</v>
      </c>
      <c r="AU6" s="1076"/>
      <c r="AV6" s="1086"/>
      <c r="AW6" s="1064"/>
      <c r="AX6" s="1090"/>
      <c r="AY6" s="1064"/>
      <c r="BA6" s="2932" t="s">
        <v>212</v>
      </c>
      <c r="BB6" s="2933"/>
    </row>
    <row r="7" spans="1:59" x14ac:dyDescent="0.2">
      <c r="A7" s="1081"/>
      <c r="B7" s="1082"/>
      <c r="C7" s="1083" t="s">
        <v>301</v>
      </c>
      <c r="D7" s="2934" t="s">
        <v>79</v>
      </c>
      <c r="E7" s="2935"/>
      <c r="F7" s="2934" t="s">
        <v>40</v>
      </c>
      <c r="G7" s="2935"/>
      <c r="H7" s="2934" t="s">
        <v>386</v>
      </c>
      <c r="I7" s="2935"/>
      <c r="J7" s="2934" t="s">
        <v>186</v>
      </c>
      <c r="K7" s="2935"/>
      <c r="L7" s="2934" t="s">
        <v>456</v>
      </c>
      <c r="M7" s="2935"/>
      <c r="N7" s="2934" t="s">
        <v>186</v>
      </c>
      <c r="O7" s="2936"/>
      <c r="P7" s="2934" t="s">
        <v>19</v>
      </c>
      <c r="Q7" s="2935"/>
      <c r="R7" s="1084" t="s">
        <v>187</v>
      </c>
      <c r="S7" s="1083"/>
      <c r="T7" s="1091"/>
      <c r="U7" s="888"/>
      <c r="V7" s="2937" t="s">
        <v>721</v>
      </c>
      <c r="W7" s="2938"/>
      <c r="X7" s="2938"/>
      <c r="Y7" s="2938"/>
      <c r="Z7" s="2938"/>
      <c r="AA7" s="2938"/>
      <c r="AB7" s="2938"/>
      <c r="AC7" s="2939"/>
      <c r="AD7" s="2934"/>
      <c r="AE7" s="2936"/>
      <c r="AF7" s="2936"/>
      <c r="AG7" s="2936"/>
      <c r="AH7" s="2936"/>
      <c r="AI7" s="2935"/>
      <c r="AJ7" s="1075" t="s">
        <v>190</v>
      </c>
      <c r="AK7" s="1076"/>
      <c r="AL7" s="2934" t="s">
        <v>666</v>
      </c>
      <c r="AM7" s="2935"/>
      <c r="AN7" s="2934" t="s">
        <v>700</v>
      </c>
      <c r="AO7" s="2935"/>
      <c r="AP7" s="2934" t="s">
        <v>188</v>
      </c>
      <c r="AQ7" s="2935"/>
      <c r="AR7" s="2934" t="s">
        <v>785</v>
      </c>
      <c r="AS7" s="2935"/>
      <c r="AT7" s="2934" t="s">
        <v>525</v>
      </c>
      <c r="AU7" s="2935"/>
      <c r="AV7" s="1075"/>
      <c r="AW7" s="1064"/>
      <c r="AX7" s="1090"/>
      <c r="AY7" s="1064"/>
      <c r="BA7" s="2932" t="s">
        <v>213</v>
      </c>
      <c r="BB7" s="2933"/>
    </row>
    <row r="8" spans="1:59" x14ac:dyDescent="0.2">
      <c r="A8" s="2940" t="s">
        <v>678</v>
      </c>
      <c r="B8" s="2941"/>
      <c r="C8" s="1083" t="s">
        <v>302</v>
      </c>
      <c r="D8" s="2934"/>
      <c r="E8" s="2935"/>
      <c r="F8" s="2934" t="s">
        <v>136</v>
      </c>
      <c r="G8" s="2935"/>
      <c r="H8" s="2934" t="s">
        <v>350</v>
      </c>
      <c r="I8" s="2935"/>
      <c r="J8" s="1083"/>
      <c r="K8" s="1083"/>
      <c r="L8" s="2934" t="s">
        <v>350</v>
      </c>
      <c r="M8" s="2935"/>
      <c r="N8" s="2934"/>
      <c r="O8" s="2936"/>
      <c r="P8" s="1084"/>
      <c r="Q8" s="1083"/>
      <c r="R8" s="1084" t="s">
        <v>387</v>
      </c>
      <c r="S8" s="1083"/>
      <c r="T8" s="1075"/>
      <c r="U8" s="1076"/>
      <c r="V8" s="2942"/>
      <c r="W8" s="2943"/>
      <c r="X8" s="2943"/>
      <c r="Y8" s="2943"/>
      <c r="Z8" s="2943"/>
      <c r="AA8" s="2943"/>
      <c r="AB8" s="2943"/>
      <c r="AC8" s="2944"/>
      <c r="AD8" s="2951"/>
      <c r="AE8" s="2945"/>
      <c r="AF8" s="2945"/>
      <c r="AG8" s="2945"/>
      <c r="AH8" s="2945"/>
      <c r="AI8" s="2946"/>
      <c r="AJ8" s="1075" t="s">
        <v>219</v>
      </c>
      <c r="AK8" s="1076"/>
      <c r="AL8" s="2934" t="s">
        <v>667</v>
      </c>
      <c r="AM8" s="2935"/>
      <c r="AN8" s="2934" t="s">
        <v>257</v>
      </c>
      <c r="AO8" s="2935"/>
      <c r="AP8" s="2934" t="s">
        <v>189</v>
      </c>
      <c r="AQ8" s="2935"/>
      <c r="AR8" s="2934"/>
      <c r="AS8" s="2935"/>
      <c r="AT8" s="2934"/>
      <c r="AU8" s="2935"/>
      <c r="AV8" s="1091"/>
      <c r="AW8" s="898"/>
      <c r="AX8" s="2921"/>
      <c r="AY8" s="2922"/>
      <c r="BA8" s="2932" t="s">
        <v>611</v>
      </c>
      <c r="BB8" s="2933"/>
    </row>
    <row r="9" spans="1:59" x14ac:dyDescent="0.2">
      <c r="A9" s="1081"/>
      <c r="B9" s="1082"/>
      <c r="C9" s="1083"/>
      <c r="D9" s="2934"/>
      <c r="E9" s="2936"/>
      <c r="F9" s="1084"/>
      <c r="G9" s="1085"/>
      <c r="H9" s="1084"/>
      <c r="I9" s="1085"/>
      <c r="J9" s="1083"/>
      <c r="K9" s="1083"/>
      <c r="L9" s="1084"/>
      <c r="M9" s="1085"/>
      <c r="N9" s="1083"/>
      <c r="O9" s="1083"/>
      <c r="P9" s="1084"/>
      <c r="Q9" s="1083"/>
      <c r="R9" s="1084" t="s">
        <v>223</v>
      </c>
      <c r="S9" s="1083"/>
      <c r="T9" s="1075"/>
      <c r="U9" s="1076"/>
      <c r="V9" s="2937" t="s">
        <v>482</v>
      </c>
      <c r="W9" s="2938"/>
      <c r="X9" s="2947" t="s">
        <v>215</v>
      </c>
      <c r="Y9" s="2948"/>
      <c r="Z9" s="2947" t="s">
        <v>21</v>
      </c>
      <c r="AA9" s="2948"/>
      <c r="AB9" s="2949" t="s">
        <v>353</v>
      </c>
      <c r="AC9" s="2939"/>
      <c r="AD9" s="2930" t="s">
        <v>335</v>
      </c>
      <c r="AE9" s="2950"/>
      <c r="AF9" s="2930" t="s">
        <v>457</v>
      </c>
      <c r="AG9" s="2931"/>
      <c r="AH9" s="2934" t="s">
        <v>352</v>
      </c>
      <c r="AI9" s="2935"/>
      <c r="AJ9" s="1075" t="s">
        <v>220</v>
      </c>
      <c r="AK9" s="1076"/>
      <c r="AL9" s="2934" t="s">
        <v>210</v>
      </c>
      <c r="AM9" s="2935"/>
      <c r="AN9" s="2934" t="s">
        <v>134</v>
      </c>
      <c r="AO9" s="2935"/>
      <c r="AP9" s="2934" t="s">
        <v>191</v>
      </c>
      <c r="AQ9" s="2935"/>
      <c r="AR9" s="2934"/>
      <c r="AS9" s="2935"/>
      <c r="AT9" s="2934"/>
      <c r="AU9" s="2935"/>
      <c r="AV9" s="1091"/>
      <c r="AW9" s="898"/>
      <c r="AX9" s="2921"/>
      <c r="AY9" s="2922"/>
      <c r="BA9" s="2932" t="s">
        <v>281</v>
      </c>
      <c r="BB9" s="2933"/>
    </row>
    <row r="10" spans="1:59" x14ac:dyDescent="0.2">
      <c r="A10" s="1081"/>
      <c r="B10" s="1082"/>
      <c r="C10" s="1083"/>
      <c r="D10" s="2934" t="s">
        <v>192</v>
      </c>
      <c r="E10" s="2936"/>
      <c r="F10" s="2934" t="s">
        <v>192</v>
      </c>
      <c r="G10" s="2936"/>
      <c r="H10" s="2934" t="s">
        <v>192</v>
      </c>
      <c r="I10" s="2936"/>
      <c r="J10" s="2934" t="s">
        <v>192</v>
      </c>
      <c r="K10" s="2936"/>
      <c r="L10" s="2934" t="s">
        <v>192</v>
      </c>
      <c r="M10" s="2936"/>
      <c r="N10" s="2934" t="s">
        <v>192</v>
      </c>
      <c r="O10" s="2936"/>
      <c r="P10" s="2934" t="s">
        <v>192</v>
      </c>
      <c r="Q10" s="2936"/>
      <c r="R10" s="1084" t="s">
        <v>210</v>
      </c>
      <c r="S10" s="1083"/>
      <c r="T10" s="1075"/>
      <c r="U10" s="1076"/>
      <c r="V10" s="2937" t="s">
        <v>485</v>
      </c>
      <c r="W10" s="2938"/>
      <c r="X10" s="2949" t="s">
        <v>217</v>
      </c>
      <c r="Y10" s="2939"/>
      <c r="Z10" s="2949" t="s">
        <v>668</v>
      </c>
      <c r="AA10" s="2939"/>
      <c r="AB10" s="2949" t="s">
        <v>356</v>
      </c>
      <c r="AC10" s="2939"/>
      <c r="AD10" s="2934"/>
      <c r="AE10" s="2935"/>
      <c r="AF10" s="2934"/>
      <c r="AG10" s="2935"/>
      <c r="AH10" s="2934" t="s">
        <v>355</v>
      </c>
      <c r="AI10" s="2935"/>
      <c r="AJ10" s="2934" t="s">
        <v>221</v>
      </c>
      <c r="AK10" s="2935"/>
      <c r="AL10" s="2934"/>
      <c r="AM10" s="2935"/>
      <c r="AN10" s="1083"/>
      <c r="AO10" s="1083"/>
      <c r="AP10" s="2934" t="s">
        <v>194</v>
      </c>
      <c r="AQ10" s="2935"/>
      <c r="AR10" s="2934"/>
      <c r="AS10" s="2935"/>
      <c r="AT10" s="1084"/>
      <c r="AU10" s="1083"/>
      <c r="AV10" s="1091"/>
      <c r="AW10" s="898"/>
      <c r="AX10" s="2921"/>
      <c r="AY10" s="2922"/>
      <c r="BA10" s="2932" t="s">
        <v>282</v>
      </c>
      <c r="BB10" s="2933"/>
    </row>
    <row r="11" spans="1:59" x14ac:dyDescent="0.2">
      <c r="A11" s="1081"/>
      <c r="B11" s="1082"/>
      <c r="C11" s="1083"/>
      <c r="D11" s="1084"/>
      <c r="E11" s="1083"/>
      <c r="F11" s="1084"/>
      <c r="G11" s="1083"/>
      <c r="H11" s="1084"/>
      <c r="I11" s="1085"/>
      <c r="J11" s="1083"/>
      <c r="K11" s="1083"/>
      <c r="L11" s="1084"/>
      <c r="M11" s="1085"/>
      <c r="N11" s="1083"/>
      <c r="O11" s="1083"/>
      <c r="P11" s="1084"/>
      <c r="Q11" s="1083"/>
      <c r="R11" s="1084" t="s">
        <v>192</v>
      </c>
      <c r="S11" s="1083"/>
      <c r="T11" s="1075"/>
      <c r="U11" s="1076"/>
      <c r="V11" s="1087"/>
      <c r="W11" s="1088"/>
      <c r="X11" s="2949" t="s">
        <v>669</v>
      </c>
      <c r="Y11" s="2939"/>
      <c r="Z11" s="2949" t="s">
        <v>670</v>
      </c>
      <c r="AA11" s="2939"/>
      <c r="AB11" s="2949" t="s">
        <v>358</v>
      </c>
      <c r="AC11" s="2939"/>
      <c r="AD11" s="1084"/>
      <c r="AE11" s="1083"/>
      <c r="AF11" s="1084"/>
      <c r="AG11" s="1085"/>
      <c r="AH11" s="1084"/>
      <c r="AI11" s="1083"/>
      <c r="AJ11" s="1075"/>
      <c r="AK11" s="1076"/>
      <c r="AL11" s="2934"/>
      <c r="AM11" s="2935"/>
      <c r="AN11" s="1083"/>
      <c r="AO11" s="1083"/>
      <c r="AP11" s="1084"/>
      <c r="AQ11" s="1083"/>
      <c r="AR11" s="1084"/>
      <c r="AS11" s="1083"/>
      <c r="AT11" s="1084"/>
      <c r="AU11" s="1083"/>
      <c r="AV11" s="1091"/>
      <c r="AW11" s="898"/>
      <c r="AX11" s="814"/>
      <c r="AY11" s="819"/>
      <c r="BA11" s="1079"/>
      <c r="BB11" s="1080"/>
    </row>
    <row r="12" spans="1:59" x14ac:dyDescent="0.2">
      <c r="A12" s="1081"/>
      <c r="B12" s="1082"/>
      <c r="C12" s="1083"/>
      <c r="D12" s="1084"/>
      <c r="E12" s="1083"/>
      <c r="F12" s="1084"/>
      <c r="G12" s="1083"/>
      <c r="H12" s="1084"/>
      <c r="I12" s="1085"/>
      <c r="J12" s="1083"/>
      <c r="K12" s="1083"/>
      <c r="L12" s="1084"/>
      <c r="M12" s="1085"/>
      <c r="N12" s="1083"/>
      <c r="O12" s="1083"/>
      <c r="P12" s="1084"/>
      <c r="Q12" s="1083"/>
      <c r="R12" s="1084"/>
      <c r="S12" s="1083"/>
      <c r="T12" s="1075"/>
      <c r="U12" s="1076"/>
      <c r="V12" s="1087"/>
      <c r="W12" s="1088"/>
      <c r="X12" s="1092"/>
      <c r="Y12" s="1089"/>
      <c r="Z12" s="1088"/>
      <c r="AA12" s="1088"/>
      <c r="AB12" s="2949" t="s">
        <v>360</v>
      </c>
      <c r="AC12" s="2939"/>
      <c r="AD12" s="1084"/>
      <c r="AE12" s="1083"/>
      <c r="AF12" s="1084"/>
      <c r="AG12" s="1085"/>
      <c r="AH12" s="1084"/>
      <c r="AI12" s="1083"/>
      <c r="AJ12" s="2934"/>
      <c r="AK12" s="2935"/>
      <c r="AL12" s="2934"/>
      <c r="AM12" s="2935"/>
      <c r="AN12" s="1083"/>
      <c r="AO12" s="1083"/>
      <c r="AP12" s="1084"/>
      <c r="AQ12" s="1083"/>
      <c r="AR12" s="1084"/>
      <c r="AS12" s="1083"/>
      <c r="AT12" s="1084"/>
      <c r="AU12" s="1083"/>
      <c r="AV12" s="1091"/>
      <c r="AW12" s="898"/>
      <c r="AX12" s="814"/>
      <c r="AY12" s="819"/>
      <c r="BA12" s="1079"/>
      <c r="BB12" s="1080"/>
    </row>
    <row r="13" spans="1:59" ht="13.5" thickBot="1" x14ac:dyDescent="0.25">
      <c r="A13" s="1093"/>
      <c r="B13" s="1094"/>
      <c r="C13" s="1095"/>
      <c r="D13" s="2952" t="s">
        <v>486</v>
      </c>
      <c r="E13" s="2953"/>
      <c r="F13" s="2952" t="s">
        <v>486</v>
      </c>
      <c r="G13" s="2953"/>
      <c r="H13" s="2952" t="s">
        <v>486</v>
      </c>
      <c r="I13" s="2954"/>
      <c r="J13" s="2952" t="s">
        <v>486</v>
      </c>
      <c r="K13" s="2954"/>
      <c r="L13" s="2952" t="s">
        <v>486</v>
      </c>
      <c r="M13" s="2954"/>
      <c r="N13" s="2952" t="s">
        <v>486</v>
      </c>
      <c r="O13" s="2954"/>
      <c r="P13" s="2952" t="s">
        <v>486</v>
      </c>
      <c r="Q13" s="2954"/>
      <c r="R13" s="2952" t="s">
        <v>486</v>
      </c>
      <c r="S13" s="2954"/>
      <c r="T13" s="1096" t="s">
        <v>486</v>
      </c>
      <c r="U13" s="1097"/>
      <c r="V13" s="1098" t="s">
        <v>486</v>
      </c>
      <c r="W13" s="1097"/>
      <c r="X13" s="2956" t="s">
        <v>486</v>
      </c>
      <c r="Y13" s="2957"/>
      <c r="Z13" s="2956" t="s">
        <v>486</v>
      </c>
      <c r="AA13" s="2957"/>
      <c r="AB13" s="2956" t="s">
        <v>486</v>
      </c>
      <c r="AC13" s="2957"/>
      <c r="AD13" s="2952" t="s">
        <v>486</v>
      </c>
      <c r="AE13" s="2954"/>
      <c r="AF13" s="2952" t="s">
        <v>486</v>
      </c>
      <c r="AG13" s="2954"/>
      <c r="AH13" s="1096" t="s">
        <v>486</v>
      </c>
      <c r="AI13" s="1097"/>
      <c r="AJ13" s="1099" t="s">
        <v>486</v>
      </c>
      <c r="AK13" s="1097"/>
      <c r="AL13" s="2952" t="s">
        <v>486</v>
      </c>
      <c r="AM13" s="2954"/>
      <c r="AN13" s="2952" t="s">
        <v>486</v>
      </c>
      <c r="AO13" s="2954"/>
      <c r="AP13" s="1096" t="s">
        <v>486</v>
      </c>
      <c r="AQ13" s="1097"/>
      <c r="AR13" s="1096" t="s">
        <v>486</v>
      </c>
      <c r="AS13" s="1097"/>
      <c r="AT13" s="1096" t="s">
        <v>486</v>
      </c>
      <c r="AU13" s="1097"/>
      <c r="AV13" s="1096" t="s">
        <v>486</v>
      </c>
      <c r="AW13" s="1100"/>
      <c r="AX13" s="1101" t="s">
        <v>486</v>
      </c>
      <c r="AY13" s="1100"/>
      <c r="BA13" s="1102" t="s">
        <v>486</v>
      </c>
      <c r="BB13" s="1100"/>
    </row>
    <row r="14" spans="1:59" x14ac:dyDescent="0.2">
      <c r="A14" s="1284"/>
      <c r="B14" s="1285" t="s">
        <v>591</v>
      </c>
      <c r="C14" s="1286" t="s">
        <v>303</v>
      </c>
      <c r="D14" s="1103">
        <v>463295.19448923034</v>
      </c>
      <c r="E14" s="1104"/>
      <c r="F14" s="1103">
        <v>53369.525125200089</v>
      </c>
      <c r="G14" s="1104"/>
      <c r="H14" s="1103">
        <v>131217.52571589395</v>
      </c>
      <c r="I14" s="1105"/>
      <c r="J14" s="1103">
        <v>0</v>
      </c>
      <c r="K14" s="1104"/>
      <c r="L14" s="1103">
        <v>20340.893751410931</v>
      </c>
      <c r="M14" s="1105"/>
      <c r="N14" s="1103">
        <v>8133.5464707244764</v>
      </c>
      <c r="O14" s="888"/>
      <c r="P14" s="921">
        <v>676356.68555245979</v>
      </c>
      <c r="Q14" s="888"/>
      <c r="R14" s="1287">
        <v>668223.13908173528</v>
      </c>
      <c r="S14" s="888"/>
      <c r="T14" s="1287">
        <v>668223</v>
      </c>
      <c r="U14" s="1288"/>
      <c r="V14" s="1173">
        <v>75540</v>
      </c>
      <c r="W14" s="1325"/>
      <c r="X14" s="1326">
        <v>7777</v>
      </c>
      <c r="Y14" s="895"/>
      <c r="Z14" s="1326">
        <v>3460</v>
      </c>
      <c r="AA14" s="1325"/>
      <c r="AB14" s="1327"/>
      <c r="AC14" s="895"/>
      <c r="AD14" s="1328">
        <v>0</v>
      </c>
      <c r="AE14" s="1328"/>
      <c r="AF14" s="1329">
        <v>8134</v>
      </c>
      <c r="AG14" s="895"/>
      <c r="AH14" s="1327">
        <v>12577</v>
      </c>
      <c r="AI14" s="895"/>
      <c r="AJ14" s="1327">
        <v>2938</v>
      </c>
      <c r="AK14" s="895"/>
      <c r="AL14" s="1327">
        <v>87100</v>
      </c>
      <c r="AM14" s="1294"/>
      <c r="AN14" s="1295">
        <v>16200</v>
      </c>
      <c r="AO14" s="1292"/>
      <c r="AP14" s="1289">
        <v>3470</v>
      </c>
      <c r="AQ14" s="1294"/>
      <c r="AR14" s="1289"/>
      <c r="AS14" s="1294"/>
      <c r="AT14" s="1289"/>
      <c r="AU14" s="1294"/>
      <c r="AV14" s="1287">
        <f t="shared" ref="AV14:AV38" si="0">SUM(V14:AU14)</f>
        <v>217196</v>
      </c>
      <c r="AW14" s="1298"/>
      <c r="AX14" s="922">
        <f t="shared" ref="AX14:AX37" si="1">T14+AV14</f>
        <v>885419</v>
      </c>
      <c r="AY14" s="1298"/>
      <c r="BA14" s="1173">
        <v>37492</v>
      </c>
      <c r="BB14" s="896"/>
      <c r="BC14" s="4"/>
      <c r="BE14" s="891"/>
      <c r="BG14" s="1107"/>
    </row>
    <row r="15" spans="1:59" x14ac:dyDescent="0.2">
      <c r="A15" s="1309"/>
      <c r="B15" s="1310" t="s">
        <v>494</v>
      </c>
      <c r="C15" s="1311" t="s">
        <v>304</v>
      </c>
      <c r="D15" s="921">
        <v>517745.85312755546</v>
      </c>
      <c r="E15" s="888"/>
      <c r="F15" s="921">
        <v>28194.398293177313</v>
      </c>
      <c r="G15" s="888"/>
      <c r="H15" s="921">
        <v>80946.920021309386</v>
      </c>
      <c r="I15" s="1312"/>
      <c r="J15" s="921">
        <v>0</v>
      </c>
      <c r="K15" s="888"/>
      <c r="L15" s="921">
        <v>220688.85710216869</v>
      </c>
      <c r="M15" s="1312"/>
      <c r="N15" s="921">
        <v>0</v>
      </c>
      <c r="O15" s="888"/>
      <c r="P15" s="921">
        <v>847576.02854421095</v>
      </c>
      <c r="Q15" s="888"/>
      <c r="R15" s="921">
        <v>847576.02854421095</v>
      </c>
      <c r="S15" s="888"/>
      <c r="T15" s="1287">
        <v>847576</v>
      </c>
      <c r="U15" s="1313"/>
      <c r="V15" s="1189">
        <v>40853</v>
      </c>
      <c r="W15" s="804"/>
      <c r="X15" s="1324">
        <v>508</v>
      </c>
      <c r="Y15" s="1333"/>
      <c r="Z15" s="1324">
        <v>2169</v>
      </c>
      <c r="AA15" s="804"/>
      <c r="AB15" s="1324"/>
      <c r="AC15" s="1333"/>
      <c r="AD15" s="1323">
        <v>0</v>
      </c>
      <c r="AE15" s="1323"/>
      <c r="AF15" s="1334">
        <v>0</v>
      </c>
      <c r="AG15" s="1333"/>
      <c r="AH15" s="1324">
        <v>7044</v>
      </c>
      <c r="AI15" s="1333"/>
      <c r="AJ15" s="1324">
        <v>1150</v>
      </c>
      <c r="AK15" s="1333"/>
      <c r="AL15" s="1324">
        <v>99200</v>
      </c>
      <c r="AM15" s="1312"/>
      <c r="AN15" s="1315"/>
      <c r="AO15" s="888"/>
      <c r="AP15" s="1287">
        <v>32148</v>
      </c>
      <c r="AQ15" s="1312"/>
      <c r="AR15" s="1287"/>
      <c r="AS15" s="1312"/>
      <c r="AT15" s="1287"/>
      <c r="AU15" s="1312"/>
      <c r="AV15" s="1287">
        <f t="shared" si="0"/>
        <v>183072</v>
      </c>
      <c r="AW15" s="986"/>
      <c r="AX15" s="922">
        <f t="shared" si="1"/>
        <v>1030648</v>
      </c>
      <c r="AY15" s="986"/>
      <c r="AZ15" s="877"/>
      <c r="BA15" s="1189">
        <v>20515</v>
      </c>
      <c r="BB15" s="812"/>
      <c r="BC15" s="4"/>
      <c r="BE15" s="891"/>
      <c r="BG15" s="1107"/>
    </row>
    <row r="16" spans="1:59" x14ac:dyDescent="0.2">
      <c r="A16" s="1309"/>
      <c r="B16" s="1310" t="s">
        <v>612</v>
      </c>
      <c r="C16" s="1311" t="s">
        <v>305</v>
      </c>
      <c r="D16" s="921">
        <v>156276.84157703596</v>
      </c>
      <c r="E16" s="888"/>
      <c r="F16" s="921">
        <v>35677.464017997961</v>
      </c>
      <c r="G16" s="888"/>
      <c r="H16" s="921">
        <v>45945.072792057756</v>
      </c>
      <c r="I16" s="1312"/>
      <c r="J16" s="921">
        <v>0</v>
      </c>
      <c r="K16" s="888"/>
      <c r="L16" s="921">
        <v>7719.7932401404096</v>
      </c>
      <c r="M16" s="1312"/>
      <c r="N16" s="921">
        <v>2080.501104578525</v>
      </c>
      <c r="O16" s="888"/>
      <c r="P16" s="921">
        <v>247699.6727318106</v>
      </c>
      <c r="Q16" s="888"/>
      <c r="R16" s="921">
        <v>245619.17162723208</v>
      </c>
      <c r="S16" s="888"/>
      <c r="T16" s="1287">
        <v>245619</v>
      </c>
      <c r="U16" s="1313"/>
      <c r="V16" s="1189">
        <v>38854</v>
      </c>
      <c r="W16" s="804"/>
      <c r="X16" s="1324">
        <v>3235</v>
      </c>
      <c r="Y16" s="1333"/>
      <c r="Z16" s="1324">
        <v>1774</v>
      </c>
      <c r="AA16" s="804"/>
      <c r="AB16" s="1324"/>
      <c r="AC16" s="1333"/>
      <c r="AD16" s="1323">
        <v>0</v>
      </c>
      <c r="AE16" s="1323"/>
      <c r="AF16" s="1334">
        <v>2081</v>
      </c>
      <c r="AG16" s="1333"/>
      <c r="AH16" s="1324">
        <v>2544</v>
      </c>
      <c r="AI16" s="1333"/>
      <c r="AJ16" s="1324">
        <v>1760</v>
      </c>
      <c r="AK16" s="1333"/>
      <c r="AL16" s="1324">
        <v>24200</v>
      </c>
      <c r="AM16" s="1312"/>
      <c r="AN16" s="1315"/>
      <c r="AO16" s="888"/>
      <c r="AP16" s="1287">
        <v>1686</v>
      </c>
      <c r="AQ16" s="1312"/>
      <c r="AR16" s="1287"/>
      <c r="AS16" s="1312"/>
      <c r="AT16" s="1287"/>
      <c r="AU16" s="1312"/>
      <c r="AV16" s="1287">
        <f t="shared" si="0"/>
        <v>76134</v>
      </c>
      <c r="AW16" s="986"/>
      <c r="AX16" s="922">
        <f t="shared" si="1"/>
        <v>321753</v>
      </c>
      <c r="AY16" s="986"/>
      <c r="AZ16" s="877"/>
      <c r="BA16" s="1189">
        <v>18851</v>
      </c>
      <c r="BB16" s="812"/>
      <c r="BC16" s="4"/>
      <c r="BE16" s="891"/>
      <c r="BG16" s="1107"/>
    </row>
    <row r="17" spans="1:59" x14ac:dyDescent="0.2">
      <c r="A17" s="1309"/>
      <c r="B17" s="1310" t="s">
        <v>306</v>
      </c>
      <c r="C17" s="1311" t="s">
        <v>307</v>
      </c>
      <c r="D17" s="921">
        <v>350597.46366539312</v>
      </c>
      <c r="E17" s="888"/>
      <c r="F17" s="921">
        <v>56174.997091554658</v>
      </c>
      <c r="G17" s="888"/>
      <c r="H17" s="921">
        <v>84780.479719486466</v>
      </c>
      <c r="I17" s="1312"/>
      <c r="J17" s="921">
        <v>595.71825959383318</v>
      </c>
      <c r="K17" s="888"/>
      <c r="L17" s="921">
        <v>7813.5084843302775</v>
      </c>
      <c r="M17" s="1312"/>
      <c r="N17" s="921">
        <v>10369.851918112245</v>
      </c>
      <c r="O17" s="888"/>
      <c r="P17" s="921">
        <v>510332.01913847052</v>
      </c>
      <c r="Q17" s="888"/>
      <c r="R17" s="921">
        <v>499366.44896076445</v>
      </c>
      <c r="S17" s="888"/>
      <c r="T17" s="1287">
        <v>499366</v>
      </c>
      <c r="U17" s="1313"/>
      <c r="V17" s="1189">
        <v>89403</v>
      </c>
      <c r="W17" s="804"/>
      <c r="X17" s="1324">
        <v>3775</v>
      </c>
      <c r="Y17" s="1333"/>
      <c r="Z17" s="1324">
        <v>4650</v>
      </c>
      <c r="AA17" s="804"/>
      <c r="AB17" s="1324"/>
      <c r="AC17" s="1333"/>
      <c r="AD17" s="1323">
        <v>595.71825959383318</v>
      </c>
      <c r="AE17" s="1323"/>
      <c r="AF17" s="1334">
        <v>10370</v>
      </c>
      <c r="AG17" s="1335"/>
      <c r="AH17" s="1324">
        <v>2529</v>
      </c>
      <c r="AI17" s="1333"/>
      <c r="AJ17" s="1324">
        <v>1188</v>
      </c>
      <c r="AK17" s="1333"/>
      <c r="AL17" s="1324">
        <v>86000</v>
      </c>
      <c r="AM17" s="1312"/>
      <c r="AN17" s="1315"/>
      <c r="AO17" s="888"/>
      <c r="AP17" s="1287">
        <v>3088</v>
      </c>
      <c r="AQ17" s="1312"/>
      <c r="AR17" s="1287"/>
      <c r="AS17" s="1312"/>
      <c r="AT17" s="1287"/>
      <c r="AU17" s="1312"/>
      <c r="AV17" s="1287">
        <f t="shared" si="0"/>
        <v>201598.71825959382</v>
      </c>
      <c r="AW17" s="986"/>
      <c r="AX17" s="922">
        <f t="shared" si="1"/>
        <v>700964.71825959382</v>
      </c>
      <c r="AY17" s="986"/>
      <c r="AZ17" s="877"/>
      <c r="BA17" s="1189">
        <v>45568</v>
      </c>
      <c r="BB17" s="812"/>
      <c r="BC17" s="4"/>
      <c r="BD17" s="544"/>
      <c r="BE17" s="891"/>
      <c r="BG17" s="1107"/>
    </row>
    <row r="18" spans="1:59" x14ac:dyDescent="0.2">
      <c r="A18" s="1309"/>
      <c r="B18" s="1310" t="s">
        <v>496</v>
      </c>
      <c r="C18" s="1311" t="s">
        <v>308</v>
      </c>
      <c r="D18" s="921">
        <v>120834.79902112954</v>
      </c>
      <c r="E18" s="888"/>
      <c r="F18" s="921">
        <v>27965.794086936432</v>
      </c>
      <c r="G18" s="888"/>
      <c r="H18" s="921">
        <v>28351.936854705153</v>
      </c>
      <c r="I18" s="1312"/>
      <c r="J18" s="921">
        <v>7961.8936954872352</v>
      </c>
      <c r="K18" s="888"/>
      <c r="L18" s="921">
        <v>19411.941393378864</v>
      </c>
      <c r="M18" s="1312"/>
      <c r="N18" s="921">
        <v>11862.121656575631</v>
      </c>
      <c r="O18" s="888"/>
      <c r="P18" s="921">
        <v>216388.48670821285</v>
      </c>
      <c r="Q18" s="888"/>
      <c r="R18" s="921">
        <v>196564.47135615</v>
      </c>
      <c r="S18" s="888"/>
      <c r="T18" s="1287">
        <v>196564</v>
      </c>
      <c r="U18" s="1313"/>
      <c r="V18" s="1189">
        <v>25558</v>
      </c>
      <c r="W18" s="804"/>
      <c r="X18" s="1324">
        <v>1295</v>
      </c>
      <c r="Y18" s="1333"/>
      <c r="Z18" s="1324">
        <v>1810</v>
      </c>
      <c r="AA18" s="804"/>
      <c r="AB18" s="1324"/>
      <c r="AC18" s="1333"/>
      <c r="AD18" s="1323">
        <v>7961.8936954872352</v>
      </c>
      <c r="AE18" s="1323"/>
      <c r="AF18" s="1334">
        <v>11862</v>
      </c>
      <c r="AG18" s="1335"/>
      <c r="AH18" s="1324">
        <v>5418</v>
      </c>
      <c r="AI18" s="1333"/>
      <c r="AJ18" s="1324">
        <v>58</v>
      </c>
      <c r="AK18" s="1333"/>
      <c r="AL18" s="1324">
        <v>63600</v>
      </c>
      <c r="AM18" s="1312"/>
      <c r="AN18" s="1315"/>
      <c r="AO18" s="888"/>
      <c r="AP18" s="1287">
        <v>3489</v>
      </c>
      <c r="AQ18" s="1312"/>
      <c r="AR18" s="1287"/>
      <c r="AS18" s="1312"/>
      <c r="AT18" s="1287"/>
      <c r="AU18" s="1312"/>
      <c r="AV18" s="1287">
        <f t="shared" si="0"/>
        <v>121051.89369548723</v>
      </c>
      <c r="AW18" s="986"/>
      <c r="AX18" s="922">
        <f t="shared" si="1"/>
        <v>317615.89369548723</v>
      </c>
      <c r="AY18" s="986"/>
      <c r="AZ18" s="877"/>
      <c r="BA18" s="1189">
        <v>13916</v>
      </c>
      <c r="BB18" s="812"/>
      <c r="BC18" s="4"/>
      <c r="BE18" s="891"/>
      <c r="BG18" s="1107"/>
    </row>
    <row r="19" spans="1:59" x14ac:dyDescent="0.2">
      <c r="A19" s="1309"/>
      <c r="B19" s="1310" t="s">
        <v>445</v>
      </c>
      <c r="C19" s="1319" t="s">
        <v>309</v>
      </c>
      <c r="D19" s="921">
        <v>436879.5897378244</v>
      </c>
      <c r="E19" s="888"/>
      <c r="F19" s="921">
        <v>35228.59628801814</v>
      </c>
      <c r="G19" s="888"/>
      <c r="H19" s="921">
        <v>68203.856204714131</v>
      </c>
      <c r="I19" s="1312"/>
      <c r="J19" s="921">
        <v>15377.802472307661</v>
      </c>
      <c r="K19" s="888"/>
      <c r="L19" s="921">
        <v>94224.820830150798</v>
      </c>
      <c r="M19" s="1312"/>
      <c r="N19" s="921">
        <v>6561.0421605150113</v>
      </c>
      <c r="O19" s="888"/>
      <c r="P19" s="921">
        <v>656475.70769353025</v>
      </c>
      <c r="Q19" s="888"/>
      <c r="R19" s="921">
        <v>634536.86306070746</v>
      </c>
      <c r="S19" s="888"/>
      <c r="T19" s="1287">
        <v>634537</v>
      </c>
      <c r="U19" s="1313"/>
      <c r="V19" s="1189">
        <v>44772</v>
      </c>
      <c r="W19" s="804"/>
      <c r="X19" s="1324">
        <v>2491</v>
      </c>
      <c r="Y19" s="1333"/>
      <c r="Z19" s="1324">
        <v>3047</v>
      </c>
      <c r="AA19" s="804"/>
      <c r="AB19" s="1324"/>
      <c r="AC19" s="1333"/>
      <c r="AD19" s="1323">
        <v>15378</v>
      </c>
      <c r="AE19" s="1323"/>
      <c r="AF19" s="1334">
        <v>6561.0421605150113</v>
      </c>
      <c r="AG19" s="1335"/>
      <c r="AH19" s="1324">
        <v>8202</v>
      </c>
      <c r="AI19" s="1333"/>
      <c r="AJ19" s="1324">
        <v>1526</v>
      </c>
      <c r="AK19" s="1333"/>
      <c r="AL19" s="1324">
        <v>53300</v>
      </c>
      <c r="AM19" s="1312"/>
      <c r="AN19" s="1315"/>
      <c r="AO19" s="888"/>
      <c r="AP19" s="1287">
        <v>22941</v>
      </c>
      <c r="AQ19" s="1312"/>
      <c r="AR19" s="1287"/>
      <c r="AS19" s="1312"/>
      <c r="AT19" s="1287"/>
      <c r="AU19" s="1312"/>
      <c r="AV19" s="1287">
        <f t="shared" si="0"/>
        <v>158218.042160515</v>
      </c>
      <c r="AW19" s="986"/>
      <c r="AX19" s="922">
        <f t="shared" si="1"/>
        <v>792755.04216051497</v>
      </c>
      <c r="AY19" s="986"/>
      <c r="AZ19" s="877"/>
      <c r="BA19" s="1189">
        <v>23902</v>
      </c>
      <c r="BB19" s="812"/>
      <c r="BC19" s="4"/>
      <c r="BE19" s="891"/>
      <c r="BG19" s="1107"/>
    </row>
    <row r="20" spans="1:59" x14ac:dyDescent="0.2">
      <c r="A20" s="1309"/>
      <c r="B20" s="1310" t="s">
        <v>592</v>
      </c>
      <c r="C20" s="1319" t="s">
        <v>310</v>
      </c>
      <c r="D20" s="921">
        <v>662102.48713335383</v>
      </c>
      <c r="E20" s="888"/>
      <c r="F20" s="921">
        <v>47149.48895164916</v>
      </c>
      <c r="G20" s="888"/>
      <c r="H20" s="921">
        <v>156500.59467429796</v>
      </c>
      <c r="I20" s="1312"/>
      <c r="J20" s="921">
        <v>12210.601574377888</v>
      </c>
      <c r="K20" s="888"/>
      <c r="L20" s="921">
        <v>103545.97330538559</v>
      </c>
      <c r="M20" s="1312"/>
      <c r="N20" s="921">
        <v>0</v>
      </c>
      <c r="O20" s="888"/>
      <c r="P20" s="921">
        <v>981509.14563906437</v>
      </c>
      <c r="Q20" s="888"/>
      <c r="R20" s="921">
        <v>969298.54406468652</v>
      </c>
      <c r="S20" s="888"/>
      <c r="T20" s="1287">
        <v>969299</v>
      </c>
      <c r="U20" s="1313"/>
      <c r="V20" s="1189">
        <v>118030</v>
      </c>
      <c r="W20" s="804"/>
      <c r="X20" s="1324">
        <v>1609</v>
      </c>
      <c r="Y20" s="1333"/>
      <c r="Z20" s="1324">
        <v>8002</v>
      </c>
      <c r="AA20" s="804"/>
      <c r="AB20" s="1324"/>
      <c r="AC20" s="1333"/>
      <c r="AD20" s="1323">
        <v>12211</v>
      </c>
      <c r="AE20" s="1323"/>
      <c r="AF20" s="1334">
        <v>0</v>
      </c>
      <c r="AG20" s="1335"/>
      <c r="AH20" s="1324">
        <v>14836</v>
      </c>
      <c r="AI20" s="1333"/>
      <c r="AJ20" s="1324">
        <v>4071</v>
      </c>
      <c r="AK20" s="1333"/>
      <c r="AL20" s="1324">
        <v>51000</v>
      </c>
      <c r="AM20" s="1312"/>
      <c r="AN20" s="1315">
        <v>15600</v>
      </c>
      <c r="AO20" s="888"/>
      <c r="AP20" s="1287">
        <v>4813</v>
      </c>
      <c r="AQ20" s="1312"/>
      <c r="AR20" s="1287"/>
      <c r="AS20" s="1312"/>
      <c r="AT20" s="1287"/>
      <c r="AU20" s="1312"/>
      <c r="AV20" s="1287">
        <f t="shared" si="0"/>
        <v>230172</v>
      </c>
      <c r="AW20" s="986"/>
      <c r="AX20" s="922">
        <f t="shared" si="1"/>
        <v>1199471</v>
      </c>
      <c r="AY20" s="986"/>
      <c r="AZ20" s="877"/>
      <c r="BA20" s="1189">
        <v>62385</v>
      </c>
      <c r="BB20" s="812"/>
      <c r="BC20" s="4"/>
      <c r="BE20" s="891"/>
      <c r="BG20" s="1107"/>
    </row>
    <row r="21" spans="1:59" x14ac:dyDescent="0.2">
      <c r="A21" s="1309"/>
      <c r="B21" s="1310" t="s">
        <v>593</v>
      </c>
      <c r="C21" s="1311" t="s">
        <v>311</v>
      </c>
      <c r="D21" s="921">
        <v>779419.63024537661</v>
      </c>
      <c r="E21" s="888"/>
      <c r="F21" s="921">
        <v>11427.263270890735</v>
      </c>
      <c r="G21" s="888"/>
      <c r="H21" s="921">
        <v>117822.44502245433</v>
      </c>
      <c r="I21" s="1312"/>
      <c r="J21" s="921">
        <v>215.19174613667985</v>
      </c>
      <c r="K21" s="888"/>
      <c r="L21" s="921">
        <v>205036.06844135592</v>
      </c>
      <c r="M21" s="1312"/>
      <c r="N21" s="921">
        <v>4418.0327267854746</v>
      </c>
      <c r="O21" s="888"/>
      <c r="P21" s="921">
        <v>1118338.6314529995</v>
      </c>
      <c r="Q21" s="888"/>
      <c r="R21" s="921">
        <v>1113705.4069800775</v>
      </c>
      <c r="S21" s="888"/>
      <c r="T21" s="1324">
        <v>1113704</v>
      </c>
      <c r="U21" s="1313"/>
      <c r="V21" s="1189">
        <v>90259</v>
      </c>
      <c r="W21" s="804"/>
      <c r="X21" s="1324">
        <v>14613</v>
      </c>
      <c r="Y21" s="1333"/>
      <c r="Z21" s="1324">
        <v>3231</v>
      </c>
      <c r="AA21" s="804"/>
      <c r="AB21" s="1324"/>
      <c r="AC21" s="1333"/>
      <c r="AD21" s="1323">
        <v>215.19174613667985</v>
      </c>
      <c r="AE21" s="1323"/>
      <c r="AF21" s="1334">
        <v>4418</v>
      </c>
      <c r="AG21" s="1335"/>
      <c r="AH21" s="1324">
        <v>7354</v>
      </c>
      <c r="AI21" s="1333"/>
      <c r="AJ21" s="1324">
        <v>1774</v>
      </c>
      <c r="AK21" s="1333"/>
      <c r="AL21" s="1324">
        <v>108300</v>
      </c>
      <c r="AM21" s="1312"/>
      <c r="AN21" s="1315">
        <v>22400</v>
      </c>
      <c r="AO21" s="888"/>
      <c r="AP21" s="1287">
        <v>51565</v>
      </c>
      <c r="AQ21" s="1312"/>
      <c r="AR21" s="1287"/>
      <c r="AS21" s="1312"/>
      <c r="AT21" s="1287"/>
      <c r="AU21" s="1312"/>
      <c r="AV21" s="1287">
        <f t="shared" si="0"/>
        <v>304129.1917461367</v>
      </c>
      <c r="AW21" s="986"/>
      <c r="AX21" s="922">
        <f t="shared" si="1"/>
        <v>1417833.1917461366</v>
      </c>
      <c r="AY21" s="986"/>
      <c r="AZ21" s="877"/>
      <c r="BA21" s="1189">
        <v>41635</v>
      </c>
      <c r="BB21" s="812"/>
      <c r="BC21" s="4"/>
      <c r="BE21" s="891"/>
      <c r="BG21" s="1107"/>
    </row>
    <row r="22" spans="1:59" x14ac:dyDescent="0.2">
      <c r="A22" s="1309"/>
      <c r="B22" s="1310" t="s">
        <v>594</v>
      </c>
      <c r="C22" s="1311" t="s">
        <v>312</v>
      </c>
      <c r="D22" s="921">
        <v>343628.52271338907</v>
      </c>
      <c r="E22" s="888"/>
      <c r="F22" s="921">
        <v>66214.00936454667</v>
      </c>
      <c r="G22" s="888"/>
      <c r="H22" s="921">
        <v>59712.921147058623</v>
      </c>
      <c r="I22" s="1312"/>
      <c r="J22" s="921">
        <v>7373.6091639810047</v>
      </c>
      <c r="K22" s="888"/>
      <c r="L22" s="921">
        <v>24643.594900278265</v>
      </c>
      <c r="M22" s="1312"/>
      <c r="N22" s="921">
        <v>34094.095231263505</v>
      </c>
      <c r="O22" s="888"/>
      <c r="P22" s="921">
        <v>535666.7525205171</v>
      </c>
      <c r="Q22" s="888"/>
      <c r="R22" s="921">
        <v>494199.04812527262</v>
      </c>
      <c r="S22" s="888"/>
      <c r="T22" s="1324">
        <v>488863</v>
      </c>
      <c r="U22" s="1313"/>
      <c r="V22" s="1189">
        <v>67350</v>
      </c>
      <c r="W22" s="804"/>
      <c r="X22" s="1324">
        <v>8477</v>
      </c>
      <c r="Y22" s="1333"/>
      <c r="Z22" s="1324">
        <v>3640</v>
      </c>
      <c r="AA22" s="804"/>
      <c r="AB22" s="1324"/>
      <c r="AC22" s="1333"/>
      <c r="AD22" s="1323">
        <v>7373.6091639810047</v>
      </c>
      <c r="AE22" s="1323"/>
      <c r="AF22" s="1334">
        <v>34094</v>
      </c>
      <c r="AG22" s="1335"/>
      <c r="AH22" s="1324">
        <v>5141</v>
      </c>
      <c r="AI22" s="1333"/>
      <c r="AJ22" s="1324">
        <v>683</v>
      </c>
      <c r="AK22" s="1333"/>
      <c r="AL22" s="1324">
        <v>99400</v>
      </c>
      <c r="AM22" s="1312"/>
      <c r="AN22" s="1315">
        <v>7800</v>
      </c>
      <c r="AO22" s="888"/>
      <c r="AP22" s="1287">
        <v>34162</v>
      </c>
      <c r="AQ22" s="1312"/>
      <c r="AR22" s="1287"/>
      <c r="AS22" s="1312"/>
      <c r="AT22" s="1287"/>
      <c r="AU22" s="1312"/>
      <c r="AV22" s="1287">
        <f t="shared" si="0"/>
        <v>268120.60916398099</v>
      </c>
      <c r="AW22" s="986"/>
      <c r="AX22" s="922">
        <f t="shared" si="1"/>
        <v>756983.60916398093</v>
      </c>
      <c r="AY22" s="986"/>
      <c r="AZ22" s="877"/>
      <c r="BA22" s="1189">
        <v>34110</v>
      </c>
      <c r="BB22" s="812"/>
      <c r="BC22" s="4"/>
      <c r="BE22" s="891"/>
      <c r="BG22" s="1107"/>
    </row>
    <row r="23" spans="1:59" x14ac:dyDescent="0.2">
      <c r="A23" s="1309"/>
      <c r="B23" s="1310" t="s">
        <v>181</v>
      </c>
      <c r="C23" s="1311" t="s">
        <v>313</v>
      </c>
      <c r="D23" s="921">
        <v>129343.54406919547</v>
      </c>
      <c r="E23" s="888"/>
      <c r="F23" s="921">
        <v>31154.117281267703</v>
      </c>
      <c r="G23" s="888"/>
      <c r="H23" s="921">
        <v>22839.747168306167</v>
      </c>
      <c r="I23" s="1312"/>
      <c r="J23" s="921">
        <v>11581.93381731467</v>
      </c>
      <c r="K23" s="888"/>
      <c r="L23" s="921">
        <v>185.08760727499009</v>
      </c>
      <c r="M23" s="1312"/>
      <c r="N23" s="921">
        <v>2701.8525555423357</v>
      </c>
      <c r="O23" s="888"/>
      <c r="P23" s="921">
        <v>197806.28249890136</v>
      </c>
      <c r="Q23" s="888"/>
      <c r="R23" s="921">
        <v>183522.49612604434</v>
      </c>
      <c r="S23" s="888"/>
      <c r="T23" s="1324">
        <v>183522</v>
      </c>
      <c r="U23" s="1313"/>
      <c r="V23" s="1189">
        <v>38636</v>
      </c>
      <c r="W23" s="804"/>
      <c r="X23" s="1324">
        <v>0</v>
      </c>
      <c r="Y23" s="1333"/>
      <c r="Z23" s="1324">
        <v>1828</v>
      </c>
      <c r="AA23" s="804"/>
      <c r="AB23" s="1324"/>
      <c r="AC23" s="1333"/>
      <c r="AD23" s="1323">
        <v>14284</v>
      </c>
      <c r="AE23" s="1323"/>
      <c r="AF23" s="1334">
        <v>0</v>
      </c>
      <c r="AG23" s="1335" t="s">
        <v>527</v>
      </c>
      <c r="AH23" s="1324">
        <v>2503</v>
      </c>
      <c r="AI23" s="1333"/>
      <c r="AJ23" s="1324">
        <v>0</v>
      </c>
      <c r="AK23" s="1333"/>
      <c r="AL23" s="1324">
        <v>37700</v>
      </c>
      <c r="AM23" s="1312"/>
      <c r="AN23" s="1315"/>
      <c r="AO23" s="888"/>
      <c r="AP23" s="1287">
        <v>297</v>
      </c>
      <c r="AQ23" s="1312"/>
      <c r="AR23" s="1287"/>
      <c r="AS23" s="1312"/>
      <c r="AT23" s="1287"/>
      <c r="AU23" s="1312"/>
      <c r="AV23" s="1287">
        <f t="shared" si="0"/>
        <v>95248</v>
      </c>
      <c r="AW23" s="986"/>
      <c r="AX23" s="922">
        <f t="shared" si="1"/>
        <v>278770</v>
      </c>
      <c r="AY23" s="986"/>
      <c r="AZ23" s="877"/>
      <c r="BA23" s="1189">
        <v>19030</v>
      </c>
      <c r="BB23" s="812"/>
      <c r="BC23" s="4"/>
      <c r="BE23" s="891"/>
      <c r="BG23" s="1107"/>
    </row>
    <row r="24" spans="1:59" x14ac:dyDescent="0.2">
      <c r="A24" s="1309"/>
      <c r="B24" s="1310" t="s">
        <v>531</v>
      </c>
      <c r="C24" s="1319" t="s">
        <v>314</v>
      </c>
      <c r="D24" s="921">
        <v>356265.53563968977</v>
      </c>
      <c r="E24" s="888"/>
      <c r="F24" s="921">
        <v>42532.55975724716</v>
      </c>
      <c r="G24" s="888"/>
      <c r="H24" s="921">
        <v>71715.987604389171</v>
      </c>
      <c r="I24" s="1312"/>
      <c r="J24" s="921">
        <v>5721.7915096550587</v>
      </c>
      <c r="K24" s="888"/>
      <c r="L24" s="921">
        <v>59100.933028064312</v>
      </c>
      <c r="M24" s="1312"/>
      <c r="N24" s="921">
        <v>0</v>
      </c>
      <c r="O24" s="888"/>
      <c r="P24" s="921">
        <v>535336.80753904546</v>
      </c>
      <c r="Q24" s="888"/>
      <c r="R24" s="921">
        <v>529615.01602939039</v>
      </c>
      <c r="S24" s="888"/>
      <c r="T24" s="1324">
        <v>529615</v>
      </c>
      <c r="U24" s="1313"/>
      <c r="V24" s="1189">
        <v>50375</v>
      </c>
      <c r="W24" s="804"/>
      <c r="X24" s="1324">
        <v>310</v>
      </c>
      <c r="Y24" s="1333"/>
      <c r="Z24" s="1324">
        <v>2812</v>
      </c>
      <c r="AA24" s="804"/>
      <c r="AB24" s="1324"/>
      <c r="AC24" s="1333"/>
      <c r="AD24" s="1323">
        <v>5721.7915096550587</v>
      </c>
      <c r="AE24" s="1323"/>
      <c r="AF24" s="1334">
        <v>0</v>
      </c>
      <c r="AG24" s="1335"/>
      <c r="AH24" s="1324">
        <v>6913</v>
      </c>
      <c r="AI24" s="1333"/>
      <c r="AJ24" s="1324">
        <v>1925</v>
      </c>
      <c r="AK24" s="1333"/>
      <c r="AL24" s="1324">
        <v>64900</v>
      </c>
      <c r="AM24" s="1312"/>
      <c r="AN24" s="1315">
        <v>14500</v>
      </c>
      <c r="AO24" s="888"/>
      <c r="AP24" s="1287">
        <v>5478</v>
      </c>
      <c r="AQ24" s="1312"/>
      <c r="AR24" s="1287"/>
      <c r="AS24" s="1312"/>
      <c r="AT24" s="1287"/>
      <c r="AU24" s="1312"/>
      <c r="AV24" s="1287">
        <f t="shared" si="0"/>
        <v>152934.79150965507</v>
      </c>
      <c r="AW24" s="986"/>
      <c r="AX24" s="922">
        <f t="shared" si="1"/>
        <v>682549.79150965507</v>
      </c>
      <c r="AY24" s="986"/>
      <c r="AZ24" s="877"/>
      <c r="BA24" s="1189">
        <v>25801</v>
      </c>
      <c r="BB24" s="812"/>
      <c r="BC24" s="4"/>
      <c r="BE24" s="891"/>
      <c r="BG24" s="1107"/>
    </row>
    <row r="25" spans="1:59" x14ac:dyDescent="0.2">
      <c r="A25" s="1309"/>
      <c r="B25" s="1310" t="s">
        <v>500</v>
      </c>
      <c r="C25" s="1311" t="s">
        <v>315</v>
      </c>
      <c r="D25" s="921">
        <v>540378.31850501627</v>
      </c>
      <c r="E25" s="1320"/>
      <c r="F25" s="921">
        <v>0</v>
      </c>
      <c r="G25" s="888"/>
      <c r="H25" s="921">
        <v>154326.33433578254</v>
      </c>
      <c r="I25" s="1312"/>
      <c r="J25" s="921">
        <v>0</v>
      </c>
      <c r="K25" s="888"/>
      <c r="L25" s="921">
        <v>126880.01481216567</v>
      </c>
      <c r="M25" s="1312"/>
      <c r="N25" s="921">
        <v>3528.4085885474283</v>
      </c>
      <c r="O25" s="888"/>
      <c r="P25" s="921">
        <v>825113.07624151185</v>
      </c>
      <c r="Q25" s="888"/>
      <c r="R25" s="921">
        <v>821584.66765296448</v>
      </c>
      <c r="S25" s="888"/>
      <c r="T25" s="1324">
        <v>821585</v>
      </c>
      <c r="U25" s="1313"/>
      <c r="V25" s="1189">
        <v>43911</v>
      </c>
      <c r="W25" s="804"/>
      <c r="X25" s="1324">
        <v>6989</v>
      </c>
      <c r="Y25" s="1333"/>
      <c r="Z25" s="1324">
        <v>1938</v>
      </c>
      <c r="AA25" s="804"/>
      <c r="AB25" s="1324"/>
      <c r="AC25" s="1333"/>
      <c r="AD25" s="1323">
        <v>0</v>
      </c>
      <c r="AE25" s="1323"/>
      <c r="AF25" s="1334">
        <v>3528</v>
      </c>
      <c r="AG25" s="1335"/>
      <c r="AH25" s="1324">
        <v>7862</v>
      </c>
      <c r="AI25" s="1333"/>
      <c r="AJ25" s="1324">
        <v>1720</v>
      </c>
      <c r="AK25" s="1333"/>
      <c r="AL25" s="1324">
        <v>100300</v>
      </c>
      <c r="AM25" s="1312"/>
      <c r="AN25" s="1315">
        <v>33700</v>
      </c>
      <c r="AO25" s="888"/>
      <c r="AP25" s="1287">
        <v>5785</v>
      </c>
      <c r="AQ25" s="1312"/>
      <c r="AR25" s="1287">
        <v>7000</v>
      </c>
      <c r="AS25" s="1312"/>
      <c r="AT25" s="1287"/>
      <c r="AU25" s="1312"/>
      <c r="AV25" s="1287">
        <f t="shared" si="0"/>
        <v>212733</v>
      </c>
      <c r="AW25" s="986"/>
      <c r="AX25" s="922">
        <f t="shared" si="1"/>
        <v>1034318</v>
      </c>
      <c r="AY25" s="986"/>
      <c r="AZ25" s="877"/>
      <c r="BA25" s="1189">
        <v>21352</v>
      </c>
      <c r="BB25" s="812"/>
      <c r="BC25" s="4"/>
      <c r="BE25" s="891"/>
      <c r="BG25" s="1107"/>
    </row>
    <row r="26" spans="1:59" x14ac:dyDescent="0.2">
      <c r="A26" s="1309"/>
      <c r="B26" s="1310" t="s">
        <v>503</v>
      </c>
      <c r="C26" s="1319" t="s">
        <v>316</v>
      </c>
      <c r="D26" s="921">
        <v>898767.72186341207</v>
      </c>
      <c r="E26" s="888"/>
      <c r="F26" s="921">
        <v>0</v>
      </c>
      <c r="G26" s="888"/>
      <c r="H26" s="921">
        <v>166562.88343915611</v>
      </c>
      <c r="I26" s="1312"/>
      <c r="J26" s="921">
        <v>616.31942288026755</v>
      </c>
      <c r="K26" s="888"/>
      <c r="L26" s="921">
        <v>259969.60170435207</v>
      </c>
      <c r="M26" s="1312"/>
      <c r="N26" s="921">
        <v>0</v>
      </c>
      <c r="O26" s="888"/>
      <c r="P26" s="921">
        <v>1325916.5264298003</v>
      </c>
      <c r="Q26" s="888"/>
      <c r="R26" s="921">
        <v>1325300.2070069201</v>
      </c>
      <c r="S26" s="888"/>
      <c r="T26" s="1324">
        <v>1325300</v>
      </c>
      <c r="U26" s="1313"/>
      <c r="V26" s="1189">
        <v>61026</v>
      </c>
      <c r="W26" s="804"/>
      <c r="X26" s="1324">
        <v>5823</v>
      </c>
      <c r="Y26" s="1333"/>
      <c r="Z26" s="1324">
        <v>3528</v>
      </c>
      <c r="AA26" s="804"/>
      <c r="AB26" s="1324"/>
      <c r="AC26" s="1333"/>
      <c r="AD26" s="1323">
        <v>616.31942288026755</v>
      </c>
      <c r="AE26" s="1323"/>
      <c r="AF26" s="1334">
        <v>0</v>
      </c>
      <c r="AG26" s="1335"/>
      <c r="AH26" s="1324">
        <v>7789</v>
      </c>
      <c r="AI26" s="1333"/>
      <c r="AJ26" s="1324">
        <v>134</v>
      </c>
      <c r="AK26" s="1333"/>
      <c r="AL26" s="1324">
        <v>67200</v>
      </c>
      <c r="AM26" s="1312"/>
      <c r="AN26" s="1315"/>
      <c r="AO26" s="888"/>
      <c r="AP26" s="1287">
        <v>35424</v>
      </c>
      <c r="AQ26" s="1312"/>
      <c r="AR26" s="1287">
        <v>91000</v>
      </c>
      <c r="AS26" s="1312"/>
      <c r="AT26" s="1287"/>
      <c r="AU26" s="1312"/>
      <c r="AV26" s="1287">
        <f t="shared" si="0"/>
        <v>272540.31942288025</v>
      </c>
      <c r="AW26" s="986"/>
      <c r="AX26" s="922">
        <f t="shared" si="1"/>
        <v>1597840.3194228802</v>
      </c>
      <c r="AY26" s="986"/>
      <c r="AZ26" s="877"/>
      <c r="BA26" s="1189">
        <v>31110</v>
      </c>
      <c r="BB26" s="812"/>
      <c r="BC26" s="4"/>
      <c r="BD26" s="2961" t="s">
        <v>1144</v>
      </c>
      <c r="BE26" s="891"/>
      <c r="BG26" s="1107"/>
    </row>
    <row r="27" spans="1:59" x14ac:dyDescent="0.2">
      <c r="A27" s="1309"/>
      <c r="B27" s="1310" t="s">
        <v>505</v>
      </c>
      <c r="C27" s="1311" t="s">
        <v>317</v>
      </c>
      <c r="D27" s="921">
        <v>119918.8810674376</v>
      </c>
      <c r="E27" s="888"/>
      <c r="F27" s="921">
        <v>17707.185544805772</v>
      </c>
      <c r="G27" s="888"/>
      <c r="H27" s="921">
        <v>24720.565082280293</v>
      </c>
      <c r="I27" s="1312"/>
      <c r="J27" s="921">
        <v>0</v>
      </c>
      <c r="K27" s="888"/>
      <c r="L27" s="921">
        <v>63142.988654028581</v>
      </c>
      <c r="M27" s="1312"/>
      <c r="N27" s="921">
        <v>0</v>
      </c>
      <c r="O27" s="888"/>
      <c r="P27" s="921">
        <v>225489.62034855224</v>
      </c>
      <c r="Q27" s="888"/>
      <c r="R27" s="921">
        <v>225489.62034855224</v>
      </c>
      <c r="S27" s="888"/>
      <c r="T27" s="1324">
        <v>225490</v>
      </c>
      <c r="U27" s="1313"/>
      <c r="V27" s="1189">
        <v>8230</v>
      </c>
      <c r="W27" s="804"/>
      <c r="X27" s="1324">
        <v>76</v>
      </c>
      <c r="Y27" s="1333"/>
      <c r="Z27" s="1324">
        <v>554</v>
      </c>
      <c r="AA27" s="804"/>
      <c r="AB27" s="1324"/>
      <c r="AC27" s="1333"/>
      <c r="AD27" s="1323">
        <v>0</v>
      </c>
      <c r="AE27" s="1323"/>
      <c r="AF27" s="1334">
        <v>0</v>
      </c>
      <c r="AG27" s="1335"/>
      <c r="AH27" s="1324">
        <v>1380</v>
      </c>
      <c r="AI27" s="1333"/>
      <c r="AJ27" s="1324">
        <v>275</v>
      </c>
      <c r="AK27" s="1333"/>
      <c r="AL27" s="1324">
        <v>30900</v>
      </c>
      <c r="AM27" s="1312"/>
      <c r="AN27" s="1315"/>
      <c r="AO27" s="888"/>
      <c r="AP27" s="1287">
        <v>725</v>
      </c>
      <c r="AQ27" s="1312"/>
      <c r="AR27" s="1287"/>
      <c r="AS27" s="1312"/>
      <c r="AT27" s="1287"/>
      <c r="AU27" s="1312"/>
      <c r="AV27" s="1287">
        <f t="shared" si="0"/>
        <v>42140</v>
      </c>
      <c r="AW27" s="986"/>
      <c r="AX27" s="922">
        <f t="shared" si="1"/>
        <v>267630</v>
      </c>
      <c r="AY27" s="986"/>
      <c r="AZ27" s="877"/>
      <c r="BA27" s="1189">
        <v>4366</v>
      </c>
      <c r="BB27" s="812"/>
      <c r="BC27" s="4"/>
      <c r="BD27" s="2955"/>
      <c r="BE27" s="891"/>
      <c r="BG27" s="1107"/>
    </row>
    <row r="28" spans="1:59" x14ac:dyDescent="0.2">
      <c r="A28" s="1309"/>
      <c r="B28" s="1310" t="s">
        <v>104</v>
      </c>
      <c r="C28" s="1311" t="s">
        <v>318</v>
      </c>
      <c r="D28" s="921">
        <v>916541.8398343327</v>
      </c>
      <c r="E28" s="888"/>
      <c r="F28" s="921">
        <v>47991.592059320566</v>
      </c>
      <c r="G28" s="888"/>
      <c r="H28" s="921">
        <v>253714.39536391728</v>
      </c>
      <c r="I28" s="1312"/>
      <c r="J28" s="921">
        <v>261462.26797271581</v>
      </c>
      <c r="K28" s="888"/>
      <c r="L28" s="921">
        <v>111508.60617203299</v>
      </c>
      <c r="M28" s="1312"/>
      <c r="N28" s="921">
        <v>26644.735076701654</v>
      </c>
      <c r="O28" s="888"/>
      <c r="P28" s="921">
        <v>1617863.4364790211</v>
      </c>
      <c r="Q28" s="888"/>
      <c r="R28" s="921">
        <v>1329756.4334296035</v>
      </c>
      <c r="S28" s="888"/>
      <c r="T28" s="1324">
        <v>1329755</v>
      </c>
      <c r="U28" s="1313"/>
      <c r="V28" s="1189">
        <v>65441</v>
      </c>
      <c r="W28" s="804"/>
      <c r="X28" s="1324">
        <v>845</v>
      </c>
      <c r="Y28" s="1333"/>
      <c r="Z28" s="1324">
        <v>3612</v>
      </c>
      <c r="AA28" s="804"/>
      <c r="AB28" s="1324"/>
      <c r="AC28" s="1333"/>
      <c r="AD28" s="1323">
        <v>261462</v>
      </c>
      <c r="AE28" s="1323"/>
      <c r="AF28" s="1334">
        <v>26645</v>
      </c>
      <c r="AG28" s="1335"/>
      <c r="AH28" s="1324">
        <v>8970</v>
      </c>
      <c r="AI28" s="1333"/>
      <c r="AJ28" s="1324">
        <v>778</v>
      </c>
      <c r="AK28" s="1333"/>
      <c r="AL28" s="1324">
        <v>19400</v>
      </c>
      <c r="AM28" s="1312"/>
      <c r="AN28" s="1315">
        <v>0</v>
      </c>
      <c r="AO28" s="888"/>
      <c r="AP28" s="1287">
        <v>0</v>
      </c>
      <c r="AQ28" s="1312"/>
      <c r="AR28" s="1287">
        <v>3000</v>
      </c>
      <c r="AS28" s="1312"/>
      <c r="AT28" s="1287"/>
      <c r="AU28" s="1312"/>
      <c r="AV28" s="1287">
        <f t="shared" si="0"/>
        <v>390153</v>
      </c>
      <c r="AW28" s="986"/>
      <c r="AX28" s="922">
        <f t="shared" si="1"/>
        <v>1719908</v>
      </c>
      <c r="AY28" s="986"/>
      <c r="AZ28" s="877"/>
      <c r="BA28" s="1189">
        <v>33436</v>
      </c>
      <c r="BB28" s="812"/>
      <c r="BC28" s="4"/>
      <c r="BD28" s="2955"/>
      <c r="BE28" s="891"/>
      <c r="BG28" s="1107"/>
    </row>
    <row r="29" spans="1:59" x14ac:dyDescent="0.2">
      <c r="A29" s="1309"/>
      <c r="B29" s="1310" t="s">
        <v>506</v>
      </c>
      <c r="C29" s="1319" t="s">
        <v>319</v>
      </c>
      <c r="D29" s="921">
        <v>498007.15751683147</v>
      </c>
      <c r="E29" s="888"/>
      <c r="F29" s="921">
        <v>20339.630052657361</v>
      </c>
      <c r="G29" s="888"/>
      <c r="H29" s="921">
        <v>80588.833188465534</v>
      </c>
      <c r="I29" s="1312"/>
      <c r="J29" s="921">
        <v>2204.4172000644635</v>
      </c>
      <c r="K29" s="888"/>
      <c r="L29" s="921">
        <v>216752.23112591801</v>
      </c>
      <c r="M29" s="1312"/>
      <c r="N29" s="921">
        <v>0</v>
      </c>
      <c r="O29" s="888"/>
      <c r="P29" s="921">
        <v>817892.26908393693</v>
      </c>
      <c r="Q29" s="888"/>
      <c r="R29" s="921">
        <v>815687.85188387241</v>
      </c>
      <c r="S29" s="888"/>
      <c r="T29" s="1324">
        <v>815688</v>
      </c>
      <c r="U29" s="1313"/>
      <c r="V29" s="1189">
        <v>13060</v>
      </c>
      <c r="W29" s="804"/>
      <c r="X29" s="1324">
        <v>186</v>
      </c>
      <c r="Y29" s="1333"/>
      <c r="Z29" s="1324">
        <v>850</v>
      </c>
      <c r="AA29" s="804"/>
      <c r="AB29" s="1324"/>
      <c r="AC29" s="1333"/>
      <c r="AD29" s="1323">
        <v>2204.4172000644635</v>
      </c>
      <c r="AE29" s="1323"/>
      <c r="AF29" s="1334">
        <v>0</v>
      </c>
      <c r="AG29" s="1335"/>
      <c r="AH29" s="1324">
        <v>3224</v>
      </c>
      <c r="AI29" s="1333"/>
      <c r="AJ29" s="1324">
        <v>1927</v>
      </c>
      <c r="AK29" s="1333"/>
      <c r="AL29" s="1324">
        <v>95200</v>
      </c>
      <c r="AM29" s="1312"/>
      <c r="AN29" s="1315"/>
      <c r="AO29" s="888"/>
      <c r="AP29" s="1287">
        <v>29519</v>
      </c>
      <c r="AQ29" s="1312"/>
      <c r="AR29" s="1287"/>
      <c r="AS29" s="1312"/>
      <c r="AT29" s="1287"/>
      <c r="AU29" s="1312"/>
      <c r="AV29" s="1287">
        <f t="shared" si="0"/>
        <v>146170.41720006446</v>
      </c>
      <c r="AW29" s="986"/>
      <c r="AX29" s="922">
        <f t="shared" si="1"/>
        <v>961858.41720006452</v>
      </c>
      <c r="AY29" s="986"/>
      <c r="AZ29" s="877"/>
      <c r="BA29" s="1189">
        <v>7001</v>
      </c>
      <c r="BB29" s="812"/>
      <c r="BC29" s="4"/>
      <c r="BD29" s="2955"/>
      <c r="BE29" s="891"/>
      <c r="BG29" s="1107"/>
    </row>
    <row r="30" spans="1:59" x14ac:dyDescent="0.2">
      <c r="A30" s="1309"/>
      <c r="B30" s="1310" t="s">
        <v>320</v>
      </c>
      <c r="C30" s="1319" t="s">
        <v>321</v>
      </c>
      <c r="D30" s="921">
        <v>738973.22437726927</v>
      </c>
      <c r="E30" s="888"/>
      <c r="F30" s="921">
        <v>77387.63248055322</v>
      </c>
      <c r="G30" s="888"/>
      <c r="H30" s="921">
        <v>180852.39754057454</v>
      </c>
      <c r="I30" s="1312"/>
      <c r="J30" s="921">
        <v>12097.812909963521</v>
      </c>
      <c r="K30" s="888"/>
      <c r="L30" s="921">
        <v>31565.637124252426</v>
      </c>
      <c r="M30" s="1312"/>
      <c r="N30" s="921">
        <v>5926.1627875707563</v>
      </c>
      <c r="O30" s="888"/>
      <c r="P30" s="921">
        <v>1046802.8672201837</v>
      </c>
      <c r="Q30" s="888"/>
      <c r="R30" s="921">
        <v>1028778.8915226494</v>
      </c>
      <c r="S30" s="888"/>
      <c r="T30" s="1324">
        <v>1028778</v>
      </c>
      <c r="U30" s="1313"/>
      <c r="V30" s="1189">
        <v>165374</v>
      </c>
      <c r="W30" s="804"/>
      <c r="X30" s="1324">
        <v>4812</v>
      </c>
      <c r="Y30" s="1333"/>
      <c r="Z30" s="1324">
        <v>9465</v>
      </c>
      <c r="AA30" s="804"/>
      <c r="AB30" s="1324"/>
      <c r="AC30" s="1333"/>
      <c r="AD30" s="1323">
        <v>12098</v>
      </c>
      <c r="AE30" s="1323"/>
      <c r="AF30" s="1334">
        <v>5926</v>
      </c>
      <c r="AG30" s="1335"/>
      <c r="AH30" s="1324">
        <v>17765</v>
      </c>
      <c r="AI30" s="1333"/>
      <c r="AJ30" s="1324">
        <v>3102</v>
      </c>
      <c r="AK30" s="1333"/>
      <c r="AL30" s="1324">
        <v>135000</v>
      </c>
      <c r="AM30" s="1312"/>
      <c r="AN30" s="1315">
        <v>14200</v>
      </c>
      <c r="AO30" s="888"/>
      <c r="AP30" s="1287">
        <v>4042</v>
      </c>
      <c r="AQ30" s="1312"/>
      <c r="AR30" s="1287">
        <v>1000</v>
      </c>
      <c r="AS30" s="1312"/>
      <c r="AT30" s="1287"/>
      <c r="AU30" s="1312"/>
      <c r="AV30" s="1287">
        <f t="shared" si="0"/>
        <v>372784</v>
      </c>
      <c r="AW30" s="986"/>
      <c r="AX30" s="922">
        <f t="shared" si="1"/>
        <v>1401562</v>
      </c>
      <c r="AY30" s="986"/>
      <c r="AZ30" s="877"/>
      <c r="BA30" s="1189">
        <v>83715</v>
      </c>
      <c r="BB30" s="812"/>
      <c r="BC30" s="4"/>
      <c r="BE30" s="891"/>
      <c r="BG30" s="1107"/>
    </row>
    <row r="31" spans="1:59" x14ac:dyDescent="0.2">
      <c r="A31" s="1309"/>
      <c r="B31" s="1310" t="s">
        <v>614</v>
      </c>
      <c r="C31" s="1311" t="s">
        <v>322</v>
      </c>
      <c r="D31" s="921">
        <v>246992.54151226603</v>
      </c>
      <c r="E31" s="888"/>
      <c r="F31" s="921">
        <v>49403.766914862514</v>
      </c>
      <c r="G31" s="888"/>
      <c r="H31" s="921">
        <v>56293.925064086681</v>
      </c>
      <c r="I31" s="1312"/>
      <c r="J31" s="921">
        <v>6797.147505628649</v>
      </c>
      <c r="K31" s="888"/>
      <c r="L31" s="921">
        <v>4608.4471330367778</v>
      </c>
      <c r="M31" s="1312"/>
      <c r="N31" s="921">
        <v>4695.5883674187071</v>
      </c>
      <c r="O31" s="888"/>
      <c r="P31" s="921">
        <v>368791.41649729939</v>
      </c>
      <c r="Q31" s="888"/>
      <c r="R31" s="921">
        <v>357298.68062425201</v>
      </c>
      <c r="S31" s="888"/>
      <c r="T31" s="1324">
        <v>357299</v>
      </c>
      <c r="U31" s="1313"/>
      <c r="V31" s="1189">
        <v>66688</v>
      </c>
      <c r="W31" s="804"/>
      <c r="X31" s="1324">
        <v>0</v>
      </c>
      <c r="Y31" s="1333"/>
      <c r="Z31" s="1324">
        <v>2815</v>
      </c>
      <c r="AA31" s="804"/>
      <c r="AB31" s="1324"/>
      <c r="AC31" s="1333"/>
      <c r="AD31" s="1323">
        <v>11493</v>
      </c>
      <c r="AE31" s="1323"/>
      <c r="AF31" s="1334">
        <v>0</v>
      </c>
      <c r="AG31" s="1335" t="s">
        <v>527</v>
      </c>
      <c r="AH31" s="1324">
        <v>2385</v>
      </c>
      <c r="AI31" s="1333"/>
      <c r="AJ31" s="1324">
        <v>792</v>
      </c>
      <c r="AK31" s="1333"/>
      <c r="AL31" s="1324">
        <v>17600</v>
      </c>
      <c r="AM31" s="1312"/>
      <c r="AN31" s="1315"/>
      <c r="AO31" s="888"/>
      <c r="AP31" s="1287">
        <v>1005</v>
      </c>
      <c r="AQ31" s="1312"/>
      <c r="AR31" s="1287"/>
      <c r="AS31" s="1312"/>
      <c r="AT31" s="1287"/>
      <c r="AU31" s="1312"/>
      <c r="AV31" s="1287">
        <f t="shared" si="0"/>
        <v>102778</v>
      </c>
      <c r="AW31" s="986"/>
      <c r="AX31" s="922">
        <f t="shared" si="1"/>
        <v>460077</v>
      </c>
      <c r="AY31" s="986"/>
      <c r="AZ31" s="877"/>
      <c r="BA31" s="1189">
        <v>32079</v>
      </c>
      <c r="BB31" s="812"/>
      <c r="BC31" s="4"/>
      <c r="BE31" s="891"/>
      <c r="BG31" s="1107"/>
    </row>
    <row r="32" spans="1:59" x14ac:dyDescent="0.2">
      <c r="A32" s="1309"/>
      <c r="B32" s="1310" t="s">
        <v>509</v>
      </c>
      <c r="C32" s="1311" t="s">
        <v>323</v>
      </c>
      <c r="D32" s="921">
        <v>141728.34770389981</v>
      </c>
      <c r="E32" s="888"/>
      <c r="F32" s="921">
        <v>31020.291030523993</v>
      </c>
      <c r="G32" s="888"/>
      <c r="H32" s="921">
        <v>36980.711484482003</v>
      </c>
      <c r="I32" s="1312"/>
      <c r="J32" s="921">
        <v>6076.3077021736781</v>
      </c>
      <c r="K32" s="888"/>
      <c r="L32" s="921">
        <v>10444.563964960831</v>
      </c>
      <c r="M32" s="1312"/>
      <c r="N32" s="921">
        <v>12342.596126915516</v>
      </c>
      <c r="O32" s="888"/>
      <c r="P32" s="921">
        <v>238592.8180129558</v>
      </c>
      <c r="Q32" s="888"/>
      <c r="R32" s="921">
        <v>220173.91418386661</v>
      </c>
      <c r="S32" s="888"/>
      <c r="T32" s="1324">
        <v>215246</v>
      </c>
      <c r="U32" s="1313"/>
      <c r="V32" s="1189">
        <v>47124</v>
      </c>
      <c r="W32" s="804"/>
      <c r="X32" s="1324">
        <v>6287</v>
      </c>
      <c r="Y32" s="1333"/>
      <c r="Z32" s="1324">
        <v>3111</v>
      </c>
      <c r="AA32" s="804"/>
      <c r="AB32" s="1324"/>
      <c r="AC32" s="1333"/>
      <c r="AD32" s="1323">
        <v>18419</v>
      </c>
      <c r="AE32" s="1323"/>
      <c r="AF32" s="1334">
        <v>0</v>
      </c>
      <c r="AG32" s="1335" t="s">
        <v>527</v>
      </c>
      <c r="AH32" s="1324">
        <v>2893</v>
      </c>
      <c r="AI32" s="1333"/>
      <c r="AJ32" s="1324">
        <v>2086</v>
      </c>
      <c r="AK32" s="1333"/>
      <c r="AL32" s="1324">
        <v>28200</v>
      </c>
      <c r="AM32" s="1312"/>
      <c r="AN32" s="1315"/>
      <c r="AO32" s="888"/>
      <c r="AP32" s="1287">
        <v>2946</v>
      </c>
      <c r="AQ32" s="1312"/>
      <c r="AR32" s="1287"/>
      <c r="AS32" s="1312"/>
      <c r="AT32" s="1287"/>
      <c r="AU32" s="1312"/>
      <c r="AV32" s="1287">
        <f t="shared" si="0"/>
        <v>111066</v>
      </c>
      <c r="AW32" s="986"/>
      <c r="AX32" s="922">
        <f t="shared" si="1"/>
        <v>326312</v>
      </c>
      <c r="AY32" s="1321"/>
      <c r="AZ32" s="888"/>
      <c r="BA32" s="1189">
        <v>26035</v>
      </c>
      <c r="BB32" s="812"/>
      <c r="BC32" s="4"/>
      <c r="BE32" s="891"/>
      <c r="BG32" s="1107"/>
    </row>
    <row r="33" spans="1:59" x14ac:dyDescent="0.2">
      <c r="A33" s="1309"/>
      <c r="B33" s="1310" t="s">
        <v>634</v>
      </c>
      <c r="C33" s="1311" t="s">
        <v>324</v>
      </c>
      <c r="D33" s="921">
        <v>323850.00458293938</v>
      </c>
      <c r="E33" s="888"/>
      <c r="F33" s="921">
        <v>40358.380148327378</v>
      </c>
      <c r="G33" s="888"/>
      <c r="H33" s="921">
        <v>63917.332858921625</v>
      </c>
      <c r="I33" s="1312"/>
      <c r="J33" s="921">
        <v>20616.015287864986</v>
      </c>
      <c r="K33" s="888"/>
      <c r="L33" s="921">
        <v>2653.3128511256486</v>
      </c>
      <c r="M33" s="1312"/>
      <c r="N33" s="921">
        <v>17229.907802401885</v>
      </c>
      <c r="O33" s="888"/>
      <c r="P33" s="921">
        <v>468624.95353158092</v>
      </c>
      <c r="Q33" s="888"/>
      <c r="R33" s="921">
        <v>430779.03044131404</v>
      </c>
      <c r="S33" s="888"/>
      <c r="T33" s="1287">
        <v>429276</v>
      </c>
      <c r="U33" s="1313"/>
      <c r="V33" s="1189">
        <v>83986</v>
      </c>
      <c r="W33" s="804"/>
      <c r="X33" s="1324">
        <v>7030</v>
      </c>
      <c r="Y33" s="1333"/>
      <c r="Z33" s="1324">
        <v>5111</v>
      </c>
      <c r="AA33" s="804"/>
      <c r="AB33" s="1324"/>
      <c r="AC33" s="1333"/>
      <c r="AD33" s="1323">
        <v>37846</v>
      </c>
      <c r="AE33" s="1323"/>
      <c r="AF33" s="1334">
        <v>0</v>
      </c>
      <c r="AG33" s="1335" t="s">
        <v>527</v>
      </c>
      <c r="AH33" s="1324">
        <v>12090</v>
      </c>
      <c r="AI33" s="1333"/>
      <c r="AJ33" s="1324">
        <v>0</v>
      </c>
      <c r="AK33" s="1333"/>
      <c r="AL33" s="1324">
        <v>63000</v>
      </c>
      <c r="AM33" s="1312"/>
      <c r="AN33" s="1315">
        <v>23600</v>
      </c>
      <c r="AO33" s="888"/>
      <c r="AP33" s="1287">
        <v>13341</v>
      </c>
      <c r="AQ33" s="1312"/>
      <c r="AR33" s="1287"/>
      <c r="AS33" s="1312"/>
      <c r="AT33" s="1287"/>
      <c r="AU33" s="1312"/>
      <c r="AV33" s="1287">
        <f t="shared" si="0"/>
        <v>246004</v>
      </c>
      <c r="AW33" s="986"/>
      <c r="AX33" s="922">
        <f t="shared" si="1"/>
        <v>675280</v>
      </c>
      <c r="AY33" s="1321"/>
      <c r="AZ33" s="888"/>
      <c r="BA33" s="1189">
        <v>43776</v>
      </c>
      <c r="BB33" s="812"/>
      <c r="BC33" s="4"/>
      <c r="BE33" s="891"/>
      <c r="BG33" s="1107"/>
    </row>
    <row r="34" spans="1:59" x14ac:dyDescent="0.2">
      <c r="A34" s="1309"/>
      <c r="B34" s="1310" t="s">
        <v>511</v>
      </c>
      <c r="C34" s="1319" t="s">
        <v>325</v>
      </c>
      <c r="D34" s="921">
        <v>297965.36676121003</v>
      </c>
      <c r="E34" s="888"/>
      <c r="F34" s="921">
        <v>58975.33953817041</v>
      </c>
      <c r="G34" s="888"/>
      <c r="H34" s="921">
        <v>47107.522752777877</v>
      </c>
      <c r="I34" s="1312"/>
      <c r="J34" s="921">
        <v>9170.0676939241002</v>
      </c>
      <c r="K34" s="888"/>
      <c r="L34" s="921">
        <v>56457.57742163384</v>
      </c>
      <c r="M34" s="1312"/>
      <c r="N34" s="921">
        <v>7722.5775305599745</v>
      </c>
      <c r="O34" s="888"/>
      <c r="P34" s="921">
        <v>477398.45169827621</v>
      </c>
      <c r="Q34" s="888"/>
      <c r="R34" s="921">
        <v>460505.80647379212</v>
      </c>
      <c r="S34" s="888"/>
      <c r="T34" s="1287">
        <v>460506</v>
      </c>
      <c r="U34" s="1313"/>
      <c r="V34" s="1189">
        <v>43284</v>
      </c>
      <c r="W34" s="804"/>
      <c r="X34" s="1324">
        <v>1455</v>
      </c>
      <c r="Y34" s="1333"/>
      <c r="Z34" s="1324">
        <v>1875</v>
      </c>
      <c r="AA34" s="804"/>
      <c r="AB34" s="1324"/>
      <c r="AC34" s="1333"/>
      <c r="AD34" s="1323">
        <v>9170</v>
      </c>
      <c r="AE34" s="1323"/>
      <c r="AF34" s="1334">
        <v>7723</v>
      </c>
      <c r="AG34" s="1335"/>
      <c r="AH34" s="1324">
        <v>10213</v>
      </c>
      <c r="AI34" s="1333"/>
      <c r="AJ34" s="1324">
        <v>0</v>
      </c>
      <c r="AK34" s="1333"/>
      <c r="AL34" s="1324">
        <v>69000</v>
      </c>
      <c r="AM34" s="1312"/>
      <c r="AN34" s="1315"/>
      <c r="AO34" s="888"/>
      <c r="AP34" s="1287">
        <v>24163</v>
      </c>
      <c r="AQ34" s="1312"/>
      <c r="AR34" s="1287"/>
      <c r="AS34" s="1312"/>
      <c r="AT34" s="1287"/>
      <c r="AU34" s="1312"/>
      <c r="AV34" s="1287">
        <f t="shared" si="0"/>
        <v>166883</v>
      </c>
      <c r="AW34" s="986"/>
      <c r="AX34" s="922">
        <f t="shared" si="1"/>
        <v>627389</v>
      </c>
      <c r="AY34" s="1321"/>
      <c r="AZ34" s="888"/>
      <c r="BA34" s="1189">
        <v>21197.874</v>
      </c>
      <c r="BB34" s="812"/>
      <c r="BC34" s="4"/>
      <c r="BE34" s="891"/>
      <c r="BG34" s="1107"/>
    </row>
    <row r="35" spans="1:59" x14ac:dyDescent="0.2">
      <c r="A35" s="1309"/>
      <c r="B35" s="1310" t="s">
        <v>326</v>
      </c>
      <c r="C35" s="1311" t="s">
        <v>327</v>
      </c>
      <c r="D35" s="921">
        <v>595120.55898268917</v>
      </c>
      <c r="E35" s="888"/>
      <c r="F35" s="921">
        <v>36770.524361015341</v>
      </c>
      <c r="G35" s="888"/>
      <c r="H35" s="921">
        <v>81547.388555326324</v>
      </c>
      <c r="I35" s="1312"/>
      <c r="J35" s="921">
        <v>8829.7544039262757</v>
      </c>
      <c r="K35" s="888"/>
      <c r="L35" s="921">
        <v>175185.42028577812</v>
      </c>
      <c r="M35" s="1312"/>
      <c r="N35" s="921">
        <v>0</v>
      </c>
      <c r="O35" s="888"/>
      <c r="P35" s="921">
        <v>897453.64658873517</v>
      </c>
      <c r="Q35" s="888"/>
      <c r="R35" s="921">
        <v>888623.89218480885</v>
      </c>
      <c r="S35" s="888"/>
      <c r="T35" s="1287">
        <v>888624</v>
      </c>
      <c r="U35" s="1313"/>
      <c r="V35" s="1189">
        <v>59590</v>
      </c>
      <c r="W35" s="804"/>
      <c r="X35" s="1324">
        <v>2976</v>
      </c>
      <c r="Y35" s="1333"/>
      <c r="Z35" s="1324">
        <v>3592</v>
      </c>
      <c r="AA35" s="804"/>
      <c r="AB35" s="1324"/>
      <c r="AC35" s="1333"/>
      <c r="AD35" s="1323">
        <v>8830</v>
      </c>
      <c r="AE35" s="1323"/>
      <c r="AF35" s="1334">
        <v>0</v>
      </c>
      <c r="AG35" s="1335"/>
      <c r="AH35" s="1324">
        <v>990</v>
      </c>
      <c r="AI35" s="1333"/>
      <c r="AJ35" s="1324">
        <v>3178</v>
      </c>
      <c r="AK35" s="1333"/>
      <c r="AL35" s="1324">
        <v>133100</v>
      </c>
      <c r="AM35" s="1312"/>
      <c r="AN35" s="1315"/>
      <c r="AO35" s="888"/>
      <c r="AP35" s="1287">
        <v>46747</v>
      </c>
      <c r="AQ35" s="1312"/>
      <c r="AR35" s="1287"/>
      <c r="AS35" s="1312"/>
      <c r="AT35" s="1287"/>
      <c r="AU35" s="1312"/>
      <c r="AV35" s="1287">
        <f t="shared" si="0"/>
        <v>259003</v>
      </c>
      <c r="AW35" s="986"/>
      <c r="AX35" s="922">
        <f t="shared" si="1"/>
        <v>1147627</v>
      </c>
      <c r="AY35" s="1321"/>
      <c r="AZ35" s="1322"/>
      <c r="BA35" s="1189">
        <v>31510</v>
      </c>
      <c r="BB35" s="812"/>
      <c r="BC35" s="4"/>
      <c r="BD35" s="544"/>
      <c r="BE35" s="891"/>
      <c r="BG35" s="1107"/>
    </row>
    <row r="36" spans="1:59" x14ac:dyDescent="0.2">
      <c r="A36" s="1309"/>
      <c r="B36" s="1310" t="s">
        <v>513</v>
      </c>
      <c r="C36" s="1319" t="s">
        <v>328</v>
      </c>
      <c r="D36" s="921">
        <v>158350.67587352247</v>
      </c>
      <c r="E36" s="888"/>
      <c r="F36" s="921">
        <v>34658.444341277558</v>
      </c>
      <c r="G36" s="888"/>
      <c r="H36" s="921">
        <v>38700.440827120379</v>
      </c>
      <c r="I36" s="1312"/>
      <c r="J36" s="921">
        <v>4735.1302444397488</v>
      </c>
      <c r="K36" s="888"/>
      <c r="L36" s="921">
        <v>14836.29459580854</v>
      </c>
      <c r="M36" s="1312"/>
      <c r="N36" s="921">
        <v>7969.8119667542815</v>
      </c>
      <c r="O36" s="888"/>
      <c r="P36" s="921">
        <v>259250.79784892302</v>
      </c>
      <c r="Q36" s="888"/>
      <c r="R36" s="921">
        <v>246545.85563772896</v>
      </c>
      <c r="S36" s="888"/>
      <c r="T36" s="1287">
        <v>246546</v>
      </c>
      <c r="U36" s="1313"/>
      <c r="V36" s="1189">
        <v>32712</v>
      </c>
      <c r="W36" s="804"/>
      <c r="X36" s="1324">
        <v>11056</v>
      </c>
      <c r="Y36" s="1333"/>
      <c r="Z36" s="1324">
        <v>1426</v>
      </c>
      <c r="AA36" s="804"/>
      <c r="AB36" s="1324"/>
      <c r="AC36" s="1333"/>
      <c r="AD36" s="1323">
        <v>4735</v>
      </c>
      <c r="AE36" s="1323"/>
      <c r="AF36" s="1334">
        <v>7970</v>
      </c>
      <c r="AG36" s="1333"/>
      <c r="AH36" s="1324">
        <v>2704</v>
      </c>
      <c r="AI36" s="1333"/>
      <c r="AJ36" s="1324">
        <v>0</v>
      </c>
      <c r="AK36" s="1333"/>
      <c r="AL36" s="1324">
        <v>51400</v>
      </c>
      <c r="AM36" s="888"/>
      <c r="AN36" s="1317"/>
      <c r="AO36" s="888"/>
      <c r="AP36" s="1287">
        <v>3166</v>
      </c>
      <c r="AQ36" s="1312"/>
      <c r="AR36" s="1287"/>
      <c r="AS36" s="1312"/>
      <c r="AT36" s="1287"/>
      <c r="AU36" s="1312"/>
      <c r="AV36" s="1287">
        <f t="shared" si="0"/>
        <v>115169</v>
      </c>
      <c r="AW36" s="986"/>
      <c r="AX36" s="922">
        <f t="shared" si="1"/>
        <v>361715</v>
      </c>
      <c r="AY36" s="1321"/>
      <c r="AZ36" s="888"/>
      <c r="BA36" s="1189">
        <v>15444</v>
      </c>
      <c r="BB36" s="812"/>
      <c r="BC36" s="4"/>
      <c r="BE36" s="891"/>
      <c r="BG36" s="1107"/>
    </row>
    <row r="37" spans="1:59" s="1031" customFormat="1" ht="13.5" thickBot="1" x14ac:dyDescent="0.25">
      <c r="A37" s="1118" t="s">
        <v>529</v>
      </c>
      <c r="B37" s="1299"/>
      <c r="C37" s="1109"/>
      <c r="D37" s="1300"/>
      <c r="E37" s="1095"/>
      <c r="F37" s="1300"/>
      <c r="G37" s="1095"/>
      <c r="H37" s="1300"/>
      <c r="I37" s="1129"/>
      <c r="J37" s="1300"/>
      <c r="K37" s="1095"/>
      <c r="L37" s="1300"/>
      <c r="M37" s="1129"/>
      <c r="N37" s="1300"/>
      <c r="O37" s="1095"/>
      <c r="P37" s="1300"/>
      <c r="Q37" s="1095"/>
      <c r="R37" s="1301"/>
      <c r="S37" s="1095"/>
      <c r="T37" s="939">
        <v>11767</v>
      </c>
      <c r="U37" s="1127" t="s">
        <v>492</v>
      </c>
      <c r="V37" s="864">
        <v>29608</v>
      </c>
      <c r="W37" s="1904" t="s">
        <v>489</v>
      </c>
      <c r="X37" s="1330"/>
      <c r="Y37" s="1331"/>
      <c r="Z37" s="1193"/>
      <c r="AA37" s="1193"/>
      <c r="AB37" s="939">
        <v>25770</v>
      </c>
      <c r="AC37" s="933"/>
      <c r="AD37" s="930"/>
      <c r="AE37" s="930"/>
      <c r="AF37" s="1332"/>
      <c r="AG37" s="933"/>
      <c r="AH37" s="939">
        <v>31674</v>
      </c>
      <c r="AI37" s="1331" t="s">
        <v>490</v>
      </c>
      <c r="AJ37" s="939"/>
      <c r="AK37" s="933"/>
      <c r="AL37" s="939"/>
      <c r="AM37" s="1109"/>
      <c r="AN37" s="1899"/>
      <c r="AO37" s="1109"/>
      <c r="AP37" s="1125"/>
      <c r="AQ37" s="1129"/>
      <c r="AR37" s="1125"/>
      <c r="AS37" s="1129"/>
      <c r="AT37" s="1125">
        <v>43000</v>
      </c>
      <c r="AU37" s="1129"/>
      <c r="AV37" s="1125">
        <f t="shared" si="0"/>
        <v>130052</v>
      </c>
      <c r="AW37" s="1307"/>
      <c r="AX37" s="864">
        <f t="shared" si="1"/>
        <v>141819</v>
      </c>
      <c r="AY37" s="1308"/>
      <c r="AZ37" s="1115"/>
      <c r="BA37" s="864">
        <v>68486</v>
      </c>
      <c r="BB37" s="1195" t="s">
        <v>526</v>
      </c>
      <c r="BC37" s="4"/>
      <c r="BD37" s="60"/>
      <c r="BE37" s="891"/>
      <c r="BG37" s="1107"/>
    </row>
    <row r="38" spans="1:59" ht="13.5" thickBot="1" x14ac:dyDescent="0.25">
      <c r="A38" s="1118" t="s">
        <v>488</v>
      </c>
      <c r="B38" s="1094"/>
      <c r="C38" s="1095"/>
      <c r="D38" s="1119">
        <v>9792984.0999999996</v>
      </c>
      <c r="E38" s="1120"/>
      <c r="F38" s="1119">
        <v>849701</v>
      </c>
      <c r="G38" s="1120"/>
      <c r="H38" s="1119">
        <v>2053350.2174175645</v>
      </c>
      <c r="I38" s="1121"/>
      <c r="J38" s="1119">
        <v>393643.78258243558</v>
      </c>
      <c r="K38" s="1120"/>
      <c r="L38" s="1119">
        <v>1836716.1679290326</v>
      </c>
      <c r="M38" s="1122"/>
      <c r="N38" s="1119">
        <v>166280.83207096742</v>
      </c>
      <c r="O38" s="1123"/>
      <c r="P38" s="1119">
        <v>15092676.1</v>
      </c>
      <c r="Q38" s="1123"/>
      <c r="R38" s="1119">
        <v>14532752.485346599</v>
      </c>
      <c r="S38" s="1123"/>
      <c r="T38" s="1125">
        <f>SUM(T14:T37)</f>
        <v>14532748</v>
      </c>
      <c r="U38" s="1123"/>
      <c r="V38" s="1612">
        <f>SUM(V14:V37)</f>
        <v>1399664</v>
      </c>
      <c r="W38" s="1900"/>
      <c r="X38" s="1336">
        <f>SUM(X14:X37)</f>
        <v>91625</v>
      </c>
      <c r="Y38" s="1192"/>
      <c r="Z38" s="1336">
        <f>SUM(Z14:Z37)</f>
        <v>74300</v>
      </c>
      <c r="AA38" s="1193"/>
      <c r="AB38" s="939">
        <v>25770</v>
      </c>
      <c r="AC38" s="1196"/>
      <c r="AD38" s="1336">
        <f>SUM(AD14:AD37)</f>
        <v>430614.94099779852</v>
      </c>
      <c r="AE38" s="1197"/>
      <c r="AF38" s="1336">
        <f>SUM(AF14:AF37)</f>
        <v>129312.042160515</v>
      </c>
      <c r="AG38" s="1198"/>
      <c r="AH38" s="1336">
        <f>SUM(AH14:AH37)</f>
        <v>185000</v>
      </c>
      <c r="AI38" s="1199"/>
      <c r="AJ38" s="1336">
        <f>SUM(AJ14:AJ37)</f>
        <v>31065</v>
      </c>
      <c r="AK38" s="1156"/>
      <c r="AL38" s="1336">
        <f>SUM(AL14:AL37)</f>
        <v>1585000</v>
      </c>
      <c r="AM38" s="1200"/>
      <c r="AN38" s="1336">
        <f>SUM(AN14:AN37)</f>
        <v>148000</v>
      </c>
      <c r="AO38" s="1200"/>
      <c r="AP38" s="1336">
        <f>SUM(AP14:AP37)</f>
        <v>330000</v>
      </c>
      <c r="AQ38" s="1194"/>
      <c r="AR38" s="1336">
        <f>SUM(AR14:AR37)</f>
        <v>102000</v>
      </c>
      <c r="AS38" s="1194"/>
      <c r="AT38" s="1191">
        <v>43000</v>
      </c>
      <c r="AU38" s="1114"/>
      <c r="AV38" s="1124">
        <f t="shared" si="0"/>
        <v>4575350.9831583137</v>
      </c>
      <c r="AW38" s="1051"/>
      <c r="AX38" s="1116">
        <f>SUM(AX14:AX37)</f>
        <v>19108098.983158313</v>
      </c>
      <c r="AY38" s="1132"/>
      <c r="AZ38" s="1108"/>
      <c r="BA38" s="864">
        <v>762712.87399999995</v>
      </c>
      <c r="BB38" s="1179"/>
      <c r="BC38" s="52"/>
      <c r="BE38" s="868"/>
      <c r="BG38" s="1107"/>
    </row>
    <row r="39" spans="1:59" s="1138" customFormat="1" ht="18" x14ac:dyDescent="0.25">
      <c r="A39" s="1138" t="s">
        <v>701</v>
      </c>
      <c r="C39" s="1133"/>
      <c r="D39" s="1134"/>
      <c r="E39" s="1135"/>
      <c r="F39" s="1134"/>
      <c r="G39" s="1135"/>
      <c r="H39" s="1134"/>
      <c r="I39" s="1135"/>
      <c r="J39" s="1135"/>
      <c r="K39" s="1135"/>
      <c r="L39" s="1134"/>
      <c r="M39" s="1135"/>
      <c r="N39" s="1135"/>
      <c r="O39" s="1135"/>
      <c r="P39" s="1135"/>
      <c r="Q39" s="1135"/>
      <c r="R39" s="1135"/>
      <c r="S39" s="1135"/>
      <c r="T39" s="1133"/>
      <c r="U39" s="1133"/>
      <c r="V39" s="1133"/>
      <c r="W39" s="1133"/>
      <c r="X39" s="1133"/>
      <c r="Y39" s="1133"/>
      <c r="Z39" s="1133"/>
      <c r="AA39" s="1133"/>
      <c r="AB39" s="1136"/>
      <c r="AC39" s="1133"/>
      <c r="AD39" s="1133"/>
      <c r="AE39" s="1133"/>
      <c r="AF39" s="1133"/>
      <c r="AG39" s="1133"/>
      <c r="AH39" s="1137"/>
      <c r="AI39" s="1133"/>
      <c r="AJ39" s="1136"/>
      <c r="AK39" s="1133"/>
      <c r="AL39" s="1133"/>
      <c r="AM39" s="1133"/>
      <c r="AN39" s="1133"/>
      <c r="AO39" s="1133"/>
      <c r="AP39" s="1133"/>
      <c r="AQ39" s="1133"/>
      <c r="AR39" s="1133"/>
      <c r="AS39" s="1133"/>
      <c r="AT39" s="1133"/>
      <c r="AU39" s="1133"/>
      <c r="AV39" s="1133"/>
      <c r="AX39" s="1133"/>
      <c r="AY39" s="1133"/>
      <c r="AZ39" s="1133"/>
      <c r="BA39" s="1133"/>
      <c r="BB39" s="1133"/>
      <c r="BC39"/>
      <c r="BD39"/>
    </row>
    <row r="40" spans="1:59" s="1138" customFormat="1" ht="18" x14ac:dyDescent="0.25">
      <c r="A40" s="1138" t="s">
        <v>702</v>
      </c>
      <c r="C40" s="1133"/>
      <c r="D40" s="1134"/>
      <c r="E40" s="1135"/>
      <c r="F40" s="1134"/>
      <c r="G40" s="1135"/>
      <c r="H40" s="1134"/>
      <c r="I40" s="1135"/>
      <c r="J40" s="1135"/>
      <c r="K40" s="1135"/>
      <c r="L40" s="1134"/>
      <c r="M40" s="1135"/>
      <c r="N40" s="1135"/>
      <c r="O40" s="1135"/>
      <c r="P40" s="1135"/>
      <c r="Q40" s="1135"/>
      <c r="R40" s="1135"/>
      <c r="S40" s="1135"/>
      <c r="T40" s="1133"/>
      <c r="U40" s="1133"/>
      <c r="V40" s="1133"/>
      <c r="W40" s="1133"/>
      <c r="X40" s="1133"/>
      <c r="Y40" s="1133"/>
      <c r="Z40" s="1133"/>
      <c r="AA40" s="1133"/>
      <c r="AB40" s="1136"/>
      <c r="AC40" s="1133"/>
      <c r="AD40" s="1133"/>
      <c r="AE40" s="1133"/>
      <c r="AF40" s="1133"/>
      <c r="AG40" s="1133"/>
      <c r="AH40" s="1137"/>
      <c r="AI40" s="1133"/>
      <c r="AJ40" s="1136"/>
      <c r="AK40" s="1133"/>
      <c r="AL40" s="1133"/>
      <c r="AM40" s="1133"/>
      <c r="AN40" s="1133"/>
      <c r="AO40" s="1133"/>
      <c r="AP40" s="1133"/>
      <c r="AQ40" s="1133"/>
      <c r="AR40" s="1133"/>
      <c r="AS40" s="1133"/>
      <c r="AT40" s="1133"/>
      <c r="AU40" s="1133"/>
      <c r="AV40" s="1133"/>
      <c r="AX40" s="1133"/>
      <c r="AY40" s="1133"/>
      <c r="AZ40" s="1133"/>
      <c r="BA40" s="1133"/>
      <c r="BB40" s="1133"/>
      <c r="BC40"/>
      <c r="BD40"/>
    </row>
    <row r="41" spans="1:59" s="1138" customFormat="1" ht="18" x14ac:dyDescent="0.25">
      <c r="A41" s="1138" t="s">
        <v>819</v>
      </c>
      <c r="C41" s="1133"/>
      <c r="D41" s="1139"/>
      <c r="E41" s="1135"/>
      <c r="F41" s="1134"/>
      <c r="G41" s="1135"/>
      <c r="H41" s="1134"/>
      <c r="I41" s="1135"/>
      <c r="J41" s="1135"/>
      <c r="K41" s="1135"/>
      <c r="L41" s="1134"/>
      <c r="M41" s="1135"/>
      <c r="N41" s="1135"/>
      <c r="O41" s="1135"/>
      <c r="P41" s="1135"/>
      <c r="Q41" s="1135"/>
      <c r="R41" s="1135"/>
      <c r="S41" s="1135"/>
      <c r="T41" s="1133"/>
      <c r="U41" s="1133"/>
      <c r="V41" s="1136"/>
      <c r="W41" s="1133"/>
      <c r="X41" s="1137"/>
      <c r="Y41" s="1133"/>
      <c r="Z41" s="1137"/>
      <c r="AA41" s="1133"/>
      <c r="AB41" s="1136"/>
      <c r="AC41" s="1133"/>
      <c r="AD41" s="1133"/>
      <c r="AE41" s="1133"/>
      <c r="AF41" s="1133"/>
      <c r="AG41" s="1133"/>
      <c r="AH41" s="1137"/>
      <c r="AI41" s="1133"/>
      <c r="AJ41" s="1137"/>
      <c r="AK41" s="1133"/>
      <c r="AL41" s="1137"/>
      <c r="AM41" s="1133"/>
      <c r="AN41" s="1133"/>
      <c r="AO41" s="1133"/>
      <c r="AP41" s="1137"/>
      <c r="AQ41" s="1133"/>
      <c r="AR41" s="1137"/>
      <c r="AS41" s="1133"/>
      <c r="AT41" s="1133"/>
      <c r="AU41" s="1133"/>
      <c r="AV41" s="1611"/>
      <c r="AX41" s="1133"/>
      <c r="AY41" s="1133"/>
      <c r="AZ41" s="1133"/>
      <c r="BA41" s="1136"/>
      <c r="BB41" s="1133"/>
      <c r="BC41"/>
      <c r="BD41"/>
    </row>
    <row r="42" spans="1:59" s="1138" customFormat="1" ht="18" x14ac:dyDescent="0.25">
      <c r="A42" s="1138" t="s">
        <v>722</v>
      </c>
      <c r="C42" s="1133"/>
      <c r="D42" s="1139"/>
      <c r="E42" s="1135"/>
      <c r="F42" s="1134"/>
      <c r="G42" s="1135"/>
      <c r="H42" s="1134"/>
      <c r="I42" s="1135"/>
      <c r="J42" s="1135"/>
      <c r="K42" s="1135"/>
      <c r="L42" s="1134"/>
      <c r="M42" s="1135"/>
      <c r="N42" s="1135"/>
      <c r="O42" s="1135"/>
      <c r="P42" s="1135"/>
      <c r="Q42" s="1135"/>
      <c r="R42" s="1135"/>
      <c r="S42" s="1135"/>
      <c r="T42" s="1133"/>
      <c r="U42" s="1133"/>
      <c r="V42" s="1136"/>
      <c r="W42" s="1133"/>
      <c r="X42" s="1137"/>
      <c r="Y42" s="1133"/>
      <c r="Z42" s="1137"/>
      <c r="AA42" s="1133"/>
      <c r="AB42" s="1136"/>
      <c r="AC42" s="1133"/>
      <c r="AD42" s="1133"/>
      <c r="AE42" s="1133"/>
      <c r="AF42" s="1133"/>
      <c r="AG42" s="1133"/>
      <c r="AH42" s="1137"/>
      <c r="AI42" s="1133"/>
      <c r="AJ42" s="1137"/>
      <c r="AK42" s="1133"/>
      <c r="AL42" s="1137"/>
      <c r="AM42" s="1133"/>
      <c r="AN42" s="1133"/>
      <c r="AO42" s="1133"/>
      <c r="AP42" s="1137"/>
      <c r="AQ42" s="1133"/>
      <c r="AR42" s="1137"/>
      <c r="AS42" s="1133"/>
      <c r="AT42" s="1133"/>
      <c r="AU42" s="1133"/>
      <c r="AV42" s="1611"/>
      <c r="AX42" s="1133"/>
      <c r="AY42" s="1133"/>
      <c r="AZ42" s="1133"/>
      <c r="BA42" s="1136"/>
      <c r="BB42" s="1133"/>
      <c r="BC42"/>
      <c r="BD42"/>
    </row>
    <row r="43" spans="1:59" s="1138" customFormat="1" ht="18" x14ac:dyDescent="0.25">
      <c r="A43" s="1138" t="s">
        <v>677</v>
      </c>
      <c r="C43" s="1133"/>
      <c r="D43" s="1135"/>
      <c r="E43" s="1135"/>
      <c r="F43" s="1135"/>
      <c r="G43" s="1135"/>
      <c r="H43" s="1135"/>
      <c r="I43" s="1135"/>
      <c r="J43" s="1135"/>
      <c r="K43" s="1135"/>
      <c r="L43" s="1135"/>
      <c r="M43" s="1141"/>
      <c r="N43" s="1141"/>
      <c r="O43" s="1141"/>
      <c r="P43" s="1141"/>
      <c r="Q43" s="1141"/>
      <c r="R43" s="1141"/>
      <c r="S43" s="1141"/>
      <c r="T43" s="1133"/>
      <c r="U43" s="1133"/>
      <c r="V43" s="1136"/>
      <c r="W43" s="1133"/>
      <c r="X43" s="1133"/>
      <c r="Y43" s="1133"/>
      <c r="Z43" s="1133"/>
      <c r="AA43" s="1133"/>
      <c r="AB43" s="1136"/>
      <c r="AC43" s="1133"/>
      <c r="AD43" s="1133"/>
      <c r="AE43" s="1133"/>
      <c r="AF43" s="1133"/>
      <c r="AG43" s="1133"/>
      <c r="AH43" s="1133"/>
      <c r="AI43" s="1133"/>
      <c r="AJ43" s="1133"/>
      <c r="AK43" s="1133"/>
      <c r="AL43" s="1133"/>
      <c r="AM43" s="1133"/>
      <c r="AN43" s="1133"/>
      <c r="AO43" s="1133"/>
      <c r="AP43" s="1133"/>
      <c r="AQ43" s="1133"/>
      <c r="AR43" s="1133"/>
      <c r="AS43" s="1133"/>
      <c r="AT43" s="1133"/>
      <c r="AU43" s="1133"/>
      <c r="AV43" s="1133"/>
      <c r="AX43" s="1145"/>
      <c r="BA43" s="1140"/>
      <c r="BC43"/>
      <c r="BD43"/>
    </row>
    <row r="44" spans="1:59" s="1138" customFormat="1" ht="18" x14ac:dyDescent="0.25">
      <c r="A44" s="1138" t="s">
        <v>786</v>
      </c>
      <c r="D44" s="1142"/>
      <c r="E44" s="1142"/>
      <c r="F44" s="1142"/>
      <c r="G44" s="1142"/>
      <c r="H44" s="1142"/>
      <c r="I44" s="1142"/>
      <c r="J44" s="1142"/>
      <c r="K44" s="1142"/>
      <c r="L44" s="1142"/>
      <c r="M44" s="1143"/>
      <c r="N44" s="1143"/>
      <c r="O44" s="1143"/>
      <c r="P44" s="1143"/>
      <c r="Q44" s="1143"/>
      <c r="R44" s="1143"/>
      <c r="S44" s="1143"/>
      <c r="V44" s="1140"/>
      <c r="AB44" s="1140"/>
      <c r="AD44" s="1133"/>
      <c r="AE44" s="1133"/>
      <c r="AF44" s="1133"/>
      <c r="AG44" s="1133"/>
      <c r="AH44" s="1133"/>
      <c r="AI44" s="1133"/>
      <c r="AJ44" s="1133"/>
      <c r="AK44" s="1133"/>
      <c r="AL44" s="1133"/>
      <c r="AM44" s="1133"/>
      <c r="AN44" s="1133"/>
      <c r="AO44" s="1133"/>
      <c r="AP44" s="1133"/>
      <c r="AQ44" s="1133"/>
      <c r="AR44" s="1133"/>
      <c r="AS44" s="1133"/>
      <c r="AT44" s="1133"/>
      <c r="AU44" s="1133"/>
      <c r="AV44" s="1133"/>
      <c r="BA44" s="1140"/>
      <c r="BC44"/>
      <c r="BD44"/>
    </row>
    <row r="45" spans="1:59" s="1138" customFormat="1" ht="18" x14ac:dyDescent="0.25">
      <c r="A45" s="1138" t="s">
        <v>723</v>
      </c>
      <c r="D45" s="1144"/>
      <c r="E45" s="1142"/>
      <c r="F45" s="1144"/>
      <c r="G45" s="1142"/>
      <c r="H45" s="1144"/>
      <c r="I45" s="1142"/>
      <c r="J45" s="1142"/>
      <c r="K45" s="1142"/>
      <c r="L45" s="1144"/>
      <c r="M45" s="1142"/>
      <c r="N45" s="1142"/>
      <c r="O45" s="1142"/>
      <c r="P45" s="1142"/>
      <c r="Q45" s="1142"/>
      <c r="R45" s="1142"/>
      <c r="S45" s="1142"/>
      <c r="V45" s="1140"/>
      <c r="AB45" s="1140"/>
      <c r="BA45" s="1140"/>
      <c r="BC45"/>
      <c r="BD45"/>
    </row>
    <row r="46" spans="1:59" s="1138" customFormat="1" ht="18" x14ac:dyDescent="0.25">
      <c r="A46" s="1138" t="s">
        <v>720</v>
      </c>
      <c r="D46" s="1144"/>
      <c r="E46" s="1142"/>
      <c r="F46" s="1144"/>
      <c r="G46" s="1142"/>
      <c r="H46" s="1144"/>
      <c r="I46" s="1142"/>
      <c r="J46" s="1142"/>
      <c r="K46" s="1142"/>
      <c r="L46" s="1144"/>
      <c r="M46" s="1142"/>
      <c r="N46" s="1142"/>
      <c r="O46" s="1142"/>
      <c r="P46" s="1142"/>
      <c r="Q46" s="1142"/>
      <c r="R46" s="1142"/>
      <c r="S46" s="1142"/>
      <c r="V46" s="1140"/>
      <c r="AB46" s="1140"/>
      <c r="BA46" s="1140"/>
      <c r="BC46"/>
      <c r="BD46"/>
    </row>
    <row r="47" spans="1:59" s="1138" customFormat="1" ht="18" x14ac:dyDescent="0.25">
      <c r="A47" s="1138" t="s">
        <v>724</v>
      </c>
      <c r="D47" s="1142"/>
      <c r="E47" s="1142"/>
      <c r="F47" s="1142"/>
      <c r="G47" s="1142"/>
      <c r="H47" s="1142"/>
      <c r="I47" s="1142"/>
      <c r="J47" s="1142"/>
      <c r="K47" s="1142"/>
      <c r="L47" s="1142"/>
      <c r="M47" s="1142"/>
      <c r="N47" s="1142"/>
      <c r="O47" s="1142"/>
      <c r="P47" s="1142"/>
      <c r="Q47" s="1142"/>
      <c r="R47" s="1142"/>
      <c r="S47" s="1142"/>
      <c r="V47" s="1140"/>
      <c r="AB47" s="1140"/>
      <c r="BA47" s="1140"/>
      <c r="BC47"/>
      <c r="BD47"/>
    </row>
    <row r="48" spans="1:59" ht="15" x14ac:dyDescent="0.2">
      <c r="A48" s="869"/>
      <c r="B48" s="869"/>
      <c r="C48" s="869"/>
      <c r="D48" s="1002"/>
      <c r="E48" s="1002"/>
      <c r="F48" s="1002"/>
      <c r="G48" s="1002"/>
      <c r="H48" s="1002"/>
      <c r="I48" s="1002"/>
      <c r="J48" s="1002"/>
      <c r="K48" s="1002"/>
      <c r="L48" s="1002"/>
      <c r="M48" s="1002"/>
      <c r="N48" s="1002"/>
      <c r="O48" s="1002"/>
      <c r="P48" s="1002"/>
      <c r="Q48" s="1002"/>
      <c r="R48" s="1002"/>
      <c r="S48" s="1002"/>
    </row>
    <row r="49" spans="1:50" ht="15" x14ac:dyDescent="0.2">
      <c r="A49" s="869"/>
      <c r="B49" s="869"/>
      <c r="C49" s="869"/>
      <c r="D49" s="1002"/>
      <c r="E49" s="1002"/>
      <c r="F49" s="1002"/>
      <c r="G49" s="1002"/>
      <c r="H49" s="1002"/>
      <c r="I49" s="1002"/>
      <c r="J49" s="1002"/>
      <c r="K49" s="1002"/>
      <c r="L49" s="1002"/>
      <c r="M49" s="1002"/>
      <c r="N49" s="1002"/>
      <c r="O49" s="1002"/>
      <c r="P49" s="1002"/>
      <c r="Q49" s="1002"/>
      <c r="R49" s="1002"/>
      <c r="S49" s="1002"/>
    </row>
    <row r="50" spans="1:50" ht="15" x14ac:dyDescent="0.2">
      <c r="A50" s="869"/>
      <c r="B50" s="869"/>
      <c r="C50" s="869"/>
      <c r="D50" s="1002"/>
      <c r="E50" s="1002"/>
      <c r="F50" s="1002"/>
      <c r="G50" s="1002"/>
      <c r="H50" s="1002"/>
      <c r="I50" s="1002"/>
      <c r="J50" s="1002"/>
      <c r="K50" s="1002"/>
      <c r="L50" s="1002"/>
      <c r="M50" s="1002"/>
      <c r="N50" s="1002"/>
      <c r="O50" s="1002"/>
      <c r="P50" s="1002"/>
      <c r="Q50" s="1002"/>
      <c r="R50" s="1002"/>
      <c r="S50" s="1002"/>
    </row>
    <row r="51" spans="1:50" ht="15" x14ac:dyDescent="0.2">
      <c r="A51" s="869"/>
      <c r="B51" s="869"/>
      <c r="C51" s="869"/>
      <c r="AV51" s="942"/>
      <c r="AX51" s="943"/>
    </row>
    <row r="52" spans="1:50" x14ac:dyDescent="0.2">
      <c r="B52" s="1146"/>
      <c r="C52" s="1146"/>
      <c r="D52" s="1146">
        <v>6772474</v>
      </c>
      <c r="E52" s="1146"/>
      <c r="F52" s="1146">
        <v>705297</v>
      </c>
      <c r="G52" s="1146"/>
      <c r="H52" s="1147">
        <v>1385587</v>
      </c>
      <c r="I52" s="1146"/>
      <c r="J52" s="1146"/>
      <c r="K52" s="1146"/>
      <c r="L52" s="1146">
        <v>1236834</v>
      </c>
      <c r="T52" s="868"/>
      <c r="U52" s="868"/>
    </row>
    <row r="53" spans="1:50" x14ac:dyDescent="0.2">
      <c r="H53" s="868"/>
      <c r="L53" s="868"/>
      <c r="T53" s="868"/>
      <c r="U53" s="868"/>
    </row>
    <row r="54" spans="1:50" x14ac:dyDescent="0.2">
      <c r="T54" s="868"/>
      <c r="U54" s="868"/>
    </row>
  </sheetData>
  <mergeCells count="116">
    <mergeCell ref="BD26:BD29"/>
    <mergeCell ref="AD13:AE13"/>
    <mergeCell ref="AF13:AG13"/>
    <mergeCell ref="AL13:AM13"/>
    <mergeCell ref="AB12:AC12"/>
    <mergeCell ref="AJ12:AK12"/>
    <mergeCell ref="AL12:AM12"/>
    <mergeCell ref="D13:E13"/>
    <mergeCell ref="F13:G13"/>
    <mergeCell ref="H13:I13"/>
    <mergeCell ref="J13:K13"/>
    <mergeCell ref="L13:M13"/>
    <mergeCell ref="N13:O13"/>
    <mergeCell ref="P13:Q13"/>
    <mergeCell ref="AN13:AO13"/>
    <mergeCell ref="R13:S13"/>
    <mergeCell ref="X13:Y13"/>
    <mergeCell ref="Z13:AA13"/>
    <mergeCell ref="AB13:AC13"/>
    <mergeCell ref="AX10:AY10"/>
    <mergeCell ref="BA10:BB10"/>
    <mergeCell ref="X11:Y11"/>
    <mergeCell ref="Z11:AA11"/>
    <mergeCell ref="AB11:AC11"/>
    <mergeCell ref="AL11:AM11"/>
    <mergeCell ref="AD10:AE10"/>
    <mergeCell ref="AF10:AG10"/>
    <mergeCell ref="AH10:AI10"/>
    <mergeCell ref="AJ10:AK10"/>
    <mergeCell ref="AP10:AQ10"/>
    <mergeCell ref="AR10:AS10"/>
    <mergeCell ref="AL10:AM10"/>
    <mergeCell ref="P10:Q10"/>
    <mergeCell ref="V10:W10"/>
    <mergeCell ref="X10:Y10"/>
    <mergeCell ref="Z10:AA10"/>
    <mergeCell ref="AB10:AC10"/>
    <mergeCell ref="D10:E10"/>
    <mergeCell ref="F10:G10"/>
    <mergeCell ref="H10:I10"/>
    <mergeCell ref="J10:K10"/>
    <mergeCell ref="L10:M10"/>
    <mergeCell ref="N10:O10"/>
    <mergeCell ref="AT9:AU9"/>
    <mergeCell ref="AX9:AY9"/>
    <mergeCell ref="BA9:BB9"/>
    <mergeCell ref="AX8:AY8"/>
    <mergeCell ref="BA8:BB8"/>
    <mergeCell ref="AT8:AU8"/>
    <mergeCell ref="D9:E9"/>
    <mergeCell ref="V9:W9"/>
    <mergeCell ref="X9:Y9"/>
    <mergeCell ref="Z9:AA9"/>
    <mergeCell ref="AB9:AC9"/>
    <mergeCell ref="AD9:AE9"/>
    <mergeCell ref="AF9:AG9"/>
    <mergeCell ref="AD8:AE8"/>
    <mergeCell ref="AF8:AG8"/>
    <mergeCell ref="AH8:AI8"/>
    <mergeCell ref="AL8:AM8"/>
    <mergeCell ref="AP8:AQ8"/>
    <mergeCell ref="AP9:AQ9"/>
    <mergeCell ref="AR9:AS9"/>
    <mergeCell ref="AN8:AO8"/>
    <mergeCell ref="AN9:AO9"/>
    <mergeCell ref="AH9:AI9"/>
    <mergeCell ref="AL9:AM9"/>
    <mergeCell ref="AD7:AG7"/>
    <mergeCell ref="AR7:AS7"/>
    <mergeCell ref="AP7:AQ7"/>
    <mergeCell ref="AT7:AU7"/>
    <mergeCell ref="BA7:BB7"/>
    <mergeCell ref="A8:B8"/>
    <mergeCell ref="D8:E8"/>
    <mergeCell ref="F8:G8"/>
    <mergeCell ref="H8:I8"/>
    <mergeCell ref="L8:M8"/>
    <mergeCell ref="N8:O8"/>
    <mergeCell ref="V8:AC8"/>
    <mergeCell ref="AR8:AS8"/>
    <mergeCell ref="AN7:AO7"/>
    <mergeCell ref="BA5:BB5"/>
    <mergeCell ref="D6:E6"/>
    <mergeCell ref="F6:G6"/>
    <mergeCell ref="H6:I6"/>
    <mergeCell ref="J6:K6"/>
    <mergeCell ref="L6:M6"/>
    <mergeCell ref="N6:O6"/>
    <mergeCell ref="P6:Q6"/>
    <mergeCell ref="V6:AC6"/>
    <mergeCell ref="AD6:AI6"/>
    <mergeCell ref="BA6:BB6"/>
    <mergeCell ref="T3:U3"/>
    <mergeCell ref="V3:AW3"/>
    <mergeCell ref="T4:U4"/>
    <mergeCell ref="AL6:AM6"/>
    <mergeCell ref="AH7:AI7"/>
    <mergeCell ref="AL7:AM7"/>
    <mergeCell ref="AX4:AY4"/>
    <mergeCell ref="A5:B5"/>
    <mergeCell ref="D5:E5"/>
    <mergeCell ref="F5:G5"/>
    <mergeCell ref="H5:I5"/>
    <mergeCell ref="J5:K5"/>
    <mergeCell ref="L5:M5"/>
    <mergeCell ref="N5:O5"/>
    <mergeCell ref="V5:AC5"/>
    <mergeCell ref="AL5:AM5"/>
    <mergeCell ref="D7:E7"/>
    <mergeCell ref="F7:G7"/>
    <mergeCell ref="H7:I7"/>
    <mergeCell ref="J7:K7"/>
    <mergeCell ref="L7:M7"/>
    <mergeCell ref="N7:O7"/>
    <mergeCell ref="P7:Q7"/>
    <mergeCell ref="V7:AC7"/>
  </mergeCells>
  <pageMargins left="0.35" right="0.2" top="1.38" bottom="0.2" header="0.5" footer="0.5"/>
  <pageSetup paperSize="9" scale="59" orientation="landscape"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44"/>
  <sheetViews>
    <sheetView zoomScale="70" zoomScaleNormal="70" workbookViewId="0">
      <selection activeCell="BH32" sqref="BH32"/>
    </sheetView>
  </sheetViews>
  <sheetFormatPr defaultRowHeight="12.75" x14ac:dyDescent="0.2"/>
  <cols>
    <col min="1" max="1" width="1.42578125" customWidth="1"/>
    <col min="2" max="2" width="21.140625" customWidth="1"/>
    <col min="3" max="3" width="0" hidden="1" customWidth="1"/>
    <col min="4" max="4" width="16.5703125" hidden="1" customWidth="1"/>
    <col min="5" max="5" width="2.5703125" hidden="1" customWidth="1"/>
    <col min="6" max="6" width="15.28515625" hidden="1" customWidth="1"/>
    <col min="7" max="7" width="1.42578125" hidden="1" customWidth="1"/>
    <col min="8" max="8" width="15.28515625" hidden="1" customWidth="1"/>
    <col min="9" max="9" width="1.5703125" hidden="1" customWidth="1"/>
    <col min="10" max="10" width="14.42578125" hidden="1" customWidth="1"/>
    <col min="11" max="11" width="1.85546875" hidden="1" customWidth="1"/>
    <col min="12" max="12" width="15.28515625" hidden="1" customWidth="1"/>
    <col min="13" max="13" width="1.85546875" hidden="1" customWidth="1"/>
    <col min="14" max="14" width="12.28515625" hidden="1" customWidth="1"/>
    <col min="15" max="15" width="2.140625" hidden="1" customWidth="1"/>
    <col min="16" max="16" width="17" hidden="1" customWidth="1"/>
    <col min="17" max="17" width="1.85546875" hidden="1" customWidth="1"/>
    <col min="18" max="18" width="16.7109375" hidden="1" customWidth="1"/>
    <col min="19" max="19" width="2" hidden="1" customWidth="1"/>
    <col min="20" max="20" width="12.140625" customWidth="1"/>
    <col min="21" max="21" width="3" customWidth="1"/>
    <col min="22" max="22" width="11" customWidth="1"/>
    <col min="23" max="23" width="4.42578125" customWidth="1"/>
    <col min="24" max="24" width="10" customWidth="1"/>
    <col min="25" max="25" width="3.28515625" customWidth="1"/>
    <col min="27" max="27" width="1.85546875" customWidth="1"/>
    <col min="29" max="29" width="1.5703125" customWidth="1"/>
    <col min="31" max="31" width="3.42578125" customWidth="1"/>
    <col min="32" max="32" width="10" customWidth="1"/>
    <col min="33" max="33" width="1.85546875" customWidth="1"/>
    <col min="34" max="34" width="8.140625" customWidth="1"/>
    <col min="35" max="35" width="2.85546875" customWidth="1"/>
    <col min="36" max="36" width="9.7109375" customWidth="1"/>
    <col min="37" max="37" width="1.5703125" customWidth="1"/>
    <col min="38" max="38" width="7.85546875" customWidth="1"/>
    <col min="39" max="39" width="1.42578125" customWidth="1"/>
    <col min="41" max="41" width="2.42578125" customWidth="1"/>
    <col min="42" max="42" width="10.7109375" customWidth="1"/>
    <col min="43" max="43" width="1.85546875" customWidth="1"/>
    <col min="44" max="44" width="9.7109375" customWidth="1"/>
    <col min="45" max="45" width="1.5703125" customWidth="1"/>
    <col min="46" max="46" width="10.140625" customWidth="1"/>
    <col min="47" max="47" width="1" customWidth="1"/>
    <col min="48" max="48" width="9" customWidth="1"/>
    <col min="49" max="49" width="1.28515625" customWidth="1"/>
    <col min="50" max="50" width="8.7109375" customWidth="1"/>
    <col min="51" max="51" width="1.28515625" customWidth="1"/>
    <col min="52" max="52" width="11" customWidth="1"/>
    <col min="53" max="53" width="1.85546875" customWidth="1"/>
    <col min="54" max="54" width="13.140625" customWidth="1"/>
    <col min="55" max="55" width="1.85546875" customWidth="1"/>
    <col min="56" max="56" width="3" customWidth="1"/>
    <col min="57" max="57" width="10.7109375" customWidth="1"/>
    <col min="58" max="58" width="2" customWidth="1"/>
    <col min="59" max="59" width="5.7109375" customWidth="1"/>
    <col min="60" max="60" width="3.5703125" customWidth="1"/>
  </cols>
  <sheetData>
    <row r="1" spans="1:60" ht="23.25" x14ac:dyDescent="0.35">
      <c r="A1" s="325" t="s">
        <v>1145</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107"/>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row>
    <row r="2" spans="1:60" ht="13.5" thickBot="1" x14ac:dyDescent="0.25">
      <c r="A2" s="1393"/>
      <c r="B2" s="1393"/>
      <c r="C2" s="1393"/>
      <c r="D2" s="1393"/>
      <c r="E2" s="1393"/>
      <c r="F2" s="1393"/>
      <c r="G2" s="1393"/>
      <c r="H2" s="1393"/>
      <c r="I2" s="1393"/>
      <c r="J2" s="1393"/>
      <c r="K2" s="1393"/>
      <c r="L2" s="1393"/>
      <c r="M2" s="1393"/>
      <c r="N2" s="1393"/>
      <c r="O2" s="1393"/>
      <c r="P2" s="1393"/>
      <c r="Q2" s="1393"/>
      <c r="R2" s="1393"/>
      <c r="S2" s="1393"/>
      <c r="T2" s="1393"/>
      <c r="U2" s="1393"/>
      <c r="V2" s="1615"/>
      <c r="W2" s="1393"/>
      <c r="X2" s="1393"/>
      <c r="Y2" s="1393"/>
      <c r="Z2" s="1393"/>
      <c r="AA2" s="1393"/>
      <c r="AB2" s="1393"/>
      <c r="AC2" s="1393"/>
      <c r="AD2" s="1615"/>
      <c r="AE2" s="1393"/>
      <c r="AF2" s="1393"/>
      <c r="AG2" s="1393"/>
      <c r="AH2" s="1393"/>
      <c r="AI2" s="1393"/>
      <c r="AJ2" s="1393"/>
      <c r="AK2" s="1393"/>
      <c r="AL2" s="1393"/>
      <c r="AM2" s="1393"/>
      <c r="AN2" s="1393"/>
      <c r="AO2" s="1393"/>
      <c r="AP2" s="1393"/>
      <c r="AQ2" s="1393"/>
      <c r="AR2" s="1393"/>
      <c r="AS2" s="1393"/>
      <c r="AT2" s="1393"/>
      <c r="AU2" s="1393"/>
      <c r="AV2" s="1393"/>
      <c r="AW2" s="1393"/>
      <c r="AX2" s="1393"/>
      <c r="AY2" s="1393"/>
      <c r="AZ2" s="1393"/>
      <c r="BA2" s="1393"/>
      <c r="BB2" s="1393"/>
      <c r="BC2" s="1393"/>
      <c r="BD2" s="1393"/>
      <c r="BE2" s="1615"/>
      <c r="BF2" s="1393"/>
    </row>
    <row r="3" spans="1:60" x14ac:dyDescent="0.2">
      <c r="A3" s="1616"/>
      <c r="B3" s="1617"/>
      <c r="C3" s="1395"/>
      <c r="D3" s="1618"/>
      <c r="E3" s="1395"/>
      <c r="F3" s="1395"/>
      <c r="G3" s="1395"/>
      <c r="H3" s="1395"/>
      <c r="I3" s="1395"/>
      <c r="J3" s="1395"/>
      <c r="K3" s="1395"/>
      <c r="L3" s="1395"/>
      <c r="M3" s="1395"/>
      <c r="N3" s="1395"/>
      <c r="O3" s="1395"/>
      <c r="P3" s="1395"/>
      <c r="Q3" s="1395"/>
      <c r="R3" s="1395"/>
      <c r="S3" s="1395"/>
      <c r="T3" s="2985" t="s">
        <v>37</v>
      </c>
      <c r="U3" s="2986"/>
      <c r="V3" s="2987" t="s">
        <v>633</v>
      </c>
      <c r="W3" s="2986"/>
      <c r="X3" s="2986"/>
      <c r="Y3" s="2986"/>
      <c r="Z3" s="2986"/>
      <c r="AA3" s="2986"/>
      <c r="AB3" s="2986"/>
      <c r="AC3" s="2986"/>
      <c r="AD3" s="2986"/>
      <c r="AE3" s="2986"/>
      <c r="AF3" s="2986"/>
      <c r="AG3" s="2986"/>
      <c r="AH3" s="2986"/>
      <c r="AI3" s="2986"/>
      <c r="AJ3" s="2986"/>
      <c r="AK3" s="2986"/>
      <c r="AL3" s="2986"/>
      <c r="AM3" s="2986"/>
      <c r="AN3" s="2986"/>
      <c r="AO3" s="2986"/>
      <c r="AP3" s="2986"/>
      <c r="AQ3" s="2986"/>
      <c r="AR3" s="2986"/>
      <c r="AS3" s="2986"/>
      <c r="AT3" s="2986"/>
      <c r="AU3" s="2986"/>
      <c r="AV3" s="2986"/>
      <c r="AW3" s="2986"/>
      <c r="AX3" s="2986"/>
      <c r="AY3" s="2986"/>
      <c r="AZ3" s="2986"/>
      <c r="BA3" s="2988"/>
      <c r="BB3" s="1619"/>
      <c r="BC3" s="1620"/>
      <c r="BD3" s="1393"/>
      <c r="BE3" s="1619"/>
      <c r="BF3" s="1620"/>
    </row>
    <row r="4" spans="1:60" x14ac:dyDescent="0.2">
      <c r="A4" s="1399"/>
      <c r="B4" s="1404"/>
      <c r="C4" s="1396"/>
      <c r="D4" s="1621"/>
      <c r="E4" s="1398"/>
      <c r="F4" s="1398"/>
      <c r="G4" s="1398"/>
      <c r="H4" s="1398"/>
      <c r="I4" s="1398"/>
      <c r="J4" s="1398"/>
      <c r="K4" s="1398"/>
      <c r="L4" s="1398"/>
      <c r="M4" s="1398"/>
      <c r="N4" s="1398"/>
      <c r="O4" s="1398"/>
      <c r="P4" s="1398"/>
      <c r="Q4" s="1398"/>
      <c r="R4" s="1398"/>
      <c r="S4" s="1398"/>
      <c r="T4" s="2964" t="s">
        <v>39</v>
      </c>
      <c r="U4" s="2972"/>
      <c r="V4" s="1622"/>
      <c r="W4" s="1623"/>
      <c r="X4" s="1623"/>
      <c r="Y4" s="1623"/>
      <c r="Z4" s="1623"/>
      <c r="AA4" s="1623"/>
      <c r="AB4" s="1623"/>
      <c r="AC4" s="1623"/>
      <c r="AD4" s="1624"/>
      <c r="AE4" s="1623"/>
      <c r="AF4" s="1398"/>
      <c r="AG4" s="1398"/>
      <c r="AH4" s="1398"/>
      <c r="AI4" s="1398"/>
      <c r="AJ4" s="1398"/>
      <c r="AK4" s="1398"/>
      <c r="AL4" s="1398"/>
      <c r="AM4" s="1398"/>
      <c r="AN4" s="1623"/>
      <c r="AO4" s="1623"/>
      <c r="AP4" s="1398"/>
      <c r="AQ4" s="1398"/>
      <c r="AR4" s="1398"/>
      <c r="AS4" s="1398"/>
      <c r="AT4" s="1398"/>
      <c r="AU4" s="1398"/>
      <c r="AV4" s="1398"/>
      <c r="AW4" s="1398"/>
      <c r="AX4" s="1398"/>
      <c r="AY4" s="1398"/>
      <c r="AZ4" s="1398"/>
      <c r="BA4" s="1625"/>
      <c r="BB4" s="2971" t="s">
        <v>488</v>
      </c>
      <c r="BC4" s="2972"/>
      <c r="BD4" s="1393"/>
      <c r="BE4" s="1626" t="s">
        <v>21</v>
      </c>
      <c r="BF4" s="1627"/>
    </row>
    <row r="5" spans="1:60" x14ac:dyDescent="0.2">
      <c r="A5" s="2971"/>
      <c r="B5" s="2972"/>
      <c r="C5" s="1403"/>
      <c r="D5" s="2989" t="s">
        <v>335</v>
      </c>
      <c r="E5" s="2990"/>
      <c r="F5" s="2991" t="s">
        <v>347</v>
      </c>
      <c r="G5" s="2990"/>
      <c r="H5" s="2991" t="s">
        <v>347</v>
      </c>
      <c r="I5" s="2990"/>
      <c r="J5" s="2991" t="s">
        <v>347</v>
      </c>
      <c r="K5" s="2990"/>
      <c r="L5" s="2991" t="s">
        <v>347</v>
      </c>
      <c r="M5" s="2990"/>
      <c r="N5" s="2991" t="s">
        <v>347</v>
      </c>
      <c r="O5" s="2992"/>
      <c r="P5" s="1628"/>
      <c r="Q5" s="1629"/>
      <c r="R5" s="1628"/>
      <c r="S5" s="1630"/>
      <c r="T5" s="1631"/>
      <c r="U5" s="110"/>
      <c r="V5" s="2993" t="s">
        <v>182</v>
      </c>
      <c r="W5" s="2994"/>
      <c r="X5" s="2994"/>
      <c r="Y5" s="2994"/>
      <c r="Z5" s="2994"/>
      <c r="AA5" s="2994"/>
      <c r="AB5" s="2994"/>
      <c r="AC5" s="2994"/>
      <c r="AD5" s="2994"/>
      <c r="AE5" s="2981"/>
      <c r="AF5" s="1632"/>
      <c r="AG5" s="162"/>
      <c r="AH5" s="162"/>
      <c r="AI5" s="162"/>
      <c r="AJ5" s="1633"/>
      <c r="AK5" s="162"/>
      <c r="AL5" s="1633"/>
      <c r="AM5" s="122"/>
      <c r="AN5" s="1631"/>
      <c r="AO5" s="110"/>
      <c r="AP5" s="2982"/>
      <c r="AQ5" s="2984"/>
      <c r="AR5" s="1634"/>
      <c r="AS5" s="110"/>
      <c r="AT5" s="1634"/>
      <c r="AU5" s="110"/>
      <c r="AV5" s="1634"/>
      <c r="AW5" s="110"/>
      <c r="AX5" s="1634"/>
      <c r="AY5" s="110"/>
      <c r="AZ5" s="1631" t="s">
        <v>631</v>
      </c>
      <c r="BA5" s="1627"/>
      <c r="BB5" s="1635"/>
      <c r="BC5" s="1627"/>
      <c r="BD5" s="1393"/>
      <c r="BE5" s="2973" t="s">
        <v>210</v>
      </c>
      <c r="BF5" s="2974"/>
    </row>
    <row r="6" spans="1:60" x14ac:dyDescent="0.2">
      <c r="A6" s="1402"/>
      <c r="B6" s="1401"/>
      <c r="C6" s="1403"/>
      <c r="D6" s="2964" t="s">
        <v>280</v>
      </c>
      <c r="E6" s="2965"/>
      <c r="F6" s="2964" t="s">
        <v>129</v>
      </c>
      <c r="G6" s="2965"/>
      <c r="H6" s="2964" t="s">
        <v>348</v>
      </c>
      <c r="I6" s="2965"/>
      <c r="J6" s="2964" t="s">
        <v>386</v>
      </c>
      <c r="K6" s="2965"/>
      <c r="L6" s="2964" t="s">
        <v>348</v>
      </c>
      <c r="M6" s="2965"/>
      <c r="N6" s="2964" t="s">
        <v>456</v>
      </c>
      <c r="O6" s="2978"/>
      <c r="P6" s="2964" t="s">
        <v>183</v>
      </c>
      <c r="Q6" s="2965"/>
      <c r="R6" s="1613" t="s">
        <v>488</v>
      </c>
      <c r="S6" s="1403"/>
      <c r="T6" s="1631"/>
      <c r="U6" s="110"/>
      <c r="V6" s="2973" t="s">
        <v>184</v>
      </c>
      <c r="W6" s="2979"/>
      <c r="X6" s="2979"/>
      <c r="Y6" s="2979"/>
      <c r="Z6" s="2979"/>
      <c r="AA6" s="2979"/>
      <c r="AB6" s="2979"/>
      <c r="AC6" s="2979"/>
      <c r="AD6" s="2979"/>
      <c r="AE6" s="2963"/>
      <c r="AF6" s="2964" t="s">
        <v>349</v>
      </c>
      <c r="AG6" s="2978"/>
      <c r="AH6" s="2978"/>
      <c r="AI6" s="2978"/>
      <c r="AJ6" s="2978"/>
      <c r="AK6" s="2978"/>
      <c r="AL6" s="2978"/>
      <c r="AM6" s="2965"/>
      <c r="AN6" s="1613"/>
      <c r="AO6" s="1403"/>
      <c r="AP6" s="2964"/>
      <c r="AQ6" s="2965"/>
      <c r="AR6" s="1631" t="s">
        <v>700</v>
      </c>
      <c r="AS6" s="110"/>
      <c r="AT6" s="2964" t="s">
        <v>185</v>
      </c>
      <c r="AU6" s="2965"/>
      <c r="AV6" s="1631"/>
      <c r="AW6" s="110"/>
      <c r="AX6" s="1631" t="s">
        <v>632</v>
      </c>
      <c r="AY6" s="110"/>
      <c r="AZ6" s="1639"/>
      <c r="BA6" s="1627"/>
      <c r="BB6" s="1640"/>
      <c r="BC6" s="1627"/>
      <c r="BD6" s="1393"/>
      <c r="BE6" s="2973" t="s">
        <v>212</v>
      </c>
      <c r="BF6" s="2974"/>
    </row>
    <row r="7" spans="1:60" x14ac:dyDescent="0.2">
      <c r="A7" s="1402"/>
      <c r="B7" s="1401"/>
      <c r="C7" s="1403" t="s">
        <v>301</v>
      </c>
      <c r="D7" s="2964" t="s">
        <v>79</v>
      </c>
      <c r="E7" s="2965"/>
      <c r="F7" s="2964" t="s">
        <v>40</v>
      </c>
      <c r="G7" s="2965"/>
      <c r="H7" s="2964" t="s">
        <v>386</v>
      </c>
      <c r="I7" s="2965"/>
      <c r="J7" s="2964" t="s">
        <v>186</v>
      </c>
      <c r="K7" s="2965"/>
      <c r="L7" s="2964" t="s">
        <v>456</v>
      </c>
      <c r="M7" s="2965"/>
      <c r="N7" s="2964" t="s">
        <v>186</v>
      </c>
      <c r="O7" s="2978"/>
      <c r="P7" s="2964" t="s">
        <v>19</v>
      </c>
      <c r="Q7" s="2965"/>
      <c r="R7" s="1613" t="s">
        <v>187</v>
      </c>
      <c r="S7" s="1403"/>
      <c r="T7" s="1641"/>
      <c r="U7" s="1396"/>
      <c r="V7" s="2973" t="s">
        <v>725</v>
      </c>
      <c r="W7" s="2979"/>
      <c r="X7" s="2979"/>
      <c r="Y7" s="2979"/>
      <c r="Z7" s="2979"/>
      <c r="AA7" s="2979"/>
      <c r="AB7" s="2979"/>
      <c r="AC7" s="2979"/>
      <c r="AD7" s="2979"/>
      <c r="AE7" s="2963"/>
      <c r="AF7" s="2964"/>
      <c r="AG7" s="2978"/>
      <c r="AH7" s="2978"/>
      <c r="AI7" s="2978"/>
      <c r="AJ7" s="2978"/>
      <c r="AK7" s="2978"/>
      <c r="AL7" s="2978"/>
      <c r="AM7" s="2965"/>
      <c r="AN7" s="1631" t="s">
        <v>190</v>
      </c>
      <c r="AO7" s="110"/>
      <c r="AP7" s="2964" t="s">
        <v>666</v>
      </c>
      <c r="AQ7" s="2965"/>
      <c r="AR7" s="2964" t="s">
        <v>257</v>
      </c>
      <c r="AS7" s="2965"/>
      <c r="AT7" s="2964" t="s">
        <v>188</v>
      </c>
      <c r="AU7" s="2965"/>
      <c r="AV7" s="2964" t="s">
        <v>784</v>
      </c>
      <c r="AW7" s="2965"/>
      <c r="AX7" s="2964" t="s">
        <v>490</v>
      </c>
      <c r="AY7" s="2965"/>
      <c r="AZ7" s="1631"/>
      <c r="BA7" s="1627"/>
      <c r="BB7" s="1640"/>
      <c r="BC7" s="1627"/>
      <c r="BD7" s="1393"/>
      <c r="BE7" s="2973" t="s">
        <v>213</v>
      </c>
      <c r="BF7" s="2974"/>
    </row>
    <row r="8" spans="1:60" x14ac:dyDescent="0.2">
      <c r="A8" s="2971" t="s">
        <v>678</v>
      </c>
      <c r="B8" s="2972"/>
      <c r="C8" s="1403" t="s">
        <v>302</v>
      </c>
      <c r="D8" s="2964"/>
      <c r="E8" s="2965"/>
      <c r="F8" s="2964" t="s">
        <v>136</v>
      </c>
      <c r="G8" s="2965"/>
      <c r="H8" s="2964" t="s">
        <v>350</v>
      </c>
      <c r="I8" s="2965"/>
      <c r="J8" s="1403"/>
      <c r="K8" s="1403"/>
      <c r="L8" s="2964" t="s">
        <v>350</v>
      </c>
      <c r="M8" s="2965"/>
      <c r="N8" s="2964"/>
      <c r="O8" s="2978"/>
      <c r="P8" s="1613"/>
      <c r="Q8" s="1403"/>
      <c r="R8" s="1613" t="s">
        <v>387</v>
      </c>
      <c r="S8" s="1403"/>
      <c r="T8" s="1631"/>
      <c r="U8" s="110"/>
      <c r="V8" s="1642"/>
      <c r="W8" s="1643"/>
      <c r="X8" s="1643"/>
      <c r="Y8" s="1643"/>
      <c r="Z8" s="1643"/>
      <c r="AA8" s="1643"/>
      <c r="AB8" s="1643"/>
      <c r="AC8" s="1643"/>
      <c r="AD8" s="1643"/>
      <c r="AE8" s="1644"/>
      <c r="AF8" s="2975"/>
      <c r="AG8" s="2976"/>
      <c r="AH8" s="2976"/>
      <c r="AI8" s="2976"/>
      <c r="AJ8" s="2976"/>
      <c r="AK8" s="2976"/>
      <c r="AL8" s="2976"/>
      <c r="AM8" s="2977"/>
      <c r="AN8" s="1631" t="s">
        <v>219</v>
      </c>
      <c r="AO8" s="110"/>
      <c r="AP8" s="2964" t="s">
        <v>667</v>
      </c>
      <c r="AQ8" s="2965"/>
      <c r="AR8" s="2964" t="s">
        <v>134</v>
      </c>
      <c r="AS8" s="2965"/>
      <c r="AT8" s="2964" t="s">
        <v>189</v>
      </c>
      <c r="AU8" s="2965"/>
      <c r="AV8" s="2964" t="s">
        <v>785</v>
      </c>
      <c r="AW8" s="2965"/>
      <c r="AX8" s="2964"/>
      <c r="AY8" s="2965"/>
      <c r="AZ8" s="1641"/>
      <c r="BA8" s="1404"/>
      <c r="BB8" s="2971"/>
      <c r="BC8" s="2972"/>
      <c r="BD8" s="1393"/>
      <c r="BE8" s="2973" t="s">
        <v>611</v>
      </c>
      <c r="BF8" s="2974"/>
    </row>
    <row r="9" spans="1:60" x14ac:dyDescent="0.2">
      <c r="A9" s="1402"/>
      <c r="B9" s="1401"/>
      <c r="C9" s="1403"/>
      <c r="D9" s="2964"/>
      <c r="E9" s="2978"/>
      <c r="F9" s="1613"/>
      <c r="G9" s="1614"/>
      <c r="H9" s="1613"/>
      <c r="I9" s="1614"/>
      <c r="J9" s="1403"/>
      <c r="K9" s="1403"/>
      <c r="L9" s="1613"/>
      <c r="M9" s="1614"/>
      <c r="N9" s="1403"/>
      <c r="O9" s="1403"/>
      <c r="P9" s="1613"/>
      <c r="Q9" s="1403"/>
      <c r="R9" s="1613" t="s">
        <v>223</v>
      </c>
      <c r="S9" s="1403"/>
      <c r="T9" s="1631"/>
      <c r="U9" s="110"/>
      <c r="V9" s="2973" t="s">
        <v>482</v>
      </c>
      <c r="W9" s="2979"/>
      <c r="X9" s="2980" t="s">
        <v>787</v>
      </c>
      <c r="Y9" s="2981"/>
      <c r="Z9" s="2980" t="s">
        <v>215</v>
      </c>
      <c r="AA9" s="2981"/>
      <c r="AB9" s="2980" t="s">
        <v>21</v>
      </c>
      <c r="AC9" s="2981"/>
      <c r="AD9" s="2962" t="s">
        <v>353</v>
      </c>
      <c r="AE9" s="2963"/>
      <c r="AF9" s="2982" t="s">
        <v>335</v>
      </c>
      <c r="AG9" s="2983"/>
      <c r="AH9" s="2982" t="s">
        <v>457</v>
      </c>
      <c r="AI9" s="2984"/>
      <c r="AJ9" s="2982" t="s">
        <v>749</v>
      </c>
      <c r="AK9" s="2983"/>
      <c r="AL9" s="2983"/>
      <c r="AM9" s="2984"/>
      <c r="AN9" s="1631" t="s">
        <v>220</v>
      </c>
      <c r="AO9" s="110"/>
      <c r="AP9" s="2964" t="s">
        <v>210</v>
      </c>
      <c r="AQ9" s="2965"/>
      <c r="AR9" s="2964"/>
      <c r="AS9" s="2965"/>
      <c r="AT9" s="2964" t="s">
        <v>191</v>
      </c>
      <c r="AU9" s="2965"/>
      <c r="AV9" s="2964"/>
      <c r="AW9" s="2965"/>
      <c r="AX9" s="2964"/>
      <c r="AY9" s="2965"/>
      <c r="AZ9" s="1641"/>
      <c r="BA9" s="1404"/>
      <c r="BB9" s="2971"/>
      <c r="BC9" s="2972"/>
      <c r="BD9" s="1393"/>
      <c r="BE9" s="2973" t="s">
        <v>281</v>
      </c>
      <c r="BF9" s="2974"/>
    </row>
    <row r="10" spans="1:60" x14ac:dyDescent="0.2">
      <c r="A10" s="1402"/>
      <c r="B10" s="1401"/>
      <c r="C10" s="1403"/>
      <c r="D10" s="2964" t="s">
        <v>192</v>
      </c>
      <c r="E10" s="2978"/>
      <c r="F10" s="2964" t="s">
        <v>192</v>
      </c>
      <c r="G10" s="2978"/>
      <c r="H10" s="2964" t="s">
        <v>192</v>
      </c>
      <c r="I10" s="2978"/>
      <c r="J10" s="2964" t="s">
        <v>192</v>
      </c>
      <c r="K10" s="2978"/>
      <c r="L10" s="2964" t="s">
        <v>192</v>
      </c>
      <c r="M10" s="2978"/>
      <c r="N10" s="2964" t="s">
        <v>192</v>
      </c>
      <c r="O10" s="2978"/>
      <c r="P10" s="2964" t="s">
        <v>192</v>
      </c>
      <c r="Q10" s="2978"/>
      <c r="R10" s="1613" t="s">
        <v>210</v>
      </c>
      <c r="S10" s="1403"/>
      <c r="T10" s="1631"/>
      <c r="U10" s="110"/>
      <c r="V10" s="2973" t="s">
        <v>485</v>
      </c>
      <c r="W10" s="2979"/>
      <c r="X10" s="2962" t="s">
        <v>21</v>
      </c>
      <c r="Y10" s="2963"/>
      <c r="Z10" s="2962" t="s">
        <v>217</v>
      </c>
      <c r="AA10" s="2963"/>
      <c r="AB10" s="2962" t="s">
        <v>130</v>
      </c>
      <c r="AC10" s="2963"/>
      <c r="AD10" s="2962" t="s">
        <v>356</v>
      </c>
      <c r="AE10" s="2963"/>
      <c r="AF10" s="2964"/>
      <c r="AG10" s="2965"/>
      <c r="AH10" s="2964"/>
      <c r="AI10" s="2965"/>
      <c r="AJ10" s="2975"/>
      <c r="AK10" s="2976"/>
      <c r="AL10" s="2976"/>
      <c r="AM10" s="2977"/>
      <c r="AN10" s="2964" t="s">
        <v>221</v>
      </c>
      <c r="AO10" s="2965"/>
      <c r="AP10" s="2964"/>
      <c r="AQ10" s="2965"/>
      <c r="AR10" s="2964"/>
      <c r="AS10" s="2965"/>
      <c r="AT10" s="2964" t="s">
        <v>194</v>
      </c>
      <c r="AU10" s="2965"/>
      <c r="AV10" s="2964"/>
      <c r="AW10" s="2965"/>
      <c r="AX10" s="1613"/>
      <c r="AY10" s="1403"/>
      <c r="AZ10" s="1641"/>
      <c r="BA10" s="1404"/>
      <c r="BB10" s="2971"/>
      <c r="BC10" s="2972"/>
      <c r="BD10" s="1393"/>
      <c r="BE10" s="2973" t="s">
        <v>282</v>
      </c>
      <c r="BF10" s="2974"/>
    </row>
    <row r="11" spans="1:60" x14ac:dyDescent="0.2">
      <c r="A11" s="1402"/>
      <c r="B11" s="1401"/>
      <c r="C11" s="1403"/>
      <c r="D11" s="1613"/>
      <c r="E11" s="1403"/>
      <c r="F11" s="1613"/>
      <c r="G11" s="1403"/>
      <c r="H11" s="1613"/>
      <c r="I11" s="1614"/>
      <c r="J11" s="1403"/>
      <c r="K11" s="1403"/>
      <c r="L11" s="1613"/>
      <c r="M11" s="1614"/>
      <c r="N11" s="1403"/>
      <c r="O11" s="1403"/>
      <c r="P11" s="1613"/>
      <c r="Q11" s="1403"/>
      <c r="R11" s="1613" t="s">
        <v>192</v>
      </c>
      <c r="S11" s="1403"/>
      <c r="T11" s="1631"/>
      <c r="U11" s="110"/>
      <c r="V11" s="1636"/>
      <c r="W11" s="1638"/>
      <c r="X11" s="2962" t="s">
        <v>130</v>
      </c>
      <c r="Y11" s="2963"/>
      <c r="Z11" s="2962" t="s">
        <v>788</v>
      </c>
      <c r="AA11" s="2963"/>
      <c r="AB11" s="2962" t="s">
        <v>789</v>
      </c>
      <c r="AC11" s="2963"/>
      <c r="AD11" s="2962" t="s">
        <v>358</v>
      </c>
      <c r="AE11" s="2963"/>
      <c r="AF11" s="1613"/>
      <c r="AG11" s="1403"/>
      <c r="AH11" s="1613"/>
      <c r="AI11" s="1614"/>
      <c r="AJ11" s="2964" t="s">
        <v>790</v>
      </c>
      <c r="AK11" s="2965"/>
      <c r="AL11" s="2964" t="s">
        <v>791</v>
      </c>
      <c r="AM11" s="2965"/>
      <c r="AN11" s="1631"/>
      <c r="AO11" s="110"/>
      <c r="AP11" s="2964"/>
      <c r="AQ11" s="2965"/>
      <c r="AR11" s="1613"/>
      <c r="AS11" s="1403"/>
      <c r="AT11" s="1613"/>
      <c r="AU11" s="1403"/>
      <c r="AV11" s="1613"/>
      <c r="AW11" s="1403"/>
      <c r="AX11" s="1613"/>
      <c r="AY11" s="1403"/>
      <c r="AZ11" s="1641"/>
      <c r="BA11" s="1404"/>
      <c r="BB11" s="1402"/>
      <c r="BC11" s="1401"/>
      <c r="BD11" s="1393"/>
      <c r="BE11" s="1636"/>
      <c r="BF11" s="1637"/>
    </row>
    <row r="12" spans="1:60" x14ac:dyDescent="0.2">
      <c r="A12" s="1402"/>
      <c r="B12" s="1401"/>
      <c r="C12" s="1403"/>
      <c r="D12" s="1613"/>
      <c r="E12" s="1403"/>
      <c r="F12" s="1613"/>
      <c r="G12" s="1403"/>
      <c r="H12" s="1613"/>
      <c r="I12" s="1614"/>
      <c r="J12" s="1403"/>
      <c r="K12" s="1403"/>
      <c r="L12" s="1613"/>
      <c r="M12" s="1614"/>
      <c r="N12" s="1403"/>
      <c r="O12" s="1403"/>
      <c r="P12" s="1613"/>
      <c r="Q12" s="1403"/>
      <c r="R12" s="1613"/>
      <c r="S12" s="1403"/>
      <c r="T12" s="1631"/>
      <c r="U12" s="110"/>
      <c r="V12" s="1636"/>
      <c r="W12" s="1638"/>
      <c r="X12" s="2962"/>
      <c r="Y12" s="2963"/>
      <c r="Z12" s="2962" t="s">
        <v>792</v>
      </c>
      <c r="AA12" s="2963"/>
      <c r="AB12" s="2962" t="s">
        <v>670</v>
      </c>
      <c r="AC12" s="2963"/>
      <c r="AD12" s="2962" t="s">
        <v>360</v>
      </c>
      <c r="AE12" s="2963"/>
      <c r="AF12" s="1613"/>
      <c r="AG12" s="1403"/>
      <c r="AH12" s="1613"/>
      <c r="AI12" s="1614"/>
      <c r="AJ12" s="2964" t="s">
        <v>130</v>
      </c>
      <c r="AK12" s="2965"/>
      <c r="AL12" s="2964" t="s">
        <v>793</v>
      </c>
      <c r="AM12" s="2965"/>
      <c r="AN12" s="2964"/>
      <c r="AO12" s="2965"/>
      <c r="AP12" s="2964"/>
      <c r="AQ12" s="2965"/>
      <c r="AR12" s="1613"/>
      <c r="AS12" s="1403"/>
      <c r="AT12" s="1613"/>
      <c r="AU12" s="1403"/>
      <c r="AV12" s="1613"/>
      <c r="AW12" s="1403"/>
      <c r="AX12" s="1613"/>
      <c r="AY12" s="1403"/>
      <c r="AZ12" s="1641"/>
      <c r="BA12" s="1404"/>
      <c r="BB12" s="1402"/>
      <c r="BC12" s="1401"/>
      <c r="BD12" s="1393"/>
      <c r="BE12" s="1636"/>
      <c r="BF12" s="1637"/>
    </row>
    <row r="13" spans="1:60" ht="13.5" thickBot="1" x14ac:dyDescent="0.25">
      <c r="A13" s="1400"/>
      <c r="B13" s="1405"/>
      <c r="C13" s="1394"/>
      <c r="D13" s="2966" t="s">
        <v>486</v>
      </c>
      <c r="E13" s="2967"/>
      <c r="F13" s="2966" t="s">
        <v>486</v>
      </c>
      <c r="G13" s="2967"/>
      <c r="H13" s="2966" t="s">
        <v>486</v>
      </c>
      <c r="I13" s="2968"/>
      <c r="J13" s="2966" t="s">
        <v>486</v>
      </c>
      <c r="K13" s="2968"/>
      <c r="L13" s="2966" t="s">
        <v>486</v>
      </c>
      <c r="M13" s="2968"/>
      <c r="N13" s="2966" t="s">
        <v>486</v>
      </c>
      <c r="O13" s="2968"/>
      <c r="P13" s="2966" t="s">
        <v>486</v>
      </c>
      <c r="Q13" s="2968"/>
      <c r="R13" s="2966" t="s">
        <v>486</v>
      </c>
      <c r="S13" s="2968"/>
      <c r="T13" s="1645" t="s">
        <v>486</v>
      </c>
      <c r="U13" s="1646"/>
      <c r="V13" s="1647" t="s">
        <v>486</v>
      </c>
      <c r="W13" s="1646"/>
      <c r="X13" s="2969" t="s">
        <v>486</v>
      </c>
      <c r="Y13" s="2970"/>
      <c r="Z13" s="2969" t="s">
        <v>486</v>
      </c>
      <c r="AA13" s="2970"/>
      <c r="AB13" s="2969" t="s">
        <v>486</v>
      </c>
      <c r="AC13" s="2970"/>
      <c r="AD13" s="2969" t="s">
        <v>486</v>
      </c>
      <c r="AE13" s="2970"/>
      <c r="AF13" s="2966" t="s">
        <v>486</v>
      </c>
      <c r="AG13" s="2968"/>
      <c r="AH13" s="2966" t="s">
        <v>486</v>
      </c>
      <c r="AI13" s="2968"/>
      <c r="AJ13" s="1645" t="s">
        <v>486</v>
      </c>
      <c r="AK13" s="1646"/>
      <c r="AL13" s="1645" t="s">
        <v>486</v>
      </c>
      <c r="AM13" s="1646"/>
      <c r="AN13" s="1648" t="s">
        <v>486</v>
      </c>
      <c r="AO13" s="1646"/>
      <c r="AP13" s="2966" t="s">
        <v>486</v>
      </c>
      <c r="AQ13" s="2968"/>
      <c r="AR13" s="1645" t="s">
        <v>486</v>
      </c>
      <c r="AS13" s="1646"/>
      <c r="AT13" s="1645" t="s">
        <v>486</v>
      </c>
      <c r="AU13" s="1646"/>
      <c r="AV13" s="1645" t="s">
        <v>486</v>
      </c>
      <c r="AW13" s="1646"/>
      <c r="AX13" s="1645" t="s">
        <v>486</v>
      </c>
      <c r="AY13" s="1646"/>
      <c r="AZ13" s="1645" t="s">
        <v>486</v>
      </c>
      <c r="BA13" s="1649"/>
      <c r="BB13" s="1650" t="s">
        <v>486</v>
      </c>
      <c r="BC13" s="1649"/>
      <c r="BD13" s="1393"/>
      <c r="BE13" s="1647" t="s">
        <v>486</v>
      </c>
      <c r="BF13" s="1649"/>
    </row>
    <row r="14" spans="1:60" x14ac:dyDescent="0.2">
      <c r="A14" s="1868"/>
      <c r="B14" s="1869" t="s">
        <v>591</v>
      </c>
      <c r="C14" s="1870" t="s">
        <v>303</v>
      </c>
      <c r="D14" s="1651">
        <v>523195.81653953262</v>
      </c>
      <c r="E14" s="1395"/>
      <c r="F14" s="1651">
        <v>58416.702465811999</v>
      </c>
      <c r="G14" s="1395"/>
      <c r="H14" s="1651">
        <v>151023.56361234875</v>
      </c>
      <c r="I14" s="1652"/>
      <c r="J14" s="1651">
        <v>0</v>
      </c>
      <c r="K14" s="1395"/>
      <c r="L14" s="1651">
        <v>31901.908270378211</v>
      </c>
      <c r="M14" s="1652"/>
      <c r="N14" s="1651">
        <v>241.75452628753553</v>
      </c>
      <c r="O14" s="1396"/>
      <c r="P14" s="1871">
        <v>764779.74541435915</v>
      </c>
      <c r="Q14" s="1396"/>
      <c r="R14" s="1872">
        <v>764537.9908880716</v>
      </c>
      <c r="S14" s="1396"/>
      <c r="T14" s="1872">
        <v>764538</v>
      </c>
      <c r="U14" s="1873"/>
      <c r="V14" s="1874">
        <v>92877</v>
      </c>
      <c r="W14" s="1875"/>
      <c r="X14" s="1876"/>
      <c r="Y14" s="1877"/>
      <c r="Z14" s="1876">
        <v>8166</v>
      </c>
      <c r="AA14" s="1877"/>
      <c r="AB14" s="1876">
        <v>2748</v>
      </c>
      <c r="AC14" s="1875"/>
      <c r="AD14" s="1878"/>
      <c r="AE14" s="1877"/>
      <c r="AF14" s="1879">
        <v>0</v>
      </c>
      <c r="AG14" s="1879"/>
      <c r="AH14" s="1880">
        <v>242</v>
      </c>
      <c r="AI14" s="1877"/>
      <c r="AJ14" s="1878">
        <v>13633</v>
      </c>
      <c r="AK14" s="1877"/>
      <c r="AL14" s="1878">
        <v>120</v>
      </c>
      <c r="AM14" s="1877"/>
      <c r="AN14" s="1878">
        <v>1458</v>
      </c>
      <c r="AO14" s="1877"/>
      <c r="AP14" s="1878">
        <v>88800</v>
      </c>
      <c r="AQ14" s="1877"/>
      <c r="AR14" s="1878">
        <v>16200</v>
      </c>
      <c r="AS14" s="1877"/>
      <c r="AT14" s="1878">
        <v>3678</v>
      </c>
      <c r="AU14" s="1877"/>
      <c r="AV14" s="1878"/>
      <c r="AW14" s="1877"/>
      <c r="AX14" s="1878"/>
      <c r="AY14" s="1877"/>
      <c r="AZ14" s="1872">
        <f>SUM(V14:AX14)</f>
        <v>227922</v>
      </c>
      <c r="BA14" s="1881"/>
      <c r="BB14" s="1888">
        <f>T14+AZ14</f>
        <v>992460</v>
      </c>
      <c r="BC14" s="1881"/>
      <c r="BD14" s="1393"/>
      <c r="BE14" s="1874">
        <v>37948</v>
      </c>
      <c r="BF14" s="1869"/>
      <c r="BG14" s="4"/>
    </row>
    <row r="15" spans="1:60" x14ac:dyDescent="0.2">
      <c r="A15" s="1399"/>
      <c r="B15" s="1404" t="s">
        <v>494</v>
      </c>
      <c r="C15" s="1885" t="s">
        <v>304</v>
      </c>
      <c r="D15" s="1871">
        <v>573475.06052567321</v>
      </c>
      <c r="E15" s="1396"/>
      <c r="F15" s="1871">
        <v>26578.723700865965</v>
      </c>
      <c r="G15" s="1396"/>
      <c r="H15" s="1871">
        <v>86574.015258378873</v>
      </c>
      <c r="I15" s="1886"/>
      <c r="J15" s="1871">
        <v>984.92248264951013</v>
      </c>
      <c r="K15" s="1396"/>
      <c r="L15" s="1871">
        <v>263160.49296151532</v>
      </c>
      <c r="M15" s="1886"/>
      <c r="N15" s="1871">
        <v>0</v>
      </c>
      <c r="O15" s="1396"/>
      <c r="P15" s="1871">
        <v>950773.21492908301</v>
      </c>
      <c r="Q15" s="1396"/>
      <c r="R15" s="1871">
        <v>949788.29244643345</v>
      </c>
      <c r="S15" s="1396"/>
      <c r="T15" s="1872">
        <v>949788</v>
      </c>
      <c r="U15" s="1887"/>
      <c r="V15" s="1888">
        <v>50790</v>
      </c>
      <c r="W15" s="1396"/>
      <c r="X15" s="1872"/>
      <c r="Y15" s="1886"/>
      <c r="Z15" s="1872">
        <v>533</v>
      </c>
      <c r="AA15" s="1886"/>
      <c r="AB15" s="1872">
        <v>1778</v>
      </c>
      <c r="AC15" s="1396"/>
      <c r="AD15" s="1872"/>
      <c r="AE15" s="1886"/>
      <c r="AF15" s="1889">
        <v>985</v>
      </c>
      <c r="AG15" s="1889"/>
      <c r="AH15" s="1890">
        <v>0</v>
      </c>
      <c r="AI15" s="1886"/>
      <c r="AJ15" s="1872">
        <v>7829</v>
      </c>
      <c r="AK15" s="1886"/>
      <c r="AL15" s="1872">
        <v>140</v>
      </c>
      <c r="AM15" s="1886"/>
      <c r="AN15" s="1872">
        <v>529</v>
      </c>
      <c r="AO15" s="1886"/>
      <c r="AP15" s="1872">
        <v>101100</v>
      </c>
      <c r="AQ15" s="1886"/>
      <c r="AR15" s="1872"/>
      <c r="AS15" s="1886"/>
      <c r="AT15" s="1872">
        <v>34077</v>
      </c>
      <c r="AU15" s="1886"/>
      <c r="AV15" s="1872"/>
      <c r="AW15" s="1886"/>
      <c r="AX15" s="1872"/>
      <c r="AY15" s="1886"/>
      <c r="AZ15" s="1872">
        <f>SUM(V15:AX15)</f>
        <v>197761</v>
      </c>
      <c r="BA15" s="1891"/>
      <c r="BB15" s="1888">
        <f>T15+AZ15</f>
        <v>1147549</v>
      </c>
      <c r="BC15" s="1891"/>
      <c r="BD15" s="1393"/>
      <c r="BE15" s="1888">
        <v>20752</v>
      </c>
      <c r="BF15" s="1404"/>
      <c r="BG15" s="4"/>
    </row>
    <row r="16" spans="1:60" x14ac:dyDescent="0.2">
      <c r="A16" s="1399"/>
      <c r="B16" s="1404" t="s">
        <v>612</v>
      </c>
      <c r="C16" s="1885" t="s">
        <v>305</v>
      </c>
      <c r="D16" s="1871">
        <v>174674.70950014732</v>
      </c>
      <c r="E16" s="1396"/>
      <c r="F16" s="1871">
        <v>38454.150867728269</v>
      </c>
      <c r="G16" s="1396"/>
      <c r="H16" s="1871">
        <v>45170.673696516846</v>
      </c>
      <c r="I16" s="1886"/>
      <c r="J16" s="1871">
        <v>3965.8133564947861</v>
      </c>
      <c r="K16" s="1396"/>
      <c r="L16" s="1871">
        <v>9925.1515847987903</v>
      </c>
      <c r="M16" s="1886"/>
      <c r="N16" s="1871">
        <v>102.80635954250535</v>
      </c>
      <c r="O16" s="1396"/>
      <c r="P16" s="1871">
        <v>272293.30536522856</v>
      </c>
      <c r="Q16" s="1396"/>
      <c r="R16" s="1871">
        <v>268224.68564919126</v>
      </c>
      <c r="S16" s="1396"/>
      <c r="T16" s="1872">
        <v>268225</v>
      </c>
      <c r="U16" s="1887"/>
      <c r="V16" s="1888">
        <v>46957</v>
      </c>
      <c r="W16" s="1396"/>
      <c r="X16" s="1872"/>
      <c r="Y16" s="1886"/>
      <c r="Z16" s="1872">
        <v>3397</v>
      </c>
      <c r="AA16" s="1886"/>
      <c r="AB16" s="1872">
        <v>1425</v>
      </c>
      <c r="AC16" s="1396"/>
      <c r="AD16" s="1872"/>
      <c r="AE16" s="1886"/>
      <c r="AF16" s="1889">
        <v>3966</v>
      </c>
      <c r="AG16" s="1889"/>
      <c r="AH16" s="1890">
        <v>103</v>
      </c>
      <c r="AI16" s="1886"/>
      <c r="AJ16" s="1872">
        <v>2875</v>
      </c>
      <c r="AK16" s="1886"/>
      <c r="AL16" s="1872">
        <v>140</v>
      </c>
      <c r="AM16" s="1886"/>
      <c r="AN16" s="1872">
        <v>0</v>
      </c>
      <c r="AO16" s="1886"/>
      <c r="AP16" s="1872">
        <v>24700</v>
      </c>
      <c r="AQ16" s="1886"/>
      <c r="AR16" s="1872"/>
      <c r="AS16" s="1886"/>
      <c r="AT16" s="1872">
        <v>1787</v>
      </c>
      <c r="AU16" s="1886"/>
      <c r="AV16" s="1872"/>
      <c r="AW16" s="1886"/>
      <c r="AX16" s="1872"/>
      <c r="AY16" s="1886"/>
      <c r="AZ16" s="1872">
        <f t="shared" ref="AZ16:AZ36" si="0">SUM(V16:AX16)</f>
        <v>85350</v>
      </c>
      <c r="BA16" s="1891"/>
      <c r="BB16" s="1888">
        <f t="shared" ref="BB16:BB37" si="1">T16+AZ16</f>
        <v>353575</v>
      </c>
      <c r="BC16" s="1891"/>
      <c r="BD16" s="1393"/>
      <c r="BE16" s="1888">
        <v>19186</v>
      </c>
      <c r="BF16" s="1404"/>
      <c r="BG16" s="4"/>
    </row>
    <row r="17" spans="1:60" x14ac:dyDescent="0.2">
      <c r="A17" s="1399"/>
      <c r="B17" s="1404" t="s">
        <v>306</v>
      </c>
      <c r="C17" s="1885" t="s">
        <v>307</v>
      </c>
      <c r="D17" s="1871">
        <v>377604.060333537</v>
      </c>
      <c r="E17" s="1396"/>
      <c r="F17" s="1871">
        <v>58866.102328531648</v>
      </c>
      <c r="G17" s="1396"/>
      <c r="H17" s="1871">
        <v>114778.09142644168</v>
      </c>
      <c r="I17" s="1886"/>
      <c r="J17" s="1871">
        <v>0</v>
      </c>
      <c r="K17" s="1396"/>
      <c r="L17" s="1871">
        <v>13028.037837711066</v>
      </c>
      <c r="M17" s="1886"/>
      <c r="N17" s="1871">
        <v>401.04369770811604</v>
      </c>
      <c r="O17" s="1396"/>
      <c r="P17" s="1871">
        <v>564677.33562392951</v>
      </c>
      <c r="Q17" s="1396"/>
      <c r="R17" s="1871">
        <v>564276.29192622134</v>
      </c>
      <c r="S17" s="1396"/>
      <c r="T17" s="1872">
        <v>564276</v>
      </c>
      <c r="U17" s="1887"/>
      <c r="V17" s="1888">
        <v>110539</v>
      </c>
      <c r="W17" s="1396"/>
      <c r="X17" s="1872"/>
      <c r="Y17" s="1886"/>
      <c r="Z17" s="1872">
        <v>3964</v>
      </c>
      <c r="AA17" s="1886"/>
      <c r="AB17" s="1872">
        <v>3734</v>
      </c>
      <c r="AC17" s="1396"/>
      <c r="AD17" s="1872"/>
      <c r="AE17" s="1886"/>
      <c r="AF17" s="1889">
        <v>0</v>
      </c>
      <c r="AG17" s="1889"/>
      <c r="AH17" s="1890">
        <v>401</v>
      </c>
      <c r="AI17" s="144"/>
      <c r="AJ17" s="1872">
        <v>2753</v>
      </c>
      <c r="AK17" s="1886"/>
      <c r="AL17" s="1872">
        <v>140</v>
      </c>
      <c r="AM17" s="1886"/>
      <c r="AN17" s="1872">
        <v>1051</v>
      </c>
      <c r="AO17" s="1886"/>
      <c r="AP17" s="1872">
        <v>87600</v>
      </c>
      <c r="AQ17" s="1886"/>
      <c r="AR17" s="1872"/>
      <c r="AS17" s="1886"/>
      <c r="AT17" s="1872">
        <v>3274</v>
      </c>
      <c r="AU17" s="1886"/>
      <c r="AV17" s="1872"/>
      <c r="AW17" s="1886"/>
      <c r="AX17" s="1872"/>
      <c r="AY17" s="1886"/>
      <c r="AZ17" s="1872">
        <f t="shared" si="0"/>
        <v>213456</v>
      </c>
      <c r="BA17" s="1891"/>
      <c r="BB17" s="1888">
        <f t="shared" si="1"/>
        <v>777732</v>
      </c>
      <c r="BC17" s="1891"/>
      <c r="BD17" s="1393"/>
      <c r="BE17" s="1888">
        <v>45164</v>
      </c>
      <c r="BF17" s="1404"/>
      <c r="BG17" s="4"/>
      <c r="BH17" s="544"/>
    </row>
    <row r="18" spans="1:60" x14ac:dyDescent="0.2">
      <c r="A18" s="1399"/>
      <c r="B18" s="1404" t="s">
        <v>496</v>
      </c>
      <c r="C18" s="1885" t="s">
        <v>308</v>
      </c>
      <c r="D18" s="1871">
        <v>134002.46834267373</v>
      </c>
      <c r="E18" s="1396"/>
      <c r="F18" s="1871">
        <v>30488.317568312581</v>
      </c>
      <c r="G18" s="1396"/>
      <c r="H18" s="1871">
        <v>38720.270368874611</v>
      </c>
      <c r="I18" s="1886"/>
      <c r="J18" s="1871">
        <v>3232.1358372649761</v>
      </c>
      <c r="K18" s="1396"/>
      <c r="L18" s="1871">
        <v>37238.464182935277</v>
      </c>
      <c r="M18" s="1886"/>
      <c r="N18" s="1871">
        <v>319.16272529592823</v>
      </c>
      <c r="O18" s="1396"/>
      <c r="P18" s="1871">
        <v>244000.81902535708</v>
      </c>
      <c r="Q18" s="1396"/>
      <c r="R18" s="1871">
        <v>240449.52046279618</v>
      </c>
      <c r="S18" s="1396"/>
      <c r="T18" s="1872">
        <v>240450</v>
      </c>
      <c r="U18" s="1887"/>
      <c r="V18" s="1888">
        <v>32990</v>
      </c>
      <c r="W18" s="1396"/>
      <c r="X18" s="1872"/>
      <c r="Y18" s="1886"/>
      <c r="Z18" s="1872">
        <v>1360</v>
      </c>
      <c r="AA18" s="1886"/>
      <c r="AB18" s="1872">
        <v>1437</v>
      </c>
      <c r="AC18" s="1396"/>
      <c r="AD18" s="1872"/>
      <c r="AE18" s="1886"/>
      <c r="AF18" s="1889">
        <v>3232</v>
      </c>
      <c r="AG18" s="1889"/>
      <c r="AH18" s="1890">
        <v>319</v>
      </c>
      <c r="AI18" s="144"/>
      <c r="AJ18" s="1872">
        <v>5898</v>
      </c>
      <c r="AK18" s="1886"/>
      <c r="AL18" s="1872">
        <v>140</v>
      </c>
      <c r="AM18" s="1886"/>
      <c r="AN18" s="1872">
        <v>58</v>
      </c>
      <c r="AO18" s="1886"/>
      <c r="AP18" s="1872">
        <v>64900</v>
      </c>
      <c r="AQ18" s="1886"/>
      <c r="AR18" s="1872"/>
      <c r="AS18" s="1886"/>
      <c r="AT18" s="1872">
        <v>3698</v>
      </c>
      <c r="AU18" s="1886"/>
      <c r="AV18" s="1872"/>
      <c r="AW18" s="1886"/>
      <c r="AX18" s="1872"/>
      <c r="AY18" s="1886"/>
      <c r="AZ18" s="1872">
        <f t="shared" si="0"/>
        <v>114032</v>
      </c>
      <c r="BA18" s="1891"/>
      <c r="BB18" s="1888">
        <f t="shared" si="1"/>
        <v>354482</v>
      </c>
      <c r="BC18" s="1891"/>
      <c r="BD18" s="1393"/>
      <c r="BE18" s="1888">
        <v>13479</v>
      </c>
      <c r="BF18" s="1404"/>
      <c r="BG18" s="4"/>
    </row>
    <row r="19" spans="1:60" x14ac:dyDescent="0.2">
      <c r="A19" s="1399"/>
      <c r="B19" s="1404" t="s">
        <v>445</v>
      </c>
      <c r="C19" s="1892" t="s">
        <v>309</v>
      </c>
      <c r="D19" s="1871">
        <v>486806.72697479551</v>
      </c>
      <c r="E19" s="1396"/>
      <c r="F19" s="1871">
        <v>35381.201079634382</v>
      </c>
      <c r="G19" s="1396"/>
      <c r="H19" s="1871">
        <v>74209.526250380164</v>
      </c>
      <c r="I19" s="1886"/>
      <c r="J19" s="1871">
        <v>14623.115471269402</v>
      </c>
      <c r="K19" s="1396"/>
      <c r="L19" s="1871">
        <v>127125.16043502958</v>
      </c>
      <c r="M19" s="1886"/>
      <c r="N19" s="1871">
        <v>0</v>
      </c>
      <c r="O19" s="1396"/>
      <c r="P19" s="1871">
        <v>738145.73021110892</v>
      </c>
      <c r="Q19" s="1396"/>
      <c r="R19" s="1871">
        <v>723522.61473983957</v>
      </c>
      <c r="S19" s="1396"/>
      <c r="T19" s="1872">
        <v>723523</v>
      </c>
      <c r="U19" s="1887"/>
      <c r="V19" s="1888">
        <v>55754</v>
      </c>
      <c r="W19" s="1396"/>
      <c r="X19" s="1872"/>
      <c r="Y19" s="1886"/>
      <c r="Z19" s="1872">
        <v>2616</v>
      </c>
      <c r="AA19" s="1886"/>
      <c r="AB19" s="1872">
        <v>1959</v>
      </c>
      <c r="AC19" s="1396"/>
      <c r="AD19" s="1872"/>
      <c r="AE19" s="1886"/>
      <c r="AF19" s="1889">
        <v>14623</v>
      </c>
      <c r="AG19" s="1889"/>
      <c r="AH19" s="1890">
        <v>0</v>
      </c>
      <c r="AI19" s="144"/>
      <c r="AJ19" s="1872">
        <v>9916</v>
      </c>
      <c r="AK19" s="1886"/>
      <c r="AL19" s="1872">
        <v>140</v>
      </c>
      <c r="AM19" s="1886"/>
      <c r="AN19" s="1872">
        <v>931</v>
      </c>
      <c r="AO19" s="1886"/>
      <c r="AP19" s="1872">
        <v>54400</v>
      </c>
      <c r="AQ19" s="1886"/>
      <c r="AR19" s="1872"/>
      <c r="AS19" s="1886"/>
      <c r="AT19" s="1872">
        <v>24317</v>
      </c>
      <c r="AU19" s="1886"/>
      <c r="AV19" s="1872"/>
      <c r="AW19" s="1886"/>
      <c r="AX19" s="1872"/>
      <c r="AY19" s="1886"/>
      <c r="AZ19" s="1872">
        <f t="shared" si="0"/>
        <v>164656</v>
      </c>
      <c r="BA19" s="1891"/>
      <c r="BB19" s="1888">
        <f t="shared" si="1"/>
        <v>888179</v>
      </c>
      <c r="BC19" s="1891"/>
      <c r="BD19" s="1393"/>
      <c r="BE19" s="1888">
        <v>22780</v>
      </c>
      <c r="BF19" s="1404"/>
      <c r="BG19" s="4"/>
    </row>
    <row r="20" spans="1:60" x14ac:dyDescent="0.2">
      <c r="A20" s="1399"/>
      <c r="B20" s="1404" t="s">
        <v>592</v>
      </c>
      <c r="C20" s="1892" t="s">
        <v>310</v>
      </c>
      <c r="D20" s="1871">
        <v>731703.88382759388</v>
      </c>
      <c r="E20" s="1396"/>
      <c r="F20" s="1871">
        <v>61658.40091800849</v>
      </c>
      <c r="G20" s="1396"/>
      <c r="H20" s="1871">
        <v>170247.0745582775</v>
      </c>
      <c r="I20" s="1886"/>
      <c r="J20" s="1871">
        <v>25545.669621612233</v>
      </c>
      <c r="K20" s="1396"/>
      <c r="L20" s="1871">
        <v>114596.18821841628</v>
      </c>
      <c r="M20" s="1886"/>
      <c r="N20" s="1871">
        <v>0</v>
      </c>
      <c r="O20" s="1396"/>
      <c r="P20" s="1871">
        <v>1103751.2171439084</v>
      </c>
      <c r="Q20" s="1396"/>
      <c r="R20" s="1871">
        <v>1078205.5475222962</v>
      </c>
      <c r="S20" s="1396"/>
      <c r="T20" s="1872">
        <v>1078206</v>
      </c>
      <c r="U20" s="1887"/>
      <c r="V20" s="1888">
        <v>146985</v>
      </c>
      <c r="W20" s="1396"/>
      <c r="X20" s="1872"/>
      <c r="Y20" s="1886"/>
      <c r="Z20" s="1872">
        <v>1689</v>
      </c>
      <c r="AA20" s="1886"/>
      <c r="AB20" s="1872">
        <v>8649</v>
      </c>
      <c r="AC20" s="1396"/>
      <c r="AD20" s="1872"/>
      <c r="AE20" s="1886"/>
      <c r="AF20" s="1889">
        <v>25546</v>
      </c>
      <c r="AG20" s="1889"/>
      <c r="AH20" s="1890">
        <v>0</v>
      </c>
      <c r="AI20" s="144"/>
      <c r="AJ20" s="1872">
        <v>18323</v>
      </c>
      <c r="AK20" s="1886"/>
      <c r="AL20" s="1872">
        <v>105</v>
      </c>
      <c r="AM20" s="1886"/>
      <c r="AN20" s="1872">
        <v>3741</v>
      </c>
      <c r="AO20" s="1886"/>
      <c r="AP20" s="1872">
        <v>52000</v>
      </c>
      <c r="AQ20" s="1886"/>
      <c r="AR20" s="1872">
        <v>15600</v>
      </c>
      <c r="AS20" s="1886"/>
      <c r="AT20" s="1872">
        <v>5102</v>
      </c>
      <c r="AU20" s="1886"/>
      <c r="AV20" s="1872"/>
      <c r="AW20" s="1886"/>
      <c r="AX20" s="1872"/>
      <c r="AY20" s="1886"/>
      <c r="AZ20" s="1872">
        <f t="shared" si="0"/>
        <v>277740</v>
      </c>
      <c r="BA20" s="1891"/>
      <c r="BB20" s="1888">
        <f t="shared" si="1"/>
        <v>1355946</v>
      </c>
      <c r="BC20" s="1891"/>
      <c r="BD20" s="1393"/>
      <c r="BE20" s="1888">
        <v>60055</v>
      </c>
      <c r="BF20" s="1404"/>
      <c r="BG20" s="4"/>
    </row>
    <row r="21" spans="1:60" x14ac:dyDescent="0.2">
      <c r="A21" s="1399"/>
      <c r="B21" s="1404" t="s">
        <v>593</v>
      </c>
      <c r="C21" s="1885" t="s">
        <v>311</v>
      </c>
      <c r="D21" s="1871">
        <v>878166.42953095573</v>
      </c>
      <c r="E21" s="1396"/>
      <c r="F21" s="1871">
        <v>23125.106934273113</v>
      </c>
      <c r="G21" s="1396"/>
      <c r="H21" s="1871">
        <v>120866.43365649659</v>
      </c>
      <c r="I21" s="1886"/>
      <c r="J21" s="1871">
        <v>8702.2677769442198</v>
      </c>
      <c r="K21" s="1396"/>
      <c r="L21" s="1871">
        <v>258927.24222255655</v>
      </c>
      <c r="M21" s="1886"/>
      <c r="N21" s="1871">
        <v>0</v>
      </c>
      <c r="O21" s="1396"/>
      <c r="P21" s="1871">
        <v>1289787.4801212263</v>
      </c>
      <c r="Q21" s="1396"/>
      <c r="R21" s="1871">
        <v>1281085.2123442821</v>
      </c>
      <c r="S21" s="1396"/>
      <c r="T21" s="1872">
        <v>1281085</v>
      </c>
      <c r="U21" s="1887"/>
      <c r="V21" s="1888">
        <v>112105</v>
      </c>
      <c r="W21" s="1396"/>
      <c r="X21" s="1872"/>
      <c r="Y21" s="1886"/>
      <c r="Z21" s="1872">
        <v>15344</v>
      </c>
      <c r="AA21" s="1886"/>
      <c r="AB21" s="1872">
        <v>2500</v>
      </c>
      <c r="AC21" s="1396"/>
      <c r="AD21" s="1872"/>
      <c r="AE21" s="1886"/>
      <c r="AF21" s="1889">
        <v>8702</v>
      </c>
      <c r="AG21" s="1889"/>
      <c r="AH21" s="1890">
        <v>0</v>
      </c>
      <c r="AI21" s="144"/>
      <c r="AJ21" s="1872">
        <v>8007</v>
      </c>
      <c r="AK21" s="1886"/>
      <c r="AL21" s="1872">
        <v>140</v>
      </c>
      <c r="AM21" s="1886"/>
      <c r="AN21" s="1872">
        <v>1468</v>
      </c>
      <c r="AO21" s="1886"/>
      <c r="AP21" s="1872">
        <v>110400</v>
      </c>
      <c r="AQ21" s="1886"/>
      <c r="AR21" s="1872">
        <v>22400</v>
      </c>
      <c r="AS21" s="1886"/>
      <c r="AT21" s="1872">
        <v>54661</v>
      </c>
      <c r="AU21" s="1886"/>
      <c r="AV21" s="1872"/>
      <c r="AW21" s="1886"/>
      <c r="AX21" s="1872"/>
      <c r="AY21" s="1886"/>
      <c r="AZ21" s="1872">
        <f t="shared" si="0"/>
        <v>335727</v>
      </c>
      <c r="BA21" s="1891"/>
      <c r="BB21" s="1888">
        <f t="shared" si="1"/>
        <v>1616812</v>
      </c>
      <c r="BC21" s="1891"/>
      <c r="BD21" s="1393"/>
      <c r="BE21" s="1888">
        <v>45804</v>
      </c>
      <c r="BF21" s="1404"/>
      <c r="BG21" s="4"/>
    </row>
    <row r="22" spans="1:60" x14ac:dyDescent="0.2">
      <c r="A22" s="1399"/>
      <c r="B22" s="1404" t="s">
        <v>594</v>
      </c>
      <c r="C22" s="1885" t="s">
        <v>312</v>
      </c>
      <c r="D22" s="1871">
        <v>387692.47524204868</v>
      </c>
      <c r="E22" s="1396"/>
      <c r="F22" s="1871">
        <v>73915.046895140607</v>
      </c>
      <c r="G22" s="1396"/>
      <c r="H22" s="1871">
        <v>58249.691452322899</v>
      </c>
      <c r="I22" s="1886"/>
      <c r="J22" s="1871">
        <v>8440.6711302831627</v>
      </c>
      <c r="K22" s="1396"/>
      <c r="L22" s="1871">
        <v>32228.91750855021</v>
      </c>
      <c r="M22" s="1886"/>
      <c r="N22" s="1871">
        <v>1528.3803864491592</v>
      </c>
      <c r="O22" s="1396"/>
      <c r="P22" s="1871">
        <v>562055.1826147947</v>
      </c>
      <c r="Q22" s="1396"/>
      <c r="R22" s="1871">
        <v>552086.13109806238</v>
      </c>
      <c r="S22" s="1396"/>
      <c r="T22" s="1872">
        <v>546750</v>
      </c>
      <c r="U22" s="1887"/>
      <c r="V22" s="1888">
        <v>85245</v>
      </c>
      <c r="W22" s="1396"/>
      <c r="X22" s="1872"/>
      <c r="Y22" s="1886"/>
      <c r="Z22" s="1872">
        <v>8901</v>
      </c>
      <c r="AA22" s="1886"/>
      <c r="AB22" s="1872">
        <v>2673</v>
      </c>
      <c r="AC22" s="1396"/>
      <c r="AD22" s="1872"/>
      <c r="AE22" s="1886"/>
      <c r="AF22" s="1889">
        <v>8441</v>
      </c>
      <c r="AG22" s="1889"/>
      <c r="AH22" s="1890">
        <v>1528</v>
      </c>
      <c r="AI22" s="144"/>
      <c r="AJ22" s="1872">
        <v>5597</v>
      </c>
      <c r="AK22" s="1886"/>
      <c r="AL22" s="1872">
        <v>140</v>
      </c>
      <c r="AM22" s="1886"/>
      <c r="AN22" s="1872">
        <v>147</v>
      </c>
      <c r="AO22" s="1886"/>
      <c r="AP22" s="1872">
        <v>101300</v>
      </c>
      <c r="AQ22" s="1886"/>
      <c r="AR22" s="1872">
        <v>7800</v>
      </c>
      <c r="AS22" s="1886"/>
      <c r="AT22" s="1872">
        <v>36211</v>
      </c>
      <c r="AU22" s="1886"/>
      <c r="AV22" s="1872"/>
      <c r="AW22" s="1886"/>
      <c r="AX22" s="1872"/>
      <c r="AY22" s="1886"/>
      <c r="AZ22" s="1872">
        <f t="shared" si="0"/>
        <v>257983</v>
      </c>
      <c r="BA22" s="1891"/>
      <c r="BB22" s="1888">
        <f t="shared" si="1"/>
        <v>804733</v>
      </c>
      <c r="BC22" s="1891"/>
      <c r="BD22" s="1393"/>
      <c r="BE22" s="1888">
        <v>34829</v>
      </c>
      <c r="BF22" s="1404"/>
      <c r="BG22" s="4"/>
    </row>
    <row r="23" spans="1:60" x14ac:dyDescent="0.2">
      <c r="A23" s="1399"/>
      <c r="B23" s="1404" t="s">
        <v>181</v>
      </c>
      <c r="C23" s="1885" t="s">
        <v>313</v>
      </c>
      <c r="D23" s="1871">
        <v>149159.86926837449</v>
      </c>
      <c r="E23" s="1396"/>
      <c r="F23" s="1871">
        <v>35508.092558196062</v>
      </c>
      <c r="G23" s="1396"/>
      <c r="H23" s="1871">
        <v>23031.596923788911</v>
      </c>
      <c r="I23" s="1886"/>
      <c r="J23" s="1871">
        <v>14640.147692858305</v>
      </c>
      <c r="K23" s="1396"/>
      <c r="L23" s="1871">
        <v>524.59327435086209</v>
      </c>
      <c r="M23" s="1886"/>
      <c r="N23" s="1871">
        <v>140.22931289586595</v>
      </c>
      <c r="O23" s="1396"/>
      <c r="P23" s="1871">
        <v>223004.5290304645</v>
      </c>
      <c r="Q23" s="1396"/>
      <c r="R23" s="1871">
        <v>208224.15202471035</v>
      </c>
      <c r="S23" s="1396"/>
      <c r="T23" s="1872">
        <v>208224</v>
      </c>
      <c r="U23" s="1887"/>
      <c r="V23" s="1888">
        <v>50335</v>
      </c>
      <c r="W23" s="1396"/>
      <c r="X23" s="1872"/>
      <c r="Y23" s="1886"/>
      <c r="Z23" s="1872">
        <v>0</v>
      </c>
      <c r="AA23" s="1886"/>
      <c r="AB23" s="1872">
        <v>1483</v>
      </c>
      <c r="AC23" s="1396"/>
      <c r="AD23" s="1872"/>
      <c r="AE23" s="1886"/>
      <c r="AF23" s="1889">
        <v>14780</v>
      </c>
      <c r="AG23" s="1889"/>
      <c r="AH23" s="1890">
        <v>0</v>
      </c>
      <c r="AI23" s="144" t="s">
        <v>525</v>
      </c>
      <c r="AJ23" s="1872">
        <v>2678</v>
      </c>
      <c r="AK23" s="1886"/>
      <c r="AL23" s="1872">
        <v>112</v>
      </c>
      <c r="AM23" s="1886"/>
      <c r="AN23" s="1872">
        <v>0</v>
      </c>
      <c r="AO23" s="1886"/>
      <c r="AP23" s="1872">
        <v>38500</v>
      </c>
      <c r="AQ23" s="1886"/>
      <c r="AR23" s="1872"/>
      <c r="AS23" s="1886"/>
      <c r="AT23" s="1872">
        <v>315</v>
      </c>
      <c r="AU23" s="1886"/>
      <c r="AV23" s="1872"/>
      <c r="AW23" s="1886"/>
      <c r="AX23" s="1872"/>
      <c r="AY23" s="1886"/>
      <c r="AZ23" s="1872">
        <f t="shared" si="0"/>
        <v>108203</v>
      </c>
      <c r="BA23" s="1891"/>
      <c r="BB23" s="1888">
        <f t="shared" si="1"/>
        <v>316427</v>
      </c>
      <c r="BC23" s="1891"/>
      <c r="BD23" s="1393"/>
      <c r="BE23" s="1888">
        <v>20565</v>
      </c>
      <c r="BF23" s="1404"/>
      <c r="BG23" s="4"/>
    </row>
    <row r="24" spans="1:60" x14ac:dyDescent="0.2">
      <c r="A24" s="1399"/>
      <c r="B24" s="1404" t="s">
        <v>531</v>
      </c>
      <c r="C24" s="1892" t="s">
        <v>314</v>
      </c>
      <c r="D24" s="1871">
        <v>398679.99800556462</v>
      </c>
      <c r="E24" s="1396"/>
      <c r="F24" s="1871">
        <v>44094.117653423789</v>
      </c>
      <c r="G24" s="1396"/>
      <c r="H24" s="1871">
        <v>85600.500047865731</v>
      </c>
      <c r="I24" s="1886"/>
      <c r="J24" s="1871">
        <v>4552.9917116786555</v>
      </c>
      <c r="K24" s="1396"/>
      <c r="L24" s="1871">
        <v>64305.052012380715</v>
      </c>
      <c r="M24" s="1886"/>
      <c r="N24" s="1871">
        <v>57.006508462539763</v>
      </c>
      <c r="O24" s="1396"/>
      <c r="P24" s="1871">
        <v>597289.66593937611</v>
      </c>
      <c r="Q24" s="1396"/>
      <c r="R24" s="1871">
        <v>592679.66771923483</v>
      </c>
      <c r="S24" s="1396"/>
      <c r="T24" s="1872">
        <v>592680</v>
      </c>
      <c r="U24" s="1887"/>
      <c r="V24" s="1888">
        <v>61885</v>
      </c>
      <c r="W24" s="1396"/>
      <c r="X24" s="1872"/>
      <c r="Y24" s="1886"/>
      <c r="Z24" s="1872">
        <v>325</v>
      </c>
      <c r="AA24" s="1886"/>
      <c r="AB24" s="1872">
        <v>2305</v>
      </c>
      <c r="AC24" s="1396"/>
      <c r="AD24" s="1872"/>
      <c r="AE24" s="1886"/>
      <c r="AF24" s="1889">
        <v>4553</v>
      </c>
      <c r="AG24" s="1889"/>
      <c r="AH24" s="1890">
        <v>57</v>
      </c>
      <c r="AI24" s="144"/>
      <c r="AJ24" s="1872">
        <v>8771</v>
      </c>
      <c r="AK24" s="1886"/>
      <c r="AL24" s="1872">
        <v>140</v>
      </c>
      <c r="AM24" s="1886"/>
      <c r="AN24" s="1872">
        <v>1154</v>
      </c>
      <c r="AO24" s="1886"/>
      <c r="AP24" s="1872">
        <v>66100</v>
      </c>
      <c r="AQ24" s="1886"/>
      <c r="AR24" s="1872">
        <v>14500</v>
      </c>
      <c r="AS24" s="1886"/>
      <c r="AT24" s="1872">
        <v>5807</v>
      </c>
      <c r="AU24" s="1886"/>
      <c r="AV24" s="1872"/>
      <c r="AW24" s="1886"/>
      <c r="AX24" s="1872"/>
      <c r="AY24" s="1886"/>
      <c r="AZ24" s="1872">
        <f t="shared" si="0"/>
        <v>165597</v>
      </c>
      <c r="BA24" s="1891"/>
      <c r="BB24" s="1888">
        <f t="shared" si="1"/>
        <v>758277</v>
      </c>
      <c r="BC24" s="1891"/>
      <c r="BD24" s="1393"/>
      <c r="BE24" s="1888">
        <v>25285</v>
      </c>
      <c r="BF24" s="1404"/>
      <c r="BG24" s="4"/>
    </row>
    <row r="25" spans="1:60" x14ac:dyDescent="0.2">
      <c r="A25" s="1399"/>
      <c r="B25" s="1404" t="s">
        <v>500</v>
      </c>
      <c r="C25" s="1885" t="s">
        <v>315</v>
      </c>
      <c r="D25" s="1871">
        <v>606784.52869728568</v>
      </c>
      <c r="E25" s="86"/>
      <c r="F25" s="1871">
        <v>2556.591851443352</v>
      </c>
      <c r="G25" s="1396"/>
      <c r="H25" s="1871">
        <v>172895.74482072453</v>
      </c>
      <c r="I25" s="1886"/>
      <c r="J25" s="1871">
        <v>0</v>
      </c>
      <c r="K25" s="1396"/>
      <c r="L25" s="1871">
        <v>151384.85515103224</v>
      </c>
      <c r="M25" s="1886"/>
      <c r="N25" s="1871">
        <v>132.50647399363478</v>
      </c>
      <c r="O25" s="1396"/>
      <c r="P25" s="1871">
        <v>933754.22699447942</v>
      </c>
      <c r="Q25" s="1396"/>
      <c r="R25" s="1871">
        <v>933621.72052048577</v>
      </c>
      <c r="S25" s="1396"/>
      <c r="T25" s="1872">
        <v>933622</v>
      </c>
      <c r="U25" s="1887"/>
      <c r="V25" s="1888">
        <v>54313</v>
      </c>
      <c r="W25" s="1396"/>
      <c r="X25" s="1872"/>
      <c r="Y25" s="1886"/>
      <c r="Z25" s="1872">
        <v>7338</v>
      </c>
      <c r="AA25" s="1886"/>
      <c r="AB25" s="1872">
        <v>1765</v>
      </c>
      <c r="AC25" s="1396"/>
      <c r="AD25" s="1872"/>
      <c r="AE25" s="1886"/>
      <c r="AF25" s="1889">
        <v>0</v>
      </c>
      <c r="AG25" s="1889"/>
      <c r="AH25" s="1890">
        <v>133</v>
      </c>
      <c r="AI25" s="144"/>
      <c r="AJ25" s="1872">
        <v>8781</v>
      </c>
      <c r="AK25" s="1886"/>
      <c r="AL25" s="1872">
        <v>140</v>
      </c>
      <c r="AM25" s="1886"/>
      <c r="AN25" s="1872">
        <v>770</v>
      </c>
      <c r="AO25" s="1886"/>
      <c r="AP25" s="1872">
        <v>102200</v>
      </c>
      <c r="AQ25" s="1886"/>
      <c r="AR25" s="1872">
        <v>33700</v>
      </c>
      <c r="AS25" s="1886"/>
      <c r="AT25" s="1872">
        <v>6132</v>
      </c>
      <c r="AU25" s="1886"/>
      <c r="AV25" s="1872">
        <v>5000</v>
      </c>
      <c r="AW25" s="1886"/>
      <c r="AX25" s="1872"/>
      <c r="AY25" s="1886"/>
      <c r="AZ25" s="1872">
        <f t="shared" si="0"/>
        <v>220272</v>
      </c>
      <c r="BA25" s="1891"/>
      <c r="BB25" s="1888">
        <f t="shared" si="1"/>
        <v>1153894</v>
      </c>
      <c r="BC25" s="1891"/>
      <c r="BD25" s="1393"/>
      <c r="BE25" s="1888">
        <v>22191</v>
      </c>
      <c r="BF25" s="1404"/>
      <c r="BG25" s="4"/>
    </row>
    <row r="26" spans="1:60" x14ac:dyDescent="0.2">
      <c r="A26" s="1399"/>
      <c r="B26" s="1404" t="s">
        <v>503</v>
      </c>
      <c r="C26" s="1892" t="s">
        <v>316</v>
      </c>
      <c r="D26" s="1871">
        <v>1005004.3533912341</v>
      </c>
      <c r="E26" s="1396"/>
      <c r="F26" s="1871">
        <v>0</v>
      </c>
      <c r="G26" s="1396"/>
      <c r="H26" s="1871">
        <v>179331.92275026676</v>
      </c>
      <c r="I26" s="1886"/>
      <c r="J26" s="1871">
        <v>8122.4317115480026</v>
      </c>
      <c r="K26" s="1396"/>
      <c r="L26" s="1871">
        <v>291920.20239297155</v>
      </c>
      <c r="M26" s="1886"/>
      <c r="N26" s="1871">
        <v>0</v>
      </c>
      <c r="O26" s="1396"/>
      <c r="P26" s="1871">
        <v>1484378.9102460204</v>
      </c>
      <c r="Q26" s="1396"/>
      <c r="R26" s="1871">
        <v>1476256.4785344724</v>
      </c>
      <c r="S26" s="1396"/>
      <c r="T26" s="1872">
        <v>1476256</v>
      </c>
      <c r="U26" s="1887"/>
      <c r="V26" s="1888">
        <v>74718</v>
      </c>
      <c r="W26" s="1396"/>
      <c r="X26" s="1872"/>
      <c r="Y26" s="1886"/>
      <c r="Z26" s="1872">
        <v>6114</v>
      </c>
      <c r="AA26" s="1886"/>
      <c r="AB26" s="1872">
        <v>2645</v>
      </c>
      <c r="AC26" s="1396"/>
      <c r="AD26" s="1872"/>
      <c r="AE26" s="1886"/>
      <c r="AF26" s="1889">
        <v>8122</v>
      </c>
      <c r="AG26" s="1889"/>
      <c r="AH26" s="1890">
        <v>0</v>
      </c>
      <c r="AI26" s="144"/>
      <c r="AJ26" s="1872">
        <v>8650</v>
      </c>
      <c r="AK26" s="1886"/>
      <c r="AL26" s="1872">
        <v>140</v>
      </c>
      <c r="AM26" s="1886"/>
      <c r="AN26" s="1872">
        <v>116</v>
      </c>
      <c r="AO26" s="1886"/>
      <c r="AP26" s="1872">
        <v>68400</v>
      </c>
      <c r="AQ26" s="1886"/>
      <c r="AR26" s="1872"/>
      <c r="AS26" s="1886"/>
      <c r="AT26" s="1872">
        <v>37550</v>
      </c>
      <c r="AU26" s="1886"/>
      <c r="AV26" s="1872">
        <v>106500</v>
      </c>
      <c r="AW26" s="1886"/>
      <c r="AX26" s="1872"/>
      <c r="AY26" s="1886"/>
      <c r="AZ26" s="1872">
        <f t="shared" si="0"/>
        <v>312955</v>
      </c>
      <c r="BA26" s="1891"/>
      <c r="BB26" s="1888">
        <f t="shared" si="1"/>
        <v>1789211</v>
      </c>
      <c r="BC26" s="1891"/>
      <c r="BD26" s="1393"/>
      <c r="BE26" s="1888">
        <v>30528</v>
      </c>
      <c r="BF26" s="1404"/>
      <c r="BG26" s="4"/>
    </row>
    <row r="27" spans="1:60" x14ac:dyDescent="0.2">
      <c r="A27" s="1399"/>
      <c r="B27" s="1404" t="s">
        <v>505</v>
      </c>
      <c r="C27" s="1885" t="s">
        <v>317</v>
      </c>
      <c r="D27" s="1871">
        <v>134044.94587913062</v>
      </c>
      <c r="E27" s="1396"/>
      <c r="F27" s="1871">
        <v>19343.62752390758</v>
      </c>
      <c r="G27" s="1396"/>
      <c r="H27" s="1871">
        <v>27512.505784756588</v>
      </c>
      <c r="I27" s="1886"/>
      <c r="J27" s="1871">
        <v>0</v>
      </c>
      <c r="K27" s="1396"/>
      <c r="L27" s="1871">
        <v>72050.524924164987</v>
      </c>
      <c r="M27" s="1886"/>
      <c r="N27" s="1871">
        <v>0</v>
      </c>
      <c r="O27" s="1396"/>
      <c r="P27" s="1871">
        <v>252951.60411195978</v>
      </c>
      <c r="Q27" s="1396"/>
      <c r="R27" s="1871">
        <v>252951.60411195978</v>
      </c>
      <c r="S27" s="1396"/>
      <c r="T27" s="1872">
        <v>252952</v>
      </c>
      <c r="U27" s="1887"/>
      <c r="V27" s="1888">
        <v>10286</v>
      </c>
      <c r="W27" s="1396"/>
      <c r="X27" s="1872"/>
      <c r="Y27" s="1886"/>
      <c r="Z27" s="1872">
        <v>80</v>
      </c>
      <c r="AA27" s="1886"/>
      <c r="AB27" s="1872">
        <v>463</v>
      </c>
      <c r="AC27" s="1396"/>
      <c r="AD27" s="1872"/>
      <c r="AE27" s="1886"/>
      <c r="AF27" s="1889">
        <v>0</v>
      </c>
      <c r="AG27" s="1889"/>
      <c r="AH27" s="1890">
        <v>0</v>
      </c>
      <c r="AI27" s="144"/>
      <c r="AJ27" s="1872">
        <v>1502</v>
      </c>
      <c r="AK27" s="1886"/>
      <c r="AL27" s="1872">
        <v>140</v>
      </c>
      <c r="AM27" s="1886"/>
      <c r="AN27" s="1872">
        <v>128</v>
      </c>
      <c r="AO27" s="1886"/>
      <c r="AP27" s="1872">
        <v>31500</v>
      </c>
      <c r="AQ27" s="1886"/>
      <c r="AR27" s="1872"/>
      <c r="AS27" s="1886"/>
      <c r="AT27" s="1872">
        <v>768</v>
      </c>
      <c r="AU27" s="1886"/>
      <c r="AV27" s="1872"/>
      <c r="AW27" s="1886"/>
      <c r="AX27" s="1872"/>
      <c r="AY27" s="1886"/>
      <c r="AZ27" s="1872">
        <f t="shared" si="0"/>
        <v>44867</v>
      </c>
      <c r="BA27" s="1891"/>
      <c r="BB27" s="1888">
        <f t="shared" si="1"/>
        <v>297819</v>
      </c>
      <c r="BC27" s="1891"/>
      <c r="BD27" s="1393"/>
      <c r="BE27" s="1888">
        <v>4203</v>
      </c>
      <c r="BF27" s="1404"/>
      <c r="BG27" s="4"/>
      <c r="BH27" s="2961" t="s">
        <v>1146</v>
      </c>
    </row>
    <row r="28" spans="1:60" x14ac:dyDescent="0.2">
      <c r="A28" s="1399"/>
      <c r="B28" s="1404" t="s">
        <v>104</v>
      </c>
      <c r="C28" s="1885" t="s">
        <v>318</v>
      </c>
      <c r="D28" s="1871">
        <v>1030943.9689875755</v>
      </c>
      <c r="E28" s="1396"/>
      <c r="F28" s="1871">
        <v>59726.169429403104</v>
      </c>
      <c r="G28" s="1396"/>
      <c r="H28" s="1871">
        <v>313509.22801268299</v>
      </c>
      <c r="I28" s="1886"/>
      <c r="J28" s="1871">
        <v>226499.88699270156</v>
      </c>
      <c r="K28" s="1396"/>
      <c r="L28" s="1871">
        <v>119796.93701566695</v>
      </c>
      <c r="M28" s="1886"/>
      <c r="N28" s="1871">
        <v>1517.1332718197168</v>
      </c>
      <c r="O28" s="1396"/>
      <c r="P28" s="1871">
        <v>1751993.3237098495</v>
      </c>
      <c r="Q28" s="1396"/>
      <c r="R28" s="1871">
        <v>1523976.3034453283</v>
      </c>
      <c r="S28" s="1396"/>
      <c r="T28" s="1872">
        <v>1523975</v>
      </c>
      <c r="U28" s="1887"/>
      <c r="V28" s="1888">
        <v>80092</v>
      </c>
      <c r="W28" s="1396"/>
      <c r="X28" s="1872"/>
      <c r="Y28" s="1886"/>
      <c r="Z28" s="1872">
        <v>887</v>
      </c>
      <c r="AA28" s="1886"/>
      <c r="AB28" s="1872">
        <v>2916</v>
      </c>
      <c r="AC28" s="1396"/>
      <c r="AD28" s="1872"/>
      <c r="AE28" s="1886"/>
      <c r="AF28" s="1889">
        <v>226500</v>
      </c>
      <c r="AG28" s="1889"/>
      <c r="AH28" s="1890">
        <v>1517</v>
      </c>
      <c r="AI28" s="144"/>
      <c r="AJ28" s="1872">
        <v>10922</v>
      </c>
      <c r="AK28" s="1886"/>
      <c r="AL28" s="1872">
        <v>0</v>
      </c>
      <c r="AM28" s="1886"/>
      <c r="AN28" s="1872">
        <v>658</v>
      </c>
      <c r="AO28" s="1886"/>
      <c r="AP28" s="1872">
        <v>19800</v>
      </c>
      <c r="AQ28" s="1886"/>
      <c r="AR28" s="1872">
        <v>0</v>
      </c>
      <c r="AS28" s="1886"/>
      <c r="AT28" s="1872">
        <v>0</v>
      </c>
      <c r="AU28" s="1886"/>
      <c r="AV28" s="1872">
        <v>4000</v>
      </c>
      <c r="AW28" s="1886"/>
      <c r="AX28" s="1872"/>
      <c r="AY28" s="1886"/>
      <c r="AZ28" s="1872">
        <f t="shared" si="0"/>
        <v>347292</v>
      </c>
      <c r="BA28" s="1891"/>
      <c r="BB28" s="1888">
        <f t="shared" si="1"/>
        <v>1871267</v>
      </c>
      <c r="BC28" s="1891"/>
      <c r="BD28" s="1393"/>
      <c r="BE28" s="1888">
        <v>32724</v>
      </c>
      <c r="BF28" s="1404"/>
      <c r="BG28" s="4"/>
      <c r="BH28" s="2955"/>
    </row>
    <row r="29" spans="1:60" x14ac:dyDescent="0.2">
      <c r="A29" s="1399"/>
      <c r="B29" s="1404" t="s">
        <v>506</v>
      </c>
      <c r="C29" s="1892" t="s">
        <v>319</v>
      </c>
      <c r="D29" s="1871">
        <v>552328.32695955061</v>
      </c>
      <c r="E29" s="1396"/>
      <c r="F29" s="1871">
        <v>18035.405910393914</v>
      </c>
      <c r="G29" s="1396"/>
      <c r="H29" s="1871">
        <v>94475.720430016096</v>
      </c>
      <c r="I29" s="1886"/>
      <c r="J29" s="1871">
        <v>119.08374724232439</v>
      </c>
      <c r="K29" s="1396"/>
      <c r="L29" s="1871">
        <v>256403.19550715791</v>
      </c>
      <c r="M29" s="1886"/>
      <c r="N29" s="1871">
        <v>0</v>
      </c>
      <c r="O29" s="1396"/>
      <c r="P29" s="1871">
        <v>921361.73255436087</v>
      </c>
      <c r="Q29" s="1396"/>
      <c r="R29" s="1871">
        <v>921242.64880711853</v>
      </c>
      <c r="S29" s="1396"/>
      <c r="T29" s="1872">
        <v>921243</v>
      </c>
      <c r="U29" s="1887"/>
      <c r="V29" s="1888">
        <v>16848</v>
      </c>
      <c r="W29" s="1396"/>
      <c r="X29" s="1872"/>
      <c r="Y29" s="1886"/>
      <c r="Z29" s="1872">
        <v>195</v>
      </c>
      <c r="AA29" s="1886"/>
      <c r="AB29" s="1872">
        <v>502</v>
      </c>
      <c r="AC29" s="1396"/>
      <c r="AD29" s="1872"/>
      <c r="AE29" s="1886"/>
      <c r="AF29" s="1889">
        <v>119</v>
      </c>
      <c r="AG29" s="1889"/>
      <c r="AH29" s="1890">
        <v>0</v>
      </c>
      <c r="AI29" s="144"/>
      <c r="AJ29" s="1872">
        <v>3510</v>
      </c>
      <c r="AK29" s="1886"/>
      <c r="AL29" s="1872">
        <v>140</v>
      </c>
      <c r="AM29" s="1886"/>
      <c r="AN29" s="1872">
        <v>1139</v>
      </c>
      <c r="AO29" s="1886"/>
      <c r="AP29" s="1872">
        <v>97100</v>
      </c>
      <c r="AQ29" s="1886"/>
      <c r="AR29" s="1872"/>
      <c r="AS29" s="1886"/>
      <c r="AT29" s="1872">
        <v>31290</v>
      </c>
      <c r="AU29" s="1886"/>
      <c r="AV29" s="1872"/>
      <c r="AW29" s="1886"/>
      <c r="AX29" s="1872"/>
      <c r="AY29" s="1886"/>
      <c r="AZ29" s="1872">
        <f t="shared" si="0"/>
        <v>150843</v>
      </c>
      <c r="BA29" s="1891"/>
      <c r="BB29" s="1888">
        <f t="shared" si="1"/>
        <v>1072086</v>
      </c>
      <c r="BC29" s="1891"/>
      <c r="BD29" s="1393"/>
      <c r="BE29" s="1888">
        <v>6884</v>
      </c>
      <c r="BF29" s="1404"/>
      <c r="BG29" s="4"/>
      <c r="BH29" s="2955"/>
    </row>
    <row r="30" spans="1:60" x14ac:dyDescent="0.2">
      <c r="A30" s="1399"/>
      <c r="B30" s="1404" t="s">
        <v>320</v>
      </c>
      <c r="C30" s="1892" t="s">
        <v>321</v>
      </c>
      <c r="D30" s="1871">
        <v>792878.61591492745</v>
      </c>
      <c r="E30" s="1396"/>
      <c r="F30" s="1871">
        <v>83516.755650632418</v>
      </c>
      <c r="G30" s="1396"/>
      <c r="H30" s="1871">
        <v>200505.79619245246</v>
      </c>
      <c r="I30" s="1886"/>
      <c r="J30" s="1871">
        <v>9473.5390803656319</v>
      </c>
      <c r="K30" s="1396"/>
      <c r="L30" s="1871">
        <v>42139.773607527277</v>
      </c>
      <c r="M30" s="1886"/>
      <c r="N30" s="1871">
        <v>153.62515685899086</v>
      </c>
      <c r="O30" s="1396"/>
      <c r="P30" s="1871">
        <v>1128668.1056027643</v>
      </c>
      <c r="Q30" s="1396"/>
      <c r="R30" s="1871">
        <v>1119040.9413655398</v>
      </c>
      <c r="S30" s="1396"/>
      <c r="T30" s="1872">
        <v>1119041</v>
      </c>
      <c r="U30" s="1887"/>
      <c r="V30" s="1888">
        <v>207187</v>
      </c>
      <c r="W30" s="1396"/>
      <c r="X30" s="1872"/>
      <c r="Y30" s="1886"/>
      <c r="Z30" s="1872">
        <v>5053</v>
      </c>
      <c r="AA30" s="1886"/>
      <c r="AB30" s="1872">
        <v>6651</v>
      </c>
      <c r="AC30" s="1396"/>
      <c r="AD30" s="1872"/>
      <c r="AE30" s="1886"/>
      <c r="AF30" s="1889">
        <v>9474</v>
      </c>
      <c r="AG30" s="1889"/>
      <c r="AH30" s="1890">
        <v>154</v>
      </c>
      <c r="AI30" s="144"/>
      <c r="AJ30" s="1872">
        <v>19345</v>
      </c>
      <c r="AK30" s="1886"/>
      <c r="AL30" s="1872">
        <v>140</v>
      </c>
      <c r="AM30" s="1886"/>
      <c r="AN30" s="1872">
        <v>3102</v>
      </c>
      <c r="AO30" s="1886"/>
      <c r="AP30" s="1872">
        <v>137000</v>
      </c>
      <c r="AQ30" s="1886"/>
      <c r="AR30" s="1872">
        <v>14200</v>
      </c>
      <c r="AS30" s="1886"/>
      <c r="AT30" s="1872">
        <v>4284</v>
      </c>
      <c r="AU30" s="1886"/>
      <c r="AV30" s="1872">
        <v>500</v>
      </c>
      <c r="AW30" s="1886"/>
      <c r="AX30" s="1872"/>
      <c r="AY30" s="1886"/>
      <c r="AZ30" s="1872">
        <f t="shared" si="0"/>
        <v>407090</v>
      </c>
      <c r="BA30" s="1891"/>
      <c r="BB30" s="1888">
        <f t="shared" si="1"/>
        <v>1526131</v>
      </c>
      <c r="BC30" s="1891"/>
      <c r="BD30" s="1393"/>
      <c r="BE30" s="1888">
        <v>84652</v>
      </c>
      <c r="BF30" s="1404"/>
      <c r="BG30" s="4"/>
      <c r="BH30" s="2955"/>
    </row>
    <row r="31" spans="1:60" x14ac:dyDescent="0.2">
      <c r="A31" s="1399"/>
      <c r="B31" s="1404" t="s">
        <v>614</v>
      </c>
      <c r="C31" s="1885" t="s">
        <v>322</v>
      </c>
      <c r="D31" s="1871">
        <v>271374.82124426088</v>
      </c>
      <c r="E31" s="1396"/>
      <c r="F31" s="1871">
        <v>50023.550031698469</v>
      </c>
      <c r="G31" s="1396"/>
      <c r="H31" s="1871">
        <v>63716.78473292238</v>
      </c>
      <c r="I31" s="1886"/>
      <c r="J31" s="1871">
        <v>13984.084163958714</v>
      </c>
      <c r="K31" s="1396"/>
      <c r="L31" s="1871">
        <v>7403.0194433941597</v>
      </c>
      <c r="M31" s="1886"/>
      <c r="N31" s="1871">
        <v>216.89579571166954</v>
      </c>
      <c r="O31" s="1396"/>
      <c r="P31" s="1871">
        <v>406719.1554119463</v>
      </c>
      <c r="Q31" s="1396"/>
      <c r="R31" s="1871">
        <v>392518.1754522759</v>
      </c>
      <c r="S31" s="1396"/>
      <c r="T31" s="1872">
        <v>392518</v>
      </c>
      <c r="U31" s="1887"/>
      <c r="V31" s="1888">
        <v>82152</v>
      </c>
      <c r="W31" s="1396"/>
      <c r="X31" s="1872"/>
      <c r="Y31" s="1886"/>
      <c r="Z31" s="1872">
        <v>0</v>
      </c>
      <c r="AA31" s="1886"/>
      <c r="AB31" s="1872">
        <v>2571</v>
      </c>
      <c r="AC31" s="1396"/>
      <c r="AD31" s="1872"/>
      <c r="AE31" s="1886"/>
      <c r="AF31" s="1889">
        <v>13984</v>
      </c>
      <c r="AG31" s="1889"/>
      <c r="AH31" s="1890">
        <v>217</v>
      </c>
      <c r="AI31" s="144"/>
      <c r="AJ31" s="1872">
        <v>2597</v>
      </c>
      <c r="AK31" s="1886"/>
      <c r="AL31" s="1872">
        <v>101</v>
      </c>
      <c r="AM31" s="1886"/>
      <c r="AN31" s="1872">
        <v>466</v>
      </c>
      <c r="AO31" s="1886"/>
      <c r="AP31" s="1872">
        <v>18000</v>
      </c>
      <c r="AQ31" s="1886"/>
      <c r="AR31" s="1872"/>
      <c r="AS31" s="1886"/>
      <c r="AT31" s="1872">
        <v>1065</v>
      </c>
      <c r="AU31" s="1886"/>
      <c r="AV31" s="1872"/>
      <c r="AW31" s="1886"/>
      <c r="AX31" s="1872"/>
      <c r="AY31" s="1886"/>
      <c r="AZ31" s="1872">
        <f t="shared" si="0"/>
        <v>121153</v>
      </c>
      <c r="BA31" s="1891"/>
      <c r="BB31" s="1888">
        <f t="shared" si="1"/>
        <v>513671</v>
      </c>
      <c r="BC31" s="1891"/>
      <c r="BD31" s="1393"/>
      <c r="BE31" s="1888">
        <v>33565</v>
      </c>
      <c r="BF31" s="1404"/>
      <c r="BG31" s="4"/>
      <c r="BH31" s="2955"/>
    </row>
    <row r="32" spans="1:60" x14ac:dyDescent="0.2">
      <c r="A32" s="1399"/>
      <c r="B32" s="1404" t="s">
        <v>509</v>
      </c>
      <c r="C32" s="1885" t="s">
        <v>323</v>
      </c>
      <c r="D32" s="1871">
        <v>161605.78745024369</v>
      </c>
      <c r="E32" s="1396"/>
      <c r="F32" s="1871">
        <v>35406.838885422811</v>
      </c>
      <c r="G32" s="1396"/>
      <c r="H32" s="1871">
        <v>44632.873092672409</v>
      </c>
      <c r="I32" s="1886"/>
      <c r="J32" s="1871">
        <v>2184.3627237938827</v>
      </c>
      <c r="K32" s="1396"/>
      <c r="L32" s="1871">
        <v>11311.303156441216</v>
      </c>
      <c r="M32" s="1886"/>
      <c r="N32" s="1871">
        <v>649.2938597428714</v>
      </c>
      <c r="O32" s="1396"/>
      <c r="P32" s="1871">
        <v>255790.45916831691</v>
      </c>
      <c r="Q32" s="1396"/>
      <c r="R32" s="1871">
        <v>252956.80258478015</v>
      </c>
      <c r="S32" s="1396"/>
      <c r="T32" s="1872">
        <v>248029</v>
      </c>
      <c r="U32" s="1887"/>
      <c r="V32" s="1888">
        <v>59798</v>
      </c>
      <c r="W32" s="1396"/>
      <c r="X32" s="1872"/>
      <c r="Y32" s="1886"/>
      <c r="Z32" s="1872">
        <v>6601</v>
      </c>
      <c r="AA32" s="1886"/>
      <c r="AB32" s="1872">
        <v>2221</v>
      </c>
      <c r="AC32" s="1396"/>
      <c r="AD32" s="1872"/>
      <c r="AE32" s="1886"/>
      <c r="AF32" s="1889">
        <v>2184</v>
      </c>
      <c r="AG32" s="1889"/>
      <c r="AH32" s="1890">
        <v>649</v>
      </c>
      <c r="AI32" s="144"/>
      <c r="AJ32" s="1872">
        <v>3152</v>
      </c>
      <c r="AK32" s="1886"/>
      <c r="AL32" s="1872">
        <v>140</v>
      </c>
      <c r="AM32" s="1886"/>
      <c r="AN32" s="1872">
        <v>220</v>
      </c>
      <c r="AO32" s="1886"/>
      <c r="AP32" s="1872">
        <v>28800</v>
      </c>
      <c r="AQ32" s="1886"/>
      <c r="AR32" s="1872"/>
      <c r="AS32" s="1886"/>
      <c r="AT32" s="1872">
        <v>3123</v>
      </c>
      <c r="AU32" s="1886"/>
      <c r="AV32" s="1872"/>
      <c r="AW32" s="1886"/>
      <c r="AX32" s="1872"/>
      <c r="AY32" s="1886"/>
      <c r="AZ32" s="1872">
        <f t="shared" si="0"/>
        <v>106888</v>
      </c>
      <c r="BA32" s="1891"/>
      <c r="BB32" s="1888">
        <f t="shared" si="1"/>
        <v>354917</v>
      </c>
      <c r="BC32" s="1891"/>
      <c r="BD32" s="1393"/>
      <c r="BE32" s="1888">
        <v>24432</v>
      </c>
      <c r="BF32" s="1404"/>
      <c r="BG32" s="4"/>
    </row>
    <row r="33" spans="1:60" x14ac:dyDescent="0.2">
      <c r="A33" s="1399"/>
      <c r="B33" s="1404" t="s">
        <v>634</v>
      </c>
      <c r="C33" s="1885" t="s">
        <v>324</v>
      </c>
      <c r="D33" s="1871">
        <v>365462.56449627556</v>
      </c>
      <c r="E33" s="1396"/>
      <c r="F33" s="1871">
        <v>48504.312423305906</v>
      </c>
      <c r="G33" s="1396"/>
      <c r="H33" s="1871">
        <v>62888.342951681167</v>
      </c>
      <c r="I33" s="1886"/>
      <c r="J33" s="1871">
        <v>29145.67623561891</v>
      </c>
      <c r="K33" s="1396"/>
      <c r="L33" s="1871">
        <v>3766.6052374924429</v>
      </c>
      <c r="M33" s="1886"/>
      <c r="N33" s="1871">
        <v>878.75387823203585</v>
      </c>
      <c r="O33" s="1396"/>
      <c r="P33" s="1871">
        <v>510646.25522260595</v>
      </c>
      <c r="Q33" s="1396"/>
      <c r="R33" s="1871">
        <v>480621.82510875503</v>
      </c>
      <c r="S33" s="1396"/>
      <c r="T33" s="1872">
        <v>480621</v>
      </c>
      <c r="U33" s="1887"/>
      <c r="V33" s="1888">
        <v>107285</v>
      </c>
      <c r="W33" s="1396"/>
      <c r="X33" s="1872"/>
      <c r="Y33" s="1886"/>
      <c r="Z33" s="1872">
        <v>7382</v>
      </c>
      <c r="AA33" s="1886"/>
      <c r="AB33" s="1872">
        <v>3318</v>
      </c>
      <c r="AC33" s="1396"/>
      <c r="AD33" s="1872"/>
      <c r="AE33" s="1886"/>
      <c r="AF33" s="1889">
        <v>30025</v>
      </c>
      <c r="AG33" s="1889"/>
      <c r="AH33" s="1890">
        <v>0</v>
      </c>
      <c r="AI33" s="144" t="s">
        <v>525</v>
      </c>
      <c r="AJ33" s="1872">
        <v>13311</v>
      </c>
      <c r="AK33" s="1886"/>
      <c r="AL33" s="1872">
        <v>140</v>
      </c>
      <c r="AM33" s="1886"/>
      <c r="AN33" s="1872">
        <v>0</v>
      </c>
      <c r="AO33" s="1886"/>
      <c r="AP33" s="1872">
        <v>64100</v>
      </c>
      <c r="AQ33" s="1886"/>
      <c r="AR33" s="1872">
        <v>23600</v>
      </c>
      <c r="AS33" s="1886"/>
      <c r="AT33" s="1872">
        <v>14141</v>
      </c>
      <c r="AU33" s="1886"/>
      <c r="AV33" s="1872"/>
      <c r="AW33" s="1886"/>
      <c r="AX33" s="1872"/>
      <c r="AY33" s="1886"/>
      <c r="AZ33" s="1872">
        <f t="shared" si="0"/>
        <v>263302</v>
      </c>
      <c r="BA33" s="1891"/>
      <c r="BB33" s="1888">
        <f t="shared" si="1"/>
        <v>743923</v>
      </c>
      <c r="BC33" s="1891"/>
      <c r="BD33" s="1393"/>
      <c r="BE33" s="1888">
        <v>43835</v>
      </c>
      <c r="BF33" s="1404"/>
      <c r="BG33" s="4"/>
    </row>
    <row r="34" spans="1:60" x14ac:dyDescent="0.2">
      <c r="A34" s="1399"/>
      <c r="B34" s="1404" t="s">
        <v>511</v>
      </c>
      <c r="C34" s="1892" t="s">
        <v>325</v>
      </c>
      <c r="D34" s="1871">
        <v>335197.31977074035</v>
      </c>
      <c r="E34" s="1396"/>
      <c r="F34" s="1871">
        <v>67084.324091271294</v>
      </c>
      <c r="G34" s="1396"/>
      <c r="H34" s="1871">
        <v>53038.582105100533</v>
      </c>
      <c r="I34" s="1886"/>
      <c r="J34" s="1871">
        <v>10327.907457477973</v>
      </c>
      <c r="K34" s="1396"/>
      <c r="L34" s="1871">
        <v>74552.234942967145</v>
      </c>
      <c r="M34" s="1886"/>
      <c r="N34" s="1871">
        <v>159.37907641362182</v>
      </c>
      <c r="O34" s="1396"/>
      <c r="P34" s="1871">
        <v>540359.74744397087</v>
      </c>
      <c r="Q34" s="1396"/>
      <c r="R34" s="1871">
        <v>529872.4609100793</v>
      </c>
      <c r="S34" s="1396"/>
      <c r="T34" s="1872">
        <v>529872</v>
      </c>
      <c r="U34" s="1887"/>
      <c r="V34" s="1888">
        <v>55128</v>
      </c>
      <c r="W34" s="1396"/>
      <c r="X34" s="1872"/>
      <c r="Y34" s="1886"/>
      <c r="Z34" s="1872">
        <v>1528</v>
      </c>
      <c r="AA34" s="1886"/>
      <c r="AB34" s="1872">
        <v>1594</v>
      </c>
      <c r="AC34" s="1396"/>
      <c r="AD34" s="1872"/>
      <c r="AE34" s="1886"/>
      <c r="AF34" s="1889">
        <v>10328</v>
      </c>
      <c r="AG34" s="1889"/>
      <c r="AH34" s="1890">
        <v>159</v>
      </c>
      <c r="AI34" s="144"/>
      <c r="AJ34" s="1872">
        <v>11923</v>
      </c>
      <c r="AK34" s="1886"/>
      <c r="AL34" s="1872">
        <v>140</v>
      </c>
      <c r="AM34" s="1886"/>
      <c r="AN34" s="1872">
        <v>0</v>
      </c>
      <c r="AO34" s="1886"/>
      <c r="AP34" s="1872">
        <v>70400</v>
      </c>
      <c r="AQ34" s="1886"/>
      <c r="AR34" s="1872"/>
      <c r="AS34" s="1886"/>
      <c r="AT34" s="1872">
        <v>25613</v>
      </c>
      <c r="AU34" s="1886"/>
      <c r="AV34" s="1872"/>
      <c r="AW34" s="1886"/>
      <c r="AX34" s="1872"/>
      <c r="AY34" s="1886"/>
      <c r="AZ34" s="1872">
        <f t="shared" si="0"/>
        <v>176813</v>
      </c>
      <c r="BA34" s="1891"/>
      <c r="BB34" s="1888">
        <f t="shared" si="1"/>
        <v>706685</v>
      </c>
      <c r="BC34" s="1891"/>
      <c r="BD34" s="1393"/>
      <c r="BE34" s="1888">
        <v>22524</v>
      </c>
      <c r="BF34" s="1404"/>
      <c r="BG34" s="4"/>
    </row>
    <row r="35" spans="1:60" x14ac:dyDescent="0.2">
      <c r="A35" s="1399"/>
      <c r="B35" s="1404" t="s">
        <v>326</v>
      </c>
      <c r="C35" s="1885" t="s">
        <v>327</v>
      </c>
      <c r="D35" s="1871">
        <v>655689.37239366001</v>
      </c>
      <c r="E35" s="1396"/>
      <c r="F35" s="1871">
        <v>38677.02682192684</v>
      </c>
      <c r="G35" s="1396"/>
      <c r="H35" s="1871">
        <v>83611.562372977292</v>
      </c>
      <c r="I35" s="1886"/>
      <c r="J35" s="1871">
        <v>21189.911351052844</v>
      </c>
      <c r="K35" s="1396"/>
      <c r="L35" s="1871">
        <v>219262.11932138316</v>
      </c>
      <c r="M35" s="1886"/>
      <c r="N35" s="1871">
        <v>0</v>
      </c>
      <c r="O35" s="1396"/>
      <c r="P35" s="1871">
        <v>1018429.9922610001</v>
      </c>
      <c r="Q35" s="1396"/>
      <c r="R35" s="1871">
        <v>997240.08090994728</v>
      </c>
      <c r="S35" s="1396"/>
      <c r="T35" s="1872">
        <v>997240</v>
      </c>
      <c r="U35" s="1887"/>
      <c r="V35" s="1888">
        <v>73962</v>
      </c>
      <c r="W35" s="1396"/>
      <c r="X35" s="1872"/>
      <c r="Y35" s="1886"/>
      <c r="Z35" s="1872">
        <v>3124</v>
      </c>
      <c r="AA35" s="1886"/>
      <c r="AB35" s="1872">
        <v>3255</v>
      </c>
      <c r="AC35" s="1396"/>
      <c r="AD35" s="1872"/>
      <c r="AE35" s="1886"/>
      <c r="AF35" s="1889">
        <v>21190</v>
      </c>
      <c r="AG35" s="1889"/>
      <c r="AH35" s="1890">
        <v>0</v>
      </c>
      <c r="AI35" s="144"/>
      <c r="AJ35" s="1872">
        <v>1078</v>
      </c>
      <c r="AK35" s="1886"/>
      <c r="AL35" s="1872">
        <v>140</v>
      </c>
      <c r="AM35" s="1886"/>
      <c r="AN35" s="1872">
        <v>2501</v>
      </c>
      <c r="AO35" s="1886"/>
      <c r="AP35" s="1872">
        <v>135600</v>
      </c>
      <c r="AQ35" s="1886"/>
      <c r="AR35" s="1872"/>
      <c r="AS35" s="1886"/>
      <c r="AT35" s="1872">
        <v>49552</v>
      </c>
      <c r="AU35" s="1886"/>
      <c r="AV35" s="1872"/>
      <c r="AW35" s="1886"/>
      <c r="AX35" s="1872"/>
      <c r="AY35" s="1886"/>
      <c r="AZ35" s="1872">
        <f t="shared" si="0"/>
        <v>290402</v>
      </c>
      <c r="BA35" s="1891"/>
      <c r="BB35" s="1888">
        <f t="shared" si="1"/>
        <v>1287642</v>
      </c>
      <c r="BC35" s="1891"/>
      <c r="BD35" s="132"/>
      <c r="BE35" s="1888">
        <v>30220</v>
      </c>
      <c r="BF35" s="1404"/>
      <c r="BG35" s="4"/>
      <c r="BH35" s="544"/>
    </row>
    <row r="36" spans="1:60" x14ac:dyDescent="0.2">
      <c r="A36" s="1399"/>
      <c r="B36" s="1404" t="s">
        <v>513</v>
      </c>
      <c r="C36" s="1892" t="s">
        <v>328</v>
      </c>
      <c r="D36" s="1871">
        <v>183091.79672422059</v>
      </c>
      <c r="E36" s="1396"/>
      <c r="F36" s="1871">
        <v>37221.43441066752</v>
      </c>
      <c r="G36" s="1396"/>
      <c r="H36" s="1871">
        <v>41486.167431880502</v>
      </c>
      <c r="I36" s="1886"/>
      <c r="J36" s="1871">
        <v>14185.71352535856</v>
      </c>
      <c r="K36" s="1396"/>
      <c r="L36" s="1871">
        <v>21615.54039204829</v>
      </c>
      <c r="M36" s="1886"/>
      <c r="N36" s="1871">
        <v>310.50936971572173</v>
      </c>
      <c r="O36" s="1396"/>
      <c r="P36" s="1871">
        <v>297911.16185389122</v>
      </c>
      <c r="Q36" s="1396"/>
      <c r="R36" s="1871">
        <v>283414.93895881693</v>
      </c>
      <c r="S36" s="1396"/>
      <c r="T36" s="1872">
        <v>283415</v>
      </c>
      <c r="U36" s="1887"/>
      <c r="V36" s="1888">
        <v>40127</v>
      </c>
      <c r="W36" s="1396"/>
      <c r="X36" s="1872"/>
      <c r="Y36" s="1886"/>
      <c r="Z36" s="1872">
        <v>11609</v>
      </c>
      <c r="AA36" s="1886"/>
      <c r="AB36" s="1872">
        <v>1408</v>
      </c>
      <c r="AC36" s="1396"/>
      <c r="AD36" s="1872"/>
      <c r="AE36" s="1886"/>
      <c r="AF36" s="1889">
        <v>14186</v>
      </c>
      <c r="AG36" s="1889"/>
      <c r="AH36" s="1890">
        <v>311</v>
      </c>
      <c r="AI36" s="1886"/>
      <c r="AJ36" s="1872">
        <v>2944</v>
      </c>
      <c r="AK36" s="1886"/>
      <c r="AL36" s="1872">
        <v>140</v>
      </c>
      <c r="AM36" s="1886"/>
      <c r="AN36" s="1872">
        <v>0</v>
      </c>
      <c r="AO36" s="1886"/>
      <c r="AP36" s="1872">
        <v>52300</v>
      </c>
      <c r="AQ36" s="1886"/>
      <c r="AR36" s="1872"/>
      <c r="AS36" s="1886"/>
      <c r="AT36" s="1872">
        <v>3355</v>
      </c>
      <c r="AU36" s="1886"/>
      <c r="AV36" s="1872"/>
      <c r="AW36" s="1886"/>
      <c r="AX36" s="1872"/>
      <c r="AY36" s="1886"/>
      <c r="AZ36" s="1872">
        <f t="shared" si="0"/>
        <v>126380</v>
      </c>
      <c r="BA36" s="1891"/>
      <c r="BB36" s="1888">
        <f t="shared" si="1"/>
        <v>409795</v>
      </c>
      <c r="BC36" s="1891"/>
      <c r="BD36" s="1393"/>
      <c r="BE36" s="1888">
        <v>16395</v>
      </c>
      <c r="BF36" s="1404"/>
      <c r="BG36" s="4"/>
    </row>
    <row r="37" spans="1:60" ht="13.5" thickBot="1" x14ac:dyDescent="0.25">
      <c r="A37" s="70" t="s">
        <v>529</v>
      </c>
      <c r="B37" s="71"/>
      <c r="C37" s="131"/>
      <c r="D37" s="1882"/>
      <c r="E37" s="1394"/>
      <c r="F37" s="1882"/>
      <c r="G37" s="1394"/>
      <c r="H37" s="1882"/>
      <c r="I37" s="1657"/>
      <c r="J37" s="1882"/>
      <c r="K37" s="1394"/>
      <c r="L37" s="1882"/>
      <c r="M37" s="1657"/>
      <c r="N37" s="1882"/>
      <c r="O37" s="1394"/>
      <c r="P37" s="1882"/>
      <c r="Q37" s="1394"/>
      <c r="R37" s="478"/>
      <c r="S37" s="1394"/>
      <c r="T37" s="78">
        <v>10264</v>
      </c>
      <c r="U37" s="539" t="s">
        <v>492</v>
      </c>
      <c r="V37" s="89"/>
      <c r="W37" s="215"/>
      <c r="X37" s="78">
        <v>751826</v>
      </c>
      <c r="Y37" s="585"/>
      <c r="Z37" s="78"/>
      <c r="AA37" s="585"/>
      <c r="AB37" s="1883"/>
      <c r="AC37" s="215"/>
      <c r="AD37" s="78">
        <v>27831</v>
      </c>
      <c r="AE37" s="318"/>
      <c r="AF37" s="131"/>
      <c r="AG37" s="131"/>
      <c r="AH37" s="586"/>
      <c r="AI37" s="318"/>
      <c r="AJ37" s="1884"/>
      <c r="AK37" s="585"/>
      <c r="AL37" s="1884"/>
      <c r="AM37" s="585"/>
      <c r="AN37" s="78"/>
      <c r="AO37" s="318"/>
      <c r="AP37" s="78"/>
      <c r="AQ37" s="131"/>
      <c r="AR37" s="78"/>
      <c r="AS37" s="1657"/>
      <c r="AT37" s="78"/>
      <c r="AU37" s="1657"/>
      <c r="AV37" s="78"/>
      <c r="AW37" s="1657"/>
      <c r="AX37" s="78">
        <v>113810</v>
      </c>
      <c r="AY37" s="1657"/>
      <c r="AZ37" s="78">
        <f>SUM(V37:AX37)</f>
        <v>893467</v>
      </c>
      <c r="BA37" s="133"/>
      <c r="BB37" s="89">
        <f t="shared" si="1"/>
        <v>903731</v>
      </c>
      <c r="BC37" s="133"/>
      <c r="BD37" s="60"/>
      <c r="BE37" s="89">
        <v>52500</v>
      </c>
      <c r="BF37" s="577"/>
      <c r="BG37" s="4"/>
    </row>
    <row r="38" spans="1:60" ht="13.5" thickBot="1" x14ac:dyDescent="0.25">
      <c r="A38" s="70" t="s">
        <v>488</v>
      </c>
      <c r="B38" s="1405"/>
      <c r="C38" s="1394"/>
      <c r="D38" s="450">
        <v>10909567.9</v>
      </c>
      <c r="E38" s="177"/>
      <c r="F38" s="450">
        <v>946582</v>
      </c>
      <c r="G38" s="177"/>
      <c r="H38" s="450">
        <v>2306076.6679298263</v>
      </c>
      <c r="I38" s="139"/>
      <c r="J38" s="450">
        <v>419920.33207017375</v>
      </c>
      <c r="K38" s="177"/>
      <c r="L38" s="450">
        <v>2224567.5196008701</v>
      </c>
      <c r="M38" s="1655"/>
      <c r="N38" s="450">
        <v>6808.4803991299132</v>
      </c>
      <c r="O38" s="1656"/>
      <c r="P38" s="450">
        <v>16813522.899999999</v>
      </c>
      <c r="Q38" s="1656"/>
      <c r="R38" s="450">
        <v>16386795.087530699</v>
      </c>
      <c r="S38" s="1656"/>
      <c r="T38" s="78">
        <f>SUM(T14:T37)</f>
        <v>16386793</v>
      </c>
      <c r="U38" s="1655"/>
      <c r="V38" s="198">
        <f>SUM(V14:V37)</f>
        <v>1708358</v>
      </c>
      <c r="W38" s="1656" t="s">
        <v>489</v>
      </c>
      <c r="X38" s="78">
        <v>751826</v>
      </c>
      <c r="Y38" s="1654"/>
      <c r="Z38" s="78">
        <f>SUM(Z14:Z37)</f>
        <v>96206</v>
      </c>
      <c r="AA38" s="1654"/>
      <c r="AB38" s="78">
        <f>SUM(AB14:AB37)</f>
        <v>60000</v>
      </c>
      <c r="AC38" s="215"/>
      <c r="AD38" s="78">
        <v>27831</v>
      </c>
      <c r="AE38" s="1657"/>
      <c r="AF38" s="78">
        <f>SUM(AF14:AF37)</f>
        <v>420940</v>
      </c>
      <c r="AG38" s="1610"/>
      <c r="AH38" s="78">
        <f>SUM(AH14:AH37)</f>
        <v>5790</v>
      </c>
      <c r="AI38" s="1658"/>
      <c r="AJ38" s="78">
        <f>SUM(AJ14:AJ37)</f>
        <v>173995</v>
      </c>
      <c r="AK38" s="1653"/>
      <c r="AL38" s="78">
        <f>SUM(AL14:AL37)</f>
        <v>2958</v>
      </c>
      <c r="AM38" s="1653"/>
      <c r="AN38" s="78">
        <f>SUM(AN14:AN37)</f>
        <v>19637</v>
      </c>
      <c r="AO38" s="1394"/>
      <c r="AP38" s="78">
        <f>SUM(AP14:AP37)</f>
        <v>1615000</v>
      </c>
      <c r="AQ38" s="1610"/>
      <c r="AR38" s="78">
        <f>SUM(AR14:AR37)</f>
        <v>148000</v>
      </c>
      <c r="AS38" s="576"/>
      <c r="AT38" s="78">
        <f>SUM(AT14:AT37)</f>
        <v>349800</v>
      </c>
      <c r="AU38" s="576"/>
      <c r="AV38" s="78">
        <f>SUM(AV14:AV37)</f>
        <v>116000</v>
      </c>
      <c r="AW38" s="576"/>
      <c r="AX38" s="129">
        <v>113810</v>
      </c>
      <c r="AY38" s="576"/>
      <c r="AZ38" s="78">
        <f>SUM(AZ14:AZ37)</f>
        <v>5610151</v>
      </c>
      <c r="BA38" s="1659"/>
      <c r="BB38" s="89">
        <f>SUM(BB14:BB37)</f>
        <v>21996944</v>
      </c>
      <c r="BC38" s="1660"/>
      <c r="BD38" s="1393"/>
      <c r="BE38" s="89">
        <v>750500</v>
      </c>
      <c r="BF38" s="1405"/>
      <c r="BG38" s="52"/>
    </row>
    <row r="39" spans="1:60" ht="18" x14ac:dyDescent="0.25">
      <c r="A39" s="1661" t="s">
        <v>794</v>
      </c>
      <c r="B39" s="1661"/>
      <c r="C39" s="1661"/>
      <c r="D39" s="1662"/>
      <c r="E39" s="1663"/>
      <c r="F39" s="1662"/>
      <c r="G39" s="1663"/>
      <c r="H39" s="1662"/>
      <c r="I39" s="1663"/>
      <c r="J39" s="1663"/>
      <c r="K39" s="1663"/>
      <c r="L39" s="1662"/>
      <c r="M39" s="1663"/>
      <c r="N39" s="1663"/>
      <c r="O39" s="1663"/>
      <c r="P39" s="1663"/>
      <c r="Q39" s="1663"/>
      <c r="R39" s="1663"/>
      <c r="S39" s="1663"/>
      <c r="T39" s="1661"/>
      <c r="U39" s="1661"/>
      <c r="V39" s="1661"/>
      <c r="W39" s="1661"/>
      <c r="X39" s="1661"/>
      <c r="Y39" s="1661"/>
      <c r="Z39" s="1661"/>
      <c r="AA39" s="1661"/>
      <c r="AB39" s="1661"/>
      <c r="AC39" s="1661"/>
      <c r="AD39" s="1664"/>
      <c r="AE39" s="1661"/>
      <c r="AF39" s="1661"/>
      <c r="AG39" s="1661"/>
      <c r="AH39" s="1661"/>
      <c r="AI39" s="1661"/>
      <c r="AJ39" s="1665"/>
      <c r="AK39" s="1661"/>
      <c r="AL39" s="1665"/>
      <c r="AM39" s="1661"/>
      <c r="AN39" s="1664"/>
      <c r="AO39" s="1661"/>
      <c r="AP39" s="1661"/>
      <c r="AQ39" s="1661"/>
      <c r="AR39" s="1661"/>
      <c r="AS39" s="1661"/>
      <c r="AT39" s="1661"/>
      <c r="AU39" s="1661"/>
      <c r="AV39" s="1661"/>
      <c r="AW39" s="1661"/>
      <c r="AX39" s="1661"/>
      <c r="AY39" s="1661"/>
      <c r="AZ39" s="1661"/>
      <c r="BA39" s="1661"/>
      <c r="BB39" s="1661"/>
      <c r="BC39" s="1661"/>
      <c r="BD39" s="1661"/>
      <c r="BE39" s="1661"/>
      <c r="BF39" s="1661"/>
    </row>
    <row r="40" spans="1:60" s="1138" customFormat="1" ht="18" x14ac:dyDescent="0.25">
      <c r="A40" s="1138" t="s">
        <v>820</v>
      </c>
      <c r="C40" s="1133"/>
      <c r="D40" s="1139"/>
      <c r="E40" s="1135"/>
      <c r="F40" s="1134"/>
      <c r="G40" s="1135"/>
      <c r="H40" s="1134"/>
      <c r="I40" s="1135"/>
      <c r="J40" s="1135"/>
      <c r="K40" s="1135"/>
      <c r="L40" s="1134"/>
      <c r="M40" s="1135"/>
      <c r="N40" s="1135"/>
      <c r="O40" s="1135"/>
      <c r="P40" s="1135"/>
      <c r="Q40" s="1135"/>
      <c r="R40" s="1135"/>
      <c r="S40" s="1135"/>
      <c r="T40" s="1133"/>
      <c r="U40" s="1133"/>
      <c r="V40" s="1136"/>
      <c r="W40" s="1133"/>
      <c r="X40" s="1137"/>
      <c r="Y40" s="1133"/>
      <c r="Z40" s="1137"/>
      <c r="AA40" s="1133"/>
      <c r="AB40" s="1136"/>
      <c r="AC40" s="1133"/>
      <c r="AD40" s="1133"/>
      <c r="AE40" s="1133"/>
      <c r="AF40" s="1133"/>
      <c r="AG40" s="1133"/>
      <c r="AH40" s="1137"/>
      <c r="AI40" s="1133"/>
      <c r="AJ40" s="1137"/>
      <c r="AK40" s="1133"/>
      <c r="AL40" s="1137"/>
      <c r="AM40" s="1133"/>
      <c r="AN40" s="1133"/>
      <c r="AO40" s="1133"/>
      <c r="AP40" s="1137"/>
      <c r="AQ40" s="1133"/>
      <c r="AR40" s="1137"/>
      <c r="AS40" s="1133"/>
      <c r="AT40" s="1133"/>
      <c r="AU40" s="1133"/>
      <c r="AV40" s="1611"/>
      <c r="AX40" s="1133"/>
      <c r="AY40" s="1133"/>
      <c r="AZ40" s="1133"/>
      <c r="BA40" s="1136"/>
      <c r="BB40" s="1133"/>
      <c r="BC40"/>
      <c r="BD40"/>
    </row>
    <row r="41" spans="1:60" ht="18" x14ac:dyDescent="0.25">
      <c r="A41" s="1138" t="s">
        <v>722</v>
      </c>
      <c r="B41" s="1138"/>
      <c r="C41" s="1138"/>
      <c r="D41" s="1666"/>
      <c r="E41" s="1142"/>
      <c r="F41" s="1144"/>
      <c r="G41" s="1142"/>
      <c r="H41" s="1144"/>
      <c r="I41" s="1142"/>
      <c r="J41" s="1142"/>
      <c r="K41" s="1142"/>
      <c r="L41" s="1144"/>
      <c r="M41" s="1142"/>
      <c r="N41" s="1142"/>
      <c r="O41" s="1142"/>
      <c r="P41" s="1142"/>
      <c r="Q41" s="1142"/>
      <c r="R41" s="1142"/>
      <c r="S41" s="1142"/>
      <c r="T41" s="1138"/>
      <c r="U41" s="1138"/>
      <c r="V41" s="1140"/>
      <c r="W41" s="1138"/>
      <c r="X41" s="1145"/>
      <c r="Y41" s="1138"/>
      <c r="Z41" s="1145"/>
      <c r="AA41" s="1138"/>
      <c r="AB41" s="1145"/>
      <c r="AC41" s="1138"/>
      <c r="AD41" s="1140"/>
      <c r="AE41" s="1138"/>
      <c r="AF41" s="1138"/>
      <c r="AG41" s="1138"/>
      <c r="AH41" s="1138"/>
      <c r="AI41" s="1138"/>
      <c r="AJ41" s="1145"/>
      <c r="AK41" s="1138"/>
      <c r="AL41" s="1145"/>
      <c r="AM41" s="1138"/>
      <c r="AN41" s="1145"/>
      <c r="AO41" s="1138"/>
      <c r="AP41" s="1145"/>
      <c r="AQ41" s="1138"/>
      <c r="AR41" s="1138"/>
      <c r="AS41" s="1138"/>
      <c r="AT41" s="1145"/>
      <c r="AU41" s="1138"/>
      <c r="AV41" s="1145"/>
      <c r="AW41" s="1138"/>
      <c r="AX41" s="1138"/>
      <c r="AY41" s="1138"/>
      <c r="AZ41" s="1138"/>
      <c r="BA41" s="1138"/>
      <c r="BB41" s="1138"/>
      <c r="BC41" s="1138"/>
      <c r="BD41" s="1138"/>
      <c r="BE41" s="1140"/>
      <c r="BF41" s="1138"/>
    </row>
    <row r="42" spans="1:60" ht="18" x14ac:dyDescent="0.25">
      <c r="A42" s="1138" t="s">
        <v>838</v>
      </c>
      <c r="B42" s="1138"/>
      <c r="C42" s="1661"/>
      <c r="D42" s="1663"/>
      <c r="E42" s="1663"/>
      <c r="F42" s="1663"/>
      <c r="G42" s="1663"/>
      <c r="H42" s="1663"/>
      <c r="I42" s="1663"/>
      <c r="J42" s="1663"/>
      <c r="K42" s="1663"/>
      <c r="L42" s="1663"/>
      <c r="M42" s="1667"/>
      <c r="N42" s="1667"/>
      <c r="O42" s="1667"/>
      <c r="P42" s="1667"/>
      <c r="Q42" s="1667"/>
      <c r="R42" s="1667"/>
      <c r="S42" s="1667"/>
      <c r="T42" s="1661"/>
      <c r="U42" s="1661"/>
      <c r="V42" s="1664"/>
      <c r="W42" s="1661"/>
      <c r="X42" s="1661"/>
      <c r="Y42" s="1661"/>
      <c r="Z42" s="1661"/>
      <c r="AA42" s="1661"/>
      <c r="AB42" s="1661"/>
      <c r="AC42" s="1661"/>
      <c r="AD42" s="1664"/>
      <c r="AE42" s="1661"/>
      <c r="AF42" s="1661"/>
      <c r="AG42" s="1661"/>
      <c r="AH42" s="1661"/>
      <c r="AI42" s="1661"/>
      <c r="AJ42" s="1661"/>
      <c r="AK42" s="1661"/>
      <c r="AL42" s="1661"/>
      <c r="AM42" s="1661"/>
      <c r="AN42" s="1661"/>
      <c r="AO42" s="1661"/>
      <c r="AP42" s="1661"/>
      <c r="AQ42" s="1661"/>
      <c r="AR42" s="1661"/>
      <c r="AS42" s="1661"/>
      <c r="AT42" s="1661"/>
      <c r="AU42" s="1661"/>
      <c r="AV42" s="1661"/>
      <c r="AW42" s="1661"/>
      <c r="AX42" s="1661"/>
      <c r="AY42" s="1661"/>
      <c r="AZ42" s="1661"/>
      <c r="BA42" s="1661"/>
      <c r="BB42" s="1661"/>
      <c r="BC42" s="1661"/>
      <c r="BD42" s="1661"/>
      <c r="BE42" s="1664"/>
      <c r="BF42" s="1661"/>
    </row>
    <row r="43" spans="1:60" ht="18" x14ac:dyDescent="0.25">
      <c r="A43" s="1138" t="s">
        <v>795</v>
      </c>
      <c r="B43" s="1138"/>
      <c r="C43" s="1661"/>
      <c r="D43" s="1663"/>
      <c r="E43" s="1663"/>
      <c r="F43" s="1663"/>
      <c r="G43" s="1663"/>
      <c r="H43" s="1663"/>
      <c r="I43" s="1663"/>
      <c r="J43" s="1663"/>
      <c r="K43" s="1663"/>
      <c r="L43" s="1663"/>
      <c r="M43" s="1667"/>
      <c r="N43" s="1667"/>
      <c r="O43" s="1667"/>
      <c r="P43" s="1667"/>
      <c r="Q43" s="1667"/>
      <c r="R43" s="1667"/>
      <c r="S43" s="1667"/>
      <c r="T43" s="1661"/>
      <c r="U43" s="1661"/>
      <c r="V43" s="1664"/>
      <c r="W43" s="1661"/>
      <c r="X43" s="1661"/>
      <c r="Y43" s="1661"/>
      <c r="Z43" s="1661"/>
      <c r="AA43" s="1661"/>
      <c r="AB43" s="1661"/>
      <c r="AC43" s="1661"/>
      <c r="AD43" s="1664"/>
      <c r="AE43" s="1661"/>
      <c r="AF43" s="1661"/>
      <c r="AG43" s="1661"/>
      <c r="AH43" s="1661"/>
      <c r="AI43" s="1661"/>
      <c r="AJ43" s="1661"/>
      <c r="AK43" s="1661"/>
      <c r="AL43" s="1661"/>
      <c r="AM43" s="1661"/>
      <c r="AN43" s="1661"/>
      <c r="AO43" s="1661"/>
      <c r="AP43" s="1661"/>
      <c r="AQ43" s="1661"/>
      <c r="AR43" s="1661"/>
      <c r="AS43" s="1661"/>
      <c r="AT43" s="1661"/>
      <c r="AU43" s="1661"/>
      <c r="AV43" s="1661"/>
      <c r="AW43" s="1661"/>
      <c r="AX43" s="1661"/>
      <c r="AY43" s="1661"/>
      <c r="AZ43" s="1661"/>
      <c r="BA43" s="1661"/>
      <c r="BB43" s="1661"/>
      <c r="BC43" s="1661"/>
      <c r="BD43" s="1661"/>
      <c r="BE43" s="1664"/>
      <c r="BF43" s="1661"/>
    </row>
    <row r="44" spans="1:60" ht="18" x14ac:dyDescent="0.25">
      <c r="A44" s="1661" t="s">
        <v>806</v>
      </c>
      <c r="B44" s="1661"/>
      <c r="C44" s="1661"/>
      <c r="D44" s="1663"/>
      <c r="E44" s="1663"/>
      <c r="F44" s="1663"/>
      <c r="G44" s="1663"/>
      <c r="H44" s="1663"/>
      <c r="I44" s="1663"/>
      <c r="J44" s="1663"/>
      <c r="K44" s="1663"/>
      <c r="L44" s="1663"/>
      <c r="M44" s="1663"/>
      <c r="N44" s="1663"/>
      <c r="O44" s="1663"/>
      <c r="P44" s="1663"/>
      <c r="Q44" s="1663"/>
      <c r="R44" s="1663"/>
      <c r="S44" s="1663"/>
      <c r="T44" s="1661"/>
      <c r="U44" s="1661"/>
      <c r="V44" s="1664"/>
      <c r="W44" s="1661"/>
      <c r="X44" s="1661"/>
      <c r="Y44" s="1661"/>
      <c r="Z44" s="1661"/>
      <c r="AA44" s="1661"/>
      <c r="AB44" s="1661"/>
      <c r="AC44" s="1661"/>
      <c r="AD44" s="1664"/>
      <c r="AE44" s="1661"/>
      <c r="AF44" s="1661"/>
      <c r="AG44" s="1661"/>
      <c r="AH44" s="1661"/>
      <c r="AI44" s="1661"/>
      <c r="AJ44" s="1661"/>
      <c r="AK44" s="1661"/>
      <c r="AL44" s="1661"/>
      <c r="AM44" s="1661"/>
      <c r="AN44" s="1661"/>
      <c r="AO44" s="1661"/>
      <c r="AP44" s="1661"/>
      <c r="AQ44" s="1661"/>
      <c r="AR44" s="1661"/>
      <c r="AS44" s="1661"/>
      <c r="AT44" s="1661"/>
      <c r="AU44" s="1661"/>
      <c r="AV44" s="1661"/>
      <c r="AW44" s="1661"/>
      <c r="AX44" s="1661"/>
      <c r="AY44" s="1661"/>
      <c r="AZ44" s="1661"/>
      <c r="BA44" s="1664"/>
      <c r="BB44" s="1661"/>
      <c r="BC44" s="1661"/>
      <c r="BD44" s="1661"/>
      <c r="BE44" s="1661"/>
      <c r="BF44" s="1661"/>
    </row>
  </sheetData>
  <mergeCells count="130">
    <mergeCell ref="BH27:BH31"/>
    <mergeCell ref="T3:U3"/>
    <mergeCell ref="V3:BA3"/>
    <mergeCell ref="T4:U4"/>
    <mergeCell ref="BB4:BC4"/>
    <mergeCell ref="A5:B5"/>
    <mergeCell ref="D5:E5"/>
    <mergeCell ref="F5:G5"/>
    <mergeCell ref="H5:I5"/>
    <mergeCell ref="J5:K5"/>
    <mergeCell ref="L5:M5"/>
    <mergeCell ref="N5:O5"/>
    <mergeCell ref="V5:AE5"/>
    <mergeCell ref="AP5:AQ5"/>
    <mergeCell ref="BE5:BF5"/>
    <mergeCell ref="D6:E6"/>
    <mergeCell ref="F6:G6"/>
    <mergeCell ref="H6:I6"/>
    <mergeCell ref="J6:K6"/>
    <mergeCell ref="L6:M6"/>
    <mergeCell ref="N6:O6"/>
    <mergeCell ref="P6:Q6"/>
    <mergeCell ref="V6:AE6"/>
    <mergeCell ref="AF6:AM6"/>
    <mergeCell ref="AP6:AQ6"/>
    <mergeCell ref="AT6:AU6"/>
    <mergeCell ref="BE6:BF6"/>
    <mergeCell ref="D7:E7"/>
    <mergeCell ref="F7:G7"/>
    <mergeCell ref="H7:I7"/>
    <mergeCell ref="J7:K7"/>
    <mergeCell ref="L7:M7"/>
    <mergeCell ref="N7:O7"/>
    <mergeCell ref="P7:Q7"/>
    <mergeCell ref="V7:AE7"/>
    <mergeCell ref="AF7:AI7"/>
    <mergeCell ref="AJ7:AK7"/>
    <mergeCell ref="AL7:AM7"/>
    <mergeCell ref="AP7:AQ7"/>
    <mergeCell ref="AR7:AS7"/>
    <mergeCell ref="AT7:AU7"/>
    <mergeCell ref="AV7:AW7"/>
    <mergeCell ref="AX7:AY7"/>
    <mergeCell ref="BE7:BF7"/>
    <mergeCell ref="A8:B8"/>
    <mergeCell ref="D8:E8"/>
    <mergeCell ref="F8:G8"/>
    <mergeCell ref="H8:I8"/>
    <mergeCell ref="L8:M8"/>
    <mergeCell ref="N8:O8"/>
    <mergeCell ref="AF8:AG8"/>
    <mergeCell ref="AH8:AI8"/>
    <mergeCell ref="AJ8:AK8"/>
    <mergeCell ref="AL8:AM8"/>
    <mergeCell ref="AP8:AQ8"/>
    <mergeCell ref="AR8:AS8"/>
    <mergeCell ref="AT8:AU8"/>
    <mergeCell ref="AV8:AW8"/>
    <mergeCell ref="AX8:AY8"/>
    <mergeCell ref="BB8:BC8"/>
    <mergeCell ref="BE8:BF8"/>
    <mergeCell ref="D9:E9"/>
    <mergeCell ref="V9:W9"/>
    <mergeCell ref="X9:Y9"/>
    <mergeCell ref="Z9:AA9"/>
    <mergeCell ref="AB9:AC9"/>
    <mergeCell ref="AD9:AE9"/>
    <mergeCell ref="AF9:AG9"/>
    <mergeCell ref="AH9:AI9"/>
    <mergeCell ref="AJ9:AM9"/>
    <mergeCell ref="AP9:AQ9"/>
    <mergeCell ref="AR9:AS9"/>
    <mergeCell ref="AT9:AU9"/>
    <mergeCell ref="AV9:AW9"/>
    <mergeCell ref="AX9:AY9"/>
    <mergeCell ref="BB9:BC9"/>
    <mergeCell ref="BE9:BF9"/>
    <mergeCell ref="D10:E10"/>
    <mergeCell ref="F10:G10"/>
    <mergeCell ref="H10:I10"/>
    <mergeCell ref="J10:K10"/>
    <mergeCell ref="L10:M10"/>
    <mergeCell ref="N10:O10"/>
    <mergeCell ref="P10:Q10"/>
    <mergeCell ref="V10:W10"/>
    <mergeCell ref="X10:Y10"/>
    <mergeCell ref="AR10:AS10"/>
    <mergeCell ref="AT10:AU10"/>
    <mergeCell ref="AV10:AW10"/>
    <mergeCell ref="BB10:BC10"/>
    <mergeCell ref="BE10:BF10"/>
    <mergeCell ref="X11:Y11"/>
    <mergeCell ref="Z11:AA11"/>
    <mergeCell ref="AB11:AC11"/>
    <mergeCell ref="AD11:AE11"/>
    <mergeCell ref="AJ11:AK11"/>
    <mergeCell ref="AL11:AM11"/>
    <mergeCell ref="AP11:AQ11"/>
    <mergeCell ref="Z10:AA10"/>
    <mergeCell ref="AB10:AC10"/>
    <mergeCell ref="AD10:AE10"/>
    <mergeCell ref="AF10:AG10"/>
    <mergeCell ref="AH10:AI10"/>
    <mergeCell ref="AJ10:AK10"/>
    <mergeCell ref="AL10:AM10"/>
    <mergeCell ref="AN10:AO10"/>
    <mergeCell ref="AP10:AQ10"/>
    <mergeCell ref="X12:Y12"/>
    <mergeCell ref="Z12:AA12"/>
    <mergeCell ref="AB12:AC12"/>
    <mergeCell ref="AD12:AE12"/>
    <mergeCell ref="AJ12:AK12"/>
    <mergeCell ref="AL12:AM12"/>
    <mergeCell ref="AN12:AO12"/>
    <mergeCell ref="AP12:AQ12"/>
    <mergeCell ref="D13:E13"/>
    <mergeCell ref="F13:G13"/>
    <mergeCell ref="H13:I13"/>
    <mergeCell ref="J13:K13"/>
    <mergeCell ref="L13:M13"/>
    <mergeCell ref="N13:O13"/>
    <mergeCell ref="AF13:AG13"/>
    <mergeCell ref="AH13:AI13"/>
    <mergeCell ref="AP13:AQ13"/>
    <mergeCell ref="P13:Q13"/>
    <mergeCell ref="R13:S13"/>
    <mergeCell ref="X13:Y13"/>
    <mergeCell ref="Z13:AA13"/>
    <mergeCell ref="AB13:AC13"/>
    <mergeCell ref="AD13:AE13"/>
  </mergeCells>
  <pageMargins left="0.2" right="0.2" top="1.48" bottom="0.75" header="0.61" footer="0.3"/>
  <pageSetup scale="5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51"/>
  <sheetViews>
    <sheetView zoomScale="80" zoomScaleNormal="80" workbookViewId="0">
      <pane xSplit="2" ySplit="13" topLeftCell="R14" activePane="bottomRight" state="frozen"/>
      <selection activeCell="A19" sqref="A19:I19"/>
      <selection pane="topRight" activeCell="A19" sqref="A19:I19"/>
      <selection pane="bottomLeft" activeCell="A19" sqref="A19:I19"/>
      <selection pane="bottomRight" activeCell="AU25" sqref="AU25"/>
    </sheetView>
  </sheetViews>
  <sheetFormatPr defaultRowHeight="12.75" x14ac:dyDescent="0.2"/>
  <cols>
    <col min="1" max="1" width="1.85546875" style="1393" customWidth="1"/>
    <col min="2" max="2" width="20.28515625" style="1393" customWidth="1"/>
    <col min="3" max="3" width="6" style="1393" hidden="1" customWidth="1"/>
    <col min="4" max="4" width="15.42578125" style="1393" hidden="1" customWidth="1"/>
    <col min="5" max="5" width="3" style="1393" hidden="1" customWidth="1"/>
    <col min="6" max="6" width="13.5703125" style="1393" hidden="1" customWidth="1"/>
    <col min="7" max="7" width="2.42578125" style="1393" hidden="1" customWidth="1"/>
    <col min="8" max="8" width="14.7109375" style="1393" hidden="1" customWidth="1"/>
    <col min="9" max="9" width="1.140625" style="1393" hidden="1" customWidth="1"/>
    <col min="10" max="10" width="14.28515625" style="1393" hidden="1" customWidth="1"/>
    <col min="11" max="11" width="0.85546875" style="1393" hidden="1" customWidth="1"/>
    <col min="12" max="12" width="12.85546875" style="1393" hidden="1" customWidth="1"/>
    <col min="13" max="13" width="1.42578125" style="1393" hidden="1" customWidth="1"/>
    <col min="14" max="14" width="15" style="1393" hidden="1" customWidth="1"/>
    <col min="15" max="15" width="1.42578125" style="1393" hidden="1" customWidth="1"/>
    <col min="16" max="16" width="16.5703125" style="1393" hidden="1" customWidth="1"/>
    <col min="17" max="17" width="0.85546875" style="1393" hidden="1" customWidth="1"/>
    <col min="18" max="18" width="11.42578125" style="1393" customWidth="1"/>
    <col min="19" max="19" width="3" style="1393" customWidth="1"/>
    <col min="20" max="20" width="10.7109375" style="1615" customWidth="1"/>
    <col min="21" max="21" width="1.42578125" style="1393" customWidth="1"/>
    <col min="22" max="22" width="9.42578125" style="1393" customWidth="1"/>
    <col min="23" max="23" width="1.42578125" style="1393" customWidth="1"/>
    <col min="24" max="24" width="9.140625" style="1393" customWidth="1"/>
    <col min="25" max="25" width="2.140625" style="1393" customWidth="1"/>
    <col min="26" max="26" width="9" style="1393" customWidth="1"/>
    <col min="27" max="27" width="1.42578125" style="1393" customWidth="1"/>
    <col min="28" max="28" width="7.5703125" style="1393" customWidth="1"/>
    <col min="29" max="29" width="1.7109375" style="1393" customWidth="1"/>
    <col min="30" max="30" width="9" style="1393" customWidth="1"/>
    <col min="31" max="31" width="1.85546875" style="1393" customWidth="1"/>
    <col min="32" max="32" width="10.85546875" style="1393" customWidth="1"/>
    <col min="33" max="33" width="3.140625" style="1393" customWidth="1"/>
    <col min="34" max="34" width="9.7109375" style="1393" customWidth="1"/>
    <col min="35" max="35" width="1" style="1393" customWidth="1"/>
    <col min="36" max="36" width="9.7109375" style="1393" customWidth="1"/>
    <col min="37" max="37" width="1" style="1393" customWidth="1"/>
    <col min="38" max="38" width="8.5703125" style="1393" customWidth="1"/>
    <col min="39" max="39" width="3" style="1393" customWidth="1"/>
    <col min="40" max="40" width="9.28515625" style="1393" customWidth="1"/>
    <col min="41" max="41" width="1" style="1393" customWidth="1"/>
    <col min="42" max="42" width="10.42578125" style="1393" customWidth="1"/>
    <col min="43" max="43" width="1.28515625" style="1393" customWidth="1"/>
    <col min="44" max="44" width="11.5703125" style="1393" customWidth="1"/>
    <col min="45" max="45" width="1.28515625" style="1393" customWidth="1"/>
    <col min="46" max="46" width="1.42578125" customWidth="1"/>
    <col min="47" max="47" width="4.85546875" customWidth="1"/>
    <col min="48" max="48" width="2.140625" style="1393" customWidth="1"/>
    <col min="49" max="52" width="9.140625" style="1393"/>
    <col min="53" max="53" width="13.7109375" style="1393" customWidth="1"/>
    <col min="54" max="16384" width="9.140625" style="1393"/>
  </cols>
  <sheetData>
    <row r="1" spans="1:53" s="24" customFormat="1" ht="23.25" x14ac:dyDescent="0.35">
      <c r="A1" s="325" t="s">
        <v>1147</v>
      </c>
    </row>
    <row r="2" spans="1:53" ht="13.5" thickBot="1" x14ac:dyDescent="0.25"/>
    <row r="3" spans="1:53" x14ac:dyDescent="0.2">
      <c r="A3" s="1616"/>
      <c r="B3" s="1617"/>
      <c r="C3" s="1395"/>
      <c r="D3" s="1618"/>
      <c r="E3" s="1395"/>
      <c r="F3" s="1395"/>
      <c r="G3" s="1395"/>
      <c r="H3" s="1395"/>
      <c r="I3" s="1395"/>
      <c r="J3" s="1395"/>
      <c r="K3" s="1395"/>
      <c r="L3" s="1395"/>
      <c r="M3" s="1395"/>
      <c r="N3" s="1395"/>
      <c r="O3" s="1395"/>
      <c r="P3" s="1395"/>
      <c r="Q3" s="1395"/>
      <c r="R3" s="2985" t="s">
        <v>37</v>
      </c>
      <c r="S3" s="2986"/>
      <c r="T3" s="2987" t="s">
        <v>633</v>
      </c>
      <c r="U3" s="2986"/>
      <c r="V3" s="2986"/>
      <c r="W3" s="2986"/>
      <c r="X3" s="2986"/>
      <c r="Y3" s="2986"/>
      <c r="Z3" s="2986"/>
      <c r="AA3" s="2986"/>
      <c r="AB3" s="2986"/>
      <c r="AC3" s="2986"/>
      <c r="AD3" s="2986"/>
      <c r="AE3" s="2986"/>
      <c r="AF3" s="2986"/>
      <c r="AG3" s="2986"/>
      <c r="AH3" s="2986"/>
      <c r="AI3" s="2986"/>
      <c r="AJ3" s="2986"/>
      <c r="AK3" s="2986"/>
      <c r="AL3" s="2986"/>
      <c r="AM3" s="2986"/>
      <c r="AN3" s="2986"/>
      <c r="AO3" s="2986"/>
      <c r="AP3" s="2986"/>
      <c r="AQ3" s="2988"/>
      <c r="AR3" s="1619"/>
      <c r="AS3" s="1620"/>
    </row>
    <row r="4" spans="1:53" x14ac:dyDescent="0.2">
      <c r="A4" s="1399"/>
      <c r="B4" s="1404"/>
      <c r="C4" s="1396"/>
      <c r="D4" s="1621"/>
      <c r="E4" s="1398"/>
      <c r="F4" s="1398"/>
      <c r="G4" s="1398"/>
      <c r="H4" s="1398"/>
      <c r="I4" s="1398"/>
      <c r="J4" s="1398"/>
      <c r="K4" s="1398"/>
      <c r="L4" s="1398"/>
      <c r="M4" s="1398"/>
      <c r="N4" s="1398"/>
      <c r="O4" s="1398"/>
      <c r="P4" s="1398"/>
      <c r="Q4" s="1398"/>
      <c r="R4" s="2964" t="s">
        <v>39</v>
      </c>
      <c r="S4" s="2972"/>
      <c r="T4" s="1622"/>
      <c r="U4" s="1623"/>
      <c r="V4" s="1398"/>
      <c r="W4" s="1398"/>
      <c r="X4" s="1398"/>
      <c r="Y4" s="1398"/>
      <c r="Z4" s="1398"/>
      <c r="AA4" s="1398"/>
      <c r="AB4" s="1398"/>
      <c r="AC4" s="1398"/>
      <c r="AD4" s="1623"/>
      <c r="AE4" s="1623"/>
      <c r="AF4" s="1398"/>
      <c r="AG4" s="1398"/>
      <c r="AH4" s="1398"/>
      <c r="AI4" s="1398"/>
      <c r="AJ4" s="1398"/>
      <c r="AK4" s="1398"/>
      <c r="AL4" s="1398"/>
      <c r="AM4" s="1398"/>
      <c r="AN4" s="1398"/>
      <c r="AO4" s="1398"/>
      <c r="AP4" s="1398"/>
      <c r="AQ4" s="1625"/>
      <c r="AR4" s="2971" t="s">
        <v>488</v>
      </c>
      <c r="AS4" s="2972"/>
    </row>
    <row r="5" spans="1:53" x14ac:dyDescent="0.2">
      <c r="A5" s="2971"/>
      <c r="B5" s="2972"/>
      <c r="C5" s="1950"/>
      <c r="D5" s="2989" t="s">
        <v>335</v>
      </c>
      <c r="E5" s="2990"/>
      <c r="F5" s="2991" t="s">
        <v>347</v>
      </c>
      <c r="G5" s="2990"/>
      <c r="H5" s="2991" t="s">
        <v>347</v>
      </c>
      <c r="I5" s="2990"/>
      <c r="J5" s="2991" t="s">
        <v>347</v>
      </c>
      <c r="K5" s="2990"/>
      <c r="L5" s="2991" t="s">
        <v>347</v>
      </c>
      <c r="M5" s="2992"/>
      <c r="N5" s="1952"/>
      <c r="O5" s="1953"/>
      <c r="P5" s="1952"/>
      <c r="Q5" s="1630"/>
      <c r="R5" s="1631"/>
      <c r="S5" s="110"/>
      <c r="T5" s="2993" t="s">
        <v>865</v>
      </c>
      <c r="U5" s="2981"/>
      <c r="V5" s="1632"/>
      <c r="W5" s="162"/>
      <c r="X5" s="162"/>
      <c r="Y5" s="162"/>
      <c r="Z5" s="1633"/>
      <c r="AA5" s="162"/>
      <c r="AB5" s="1633"/>
      <c r="AC5" s="122"/>
      <c r="AD5" s="1631"/>
      <c r="AE5" s="110"/>
      <c r="AF5" s="2982"/>
      <c r="AG5" s="2984"/>
      <c r="AH5" s="1634"/>
      <c r="AI5" s="110"/>
      <c r="AJ5" s="1634"/>
      <c r="AK5" s="110"/>
      <c r="AL5" s="1634"/>
      <c r="AM5" s="110"/>
      <c r="AN5" s="1634"/>
      <c r="AO5" s="110"/>
      <c r="AP5" s="1631" t="s">
        <v>631</v>
      </c>
      <c r="AQ5" s="1627"/>
      <c r="AR5" s="1635"/>
      <c r="AS5" s="1627"/>
    </row>
    <row r="6" spans="1:53" x14ac:dyDescent="0.2">
      <c r="A6" s="1947"/>
      <c r="B6" s="1948"/>
      <c r="C6" s="1950"/>
      <c r="D6" s="2964" t="s">
        <v>280</v>
      </c>
      <c r="E6" s="2965"/>
      <c r="F6" s="2964" t="s">
        <v>129</v>
      </c>
      <c r="G6" s="2965"/>
      <c r="H6" s="2964" t="s">
        <v>348</v>
      </c>
      <c r="I6" s="2965"/>
      <c r="J6" s="2964" t="s">
        <v>348</v>
      </c>
      <c r="K6" s="2965"/>
      <c r="L6" s="2964" t="s">
        <v>456</v>
      </c>
      <c r="M6" s="2978"/>
      <c r="N6" s="2964" t="s">
        <v>183</v>
      </c>
      <c r="O6" s="2965"/>
      <c r="P6" s="1945" t="s">
        <v>488</v>
      </c>
      <c r="Q6" s="1950"/>
      <c r="R6" s="1631"/>
      <c r="S6" s="110"/>
      <c r="T6" s="2973" t="s">
        <v>866</v>
      </c>
      <c r="U6" s="2963"/>
      <c r="V6" s="2964" t="s">
        <v>349</v>
      </c>
      <c r="W6" s="2978"/>
      <c r="X6" s="2978"/>
      <c r="Y6" s="2978"/>
      <c r="Z6" s="2978"/>
      <c r="AA6" s="2978"/>
      <c r="AB6" s="2978"/>
      <c r="AC6" s="2965"/>
      <c r="AD6" s="1945"/>
      <c r="AE6" s="1950"/>
      <c r="AF6" s="2964"/>
      <c r="AG6" s="2965"/>
      <c r="AH6" s="1631" t="s">
        <v>700</v>
      </c>
      <c r="AI6" s="110"/>
      <c r="AJ6" s="2964" t="s">
        <v>185</v>
      </c>
      <c r="AK6" s="2965"/>
      <c r="AL6" s="1631"/>
      <c r="AM6" s="110"/>
      <c r="AN6" s="1631" t="s">
        <v>632</v>
      </c>
      <c r="AO6" s="110"/>
      <c r="AP6" s="1639"/>
      <c r="AQ6" s="1627"/>
      <c r="AR6" s="1640"/>
      <c r="AS6" s="1627"/>
    </row>
    <row r="7" spans="1:53" x14ac:dyDescent="0.2">
      <c r="A7" s="1947"/>
      <c r="B7" s="1948"/>
      <c r="C7" s="1950" t="s">
        <v>301</v>
      </c>
      <c r="D7" s="2964" t="s">
        <v>79</v>
      </c>
      <c r="E7" s="2965"/>
      <c r="F7" s="2964" t="s">
        <v>40</v>
      </c>
      <c r="G7" s="2965"/>
      <c r="H7" s="2964" t="s">
        <v>386</v>
      </c>
      <c r="I7" s="2965"/>
      <c r="J7" s="2964" t="s">
        <v>456</v>
      </c>
      <c r="K7" s="2965"/>
      <c r="L7" s="2964" t="s">
        <v>186</v>
      </c>
      <c r="M7" s="2978"/>
      <c r="N7" s="2964" t="s">
        <v>19</v>
      </c>
      <c r="O7" s="2965"/>
      <c r="P7" s="1945" t="s">
        <v>187</v>
      </c>
      <c r="Q7" s="1950"/>
      <c r="R7" s="1641"/>
      <c r="S7" s="1396"/>
      <c r="T7" s="2973" t="s">
        <v>867</v>
      </c>
      <c r="U7" s="2963"/>
      <c r="V7" s="2964"/>
      <c r="W7" s="2978"/>
      <c r="X7" s="2978"/>
      <c r="Y7" s="2978"/>
      <c r="Z7" s="2978"/>
      <c r="AA7" s="2978"/>
      <c r="AB7" s="2978"/>
      <c r="AC7" s="2965"/>
      <c r="AD7" s="1631" t="s">
        <v>190</v>
      </c>
      <c r="AE7" s="110"/>
      <c r="AF7" s="2964" t="s">
        <v>666</v>
      </c>
      <c r="AG7" s="2965"/>
      <c r="AH7" s="2964" t="s">
        <v>257</v>
      </c>
      <c r="AI7" s="2965"/>
      <c r="AJ7" s="2964" t="s">
        <v>188</v>
      </c>
      <c r="AK7" s="2965"/>
      <c r="AL7" s="2964" t="s">
        <v>784</v>
      </c>
      <c r="AM7" s="2965"/>
      <c r="AN7" s="2964" t="s">
        <v>489</v>
      </c>
      <c r="AO7" s="2965"/>
      <c r="AP7" s="1631"/>
      <c r="AQ7" s="1627"/>
      <c r="AR7" s="1640"/>
      <c r="AS7" s="1627"/>
    </row>
    <row r="8" spans="1:53" x14ac:dyDescent="0.2">
      <c r="A8" s="2971" t="s">
        <v>678</v>
      </c>
      <c r="B8" s="2972"/>
      <c r="C8" s="1950" t="s">
        <v>302</v>
      </c>
      <c r="D8" s="2964"/>
      <c r="E8" s="2965"/>
      <c r="F8" s="2964" t="s">
        <v>136</v>
      </c>
      <c r="G8" s="2965"/>
      <c r="H8" s="2964" t="s">
        <v>350</v>
      </c>
      <c r="I8" s="2965"/>
      <c r="J8" s="2964" t="s">
        <v>350</v>
      </c>
      <c r="K8" s="2965"/>
      <c r="L8" s="2964"/>
      <c r="M8" s="2978"/>
      <c r="N8" s="1945"/>
      <c r="O8" s="1950"/>
      <c r="P8" s="1945" t="s">
        <v>387</v>
      </c>
      <c r="Q8" s="1950"/>
      <c r="R8" s="1631"/>
      <c r="S8" s="110"/>
      <c r="T8" s="2973" t="s">
        <v>868</v>
      </c>
      <c r="U8" s="2963"/>
      <c r="V8" s="2975"/>
      <c r="W8" s="2976"/>
      <c r="X8" s="2976"/>
      <c r="Y8" s="2976"/>
      <c r="Z8" s="2976"/>
      <c r="AA8" s="2976"/>
      <c r="AB8" s="2976"/>
      <c r="AC8" s="2977"/>
      <c r="AD8" s="1631" t="s">
        <v>219</v>
      </c>
      <c r="AE8" s="110"/>
      <c r="AF8" s="2964" t="s">
        <v>667</v>
      </c>
      <c r="AG8" s="2965"/>
      <c r="AH8" s="2964" t="s">
        <v>134</v>
      </c>
      <c r="AI8" s="2965"/>
      <c r="AJ8" s="2964" t="s">
        <v>189</v>
      </c>
      <c r="AK8" s="2965"/>
      <c r="AL8" s="2964" t="s">
        <v>785</v>
      </c>
      <c r="AM8" s="2965"/>
      <c r="AN8" s="2964"/>
      <c r="AO8" s="2965"/>
      <c r="AP8" s="1641"/>
      <c r="AQ8" s="1404"/>
      <c r="AR8" s="2971"/>
      <c r="AS8" s="2972"/>
    </row>
    <row r="9" spans="1:53" x14ac:dyDescent="0.2">
      <c r="A9" s="1947"/>
      <c r="B9" s="1948"/>
      <c r="C9" s="1950"/>
      <c r="D9" s="2964"/>
      <c r="E9" s="2978"/>
      <c r="F9" s="1945"/>
      <c r="G9" s="1946"/>
      <c r="H9" s="1945"/>
      <c r="I9" s="1946"/>
      <c r="J9" s="1945"/>
      <c r="K9" s="1946"/>
      <c r="L9" s="1950"/>
      <c r="M9" s="1950"/>
      <c r="N9" s="1945"/>
      <c r="O9" s="1950"/>
      <c r="P9" s="1945" t="s">
        <v>223</v>
      </c>
      <c r="Q9" s="1950"/>
      <c r="R9" s="1631"/>
      <c r="S9" s="110"/>
      <c r="T9" s="2973" t="s">
        <v>211</v>
      </c>
      <c r="U9" s="2963"/>
      <c r="V9" s="2982" t="s">
        <v>335</v>
      </c>
      <c r="W9" s="2983"/>
      <c r="X9" s="2982" t="s">
        <v>457</v>
      </c>
      <c r="Y9" s="2984"/>
      <c r="Z9" s="2982" t="s">
        <v>749</v>
      </c>
      <c r="AA9" s="2983"/>
      <c r="AB9" s="2983"/>
      <c r="AC9" s="2984"/>
      <c r="AD9" s="1631" t="s">
        <v>220</v>
      </c>
      <c r="AE9" s="110"/>
      <c r="AF9" s="2964" t="s">
        <v>210</v>
      </c>
      <c r="AG9" s="2965"/>
      <c r="AH9" s="2964"/>
      <c r="AI9" s="2965"/>
      <c r="AJ9" s="2964" t="s">
        <v>191</v>
      </c>
      <c r="AK9" s="2965"/>
      <c r="AL9" s="2964"/>
      <c r="AM9" s="2965"/>
      <c r="AN9" s="2964"/>
      <c r="AO9" s="2965"/>
      <c r="AP9" s="1641"/>
      <c r="AQ9" s="1404"/>
      <c r="AR9" s="2971"/>
      <c r="AS9" s="2972"/>
    </row>
    <row r="10" spans="1:53" x14ac:dyDescent="0.2">
      <c r="A10" s="1947"/>
      <c r="B10" s="1948"/>
      <c r="C10" s="1950"/>
      <c r="D10" s="2964" t="s">
        <v>192</v>
      </c>
      <c r="E10" s="2978"/>
      <c r="F10" s="2964" t="s">
        <v>192</v>
      </c>
      <c r="G10" s="2978"/>
      <c r="H10" s="2964" t="s">
        <v>192</v>
      </c>
      <c r="I10" s="2978"/>
      <c r="J10" s="2964" t="s">
        <v>192</v>
      </c>
      <c r="K10" s="2978"/>
      <c r="L10" s="2964" t="s">
        <v>192</v>
      </c>
      <c r="M10" s="2978"/>
      <c r="N10" s="2964" t="s">
        <v>192</v>
      </c>
      <c r="O10" s="2978"/>
      <c r="P10" s="1945" t="s">
        <v>210</v>
      </c>
      <c r="Q10" s="1950"/>
      <c r="R10" s="1631"/>
      <c r="S10" s="110"/>
      <c r="T10" s="2973" t="s">
        <v>492</v>
      </c>
      <c r="U10" s="2963"/>
      <c r="V10" s="2964"/>
      <c r="W10" s="2965"/>
      <c r="X10" s="2964"/>
      <c r="Y10" s="2965"/>
      <c r="Z10" s="2975"/>
      <c r="AA10" s="2976"/>
      <c r="AB10" s="2976"/>
      <c r="AC10" s="2977"/>
      <c r="AD10" s="2964" t="s">
        <v>221</v>
      </c>
      <c r="AE10" s="2965"/>
      <c r="AF10" s="2964"/>
      <c r="AG10" s="2965"/>
      <c r="AH10" s="2964"/>
      <c r="AI10" s="2965"/>
      <c r="AJ10" s="2964" t="s">
        <v>194</v>
      </c>
      <c r="AK10" s="2965"/>
      <c r="AL10" s="2964"/>
      <c r="AM10" s="2965"/>
      <c r="AN10" s="1945"/>
      <c r="AO10" s="1950"/>
      <c r="AP10" s="1641"/>
      <c r="AQ10" s="1404"/>
      <c r="AR10" s="2971"/>
      <c r="AS10" s="2972"/>
    </row>
    <row r="11" spans="1:53" x14ac:dyDescent="0.2">
      <c r="A11" s="1947"/>
      <c r="B11" s="1948"/>
      <c r="C11" s="1950"/>
      <c r="D11" s="1945"/>
      <c r="E11" s="1950"/>
      <c r="F11" s="1945"/>
      <c r="G11" s="1950"/>
      <c r="H11" s="1945"/>
      <c r="I11" s="1946"/>
      <c r="J11" s="1945"/>
      <c r="K11" s="1946"/>
      <c r="L11" s="1950"/>
      <c r="M11" s="1950"/>
      <c r="N11" s="1945"/>
      <c r="O11" s="1950"/>
      <c r="P11" s="1945" t="s">
        <v>192</v>
      </c>
      <c r="Q11" s="1950"/>
      <c r="R11" s="1631"/>
      <c r="S11" s="110"/>
      <c r="T11" s="1949"/>
      <c r="U11" s="1951"/>
      <c r="V11" s="1945"/>
      <c r="W11" s="1950"/>
      <c r="X11" s="1945"/>
      <c r="Y11" s="1946"/>
      <c r="Z11" s="2964" t="s">
        <v>790</v>
      </c>
      <c r="AA11" s="2965"/>
      <c r="AB11" s="2964" t="s">
        <v>791</v>
      </c>
      <c r="AC11" s="2965"/>
      <c r="AD11" s="1631"/>
      <c r="AE11" s="110"/>
      <c r="AF11" s="2964"/>
      <c r="AG11" s="2965"/>
      <c r="AH11" s="1945"/>
      <c r="AI11" s="1950"/>
      <c r="AJ11" s="1945"/>
      <c r="AK11" s="1950"/>
      <c r="AL11" s="1945"/>
      <c r="AM11" s="1950"/>
      <c r="AN11" s="1945"/>
      <c r="AO11" s="1950"/>
      <c r="AP11" s="1641"/>
      <c r="AQ11" s="1404"/>
      <c r="AR11" s="1947"/>
      <c r="AS11" s="1948"/>
    </row>
    <row r="12" spans="1:53" x14ac:dyDescent="0.2">
      <c r="A12" s="1947"/>
      <c r="B12" s="1948"/>
      <c r="C12" s="1950"/>
      <c r="D12" s="1945"/>
      <c r="E12" s="1950"/>
      <c r="F12" s="1945"/>
      <c r="G12" s="1950"/>
      <c r="H12" s="1945"/>
      <c r="I12" s="1946"/>
      <c r="J12" s="1945"/>
      <c r="K12" s="1946"/>
      <c r="L12" s="1950"/>
      <c r="M12" s="1950"/>
      <c r="N12" s="1945"/>
      <c r="O12" s="1950"/>
      <c r="P12" s="1945"/>
      <c r="Q12" s="1950"/>
      <c r="R12" s="1631"/>
      <c r="S12" s="110"/>
      <c r="T12" s="1949"/>
      <c r="U12" s="1951"/>
      <c r="V12" s="1945"/>
      <c r="W12" s="1950"/>
      <c r="X12" s="1945"/>
      <c r="Y12" s="1946"/>
      <c r="Z12" s="2964" t="s">
        <v>130</v>
      </c>
      <c r="AA12" s="2965"/>
      <c r="AB12" s="2964" t="s">
        <v>793</v>
      </c>
      <c r="AC12" s="2965"/>
      <c r="AD12" s="2964"/>
      <c r="AE12" s="2965"/>
      <c r="AF12" s="2964"/>
      <c r="AG12" s="2965"/>
      <c r="AH12" s="1945"/>
      <c r="AI12" s="1950"/>
      <c r="AJ12" s="1945"/>
      <c r="AK12" s="1950"/>
      <c r="AL12" s="1945"/>
      <c r="AM12" s="1950"/>
      <c r="AN12" s="1945"/>
      <c r="AO12" s="1950"/>
      <c r="AP12" s="1641"/>
      <c r="AQ12" s="1404"/>
      <c r="AR12" s="1947"/>
      <c r="AS12" s="1948"/>
    </row>
    <row r="13" spans="1:53" ht="13.5" thickBot="1" x14ac:dyDescent="0.25">
      <c r="A13" s="1400"/>
      <c r="B13" s="1405"/>
      <c r="C13" s="1394"/>
      <c r="D13" s="2966" t="s">
        <v>486</v>
      </c>
      <c r="E13" s="2967"/>
      <c r="F13" s="2966" t="s">
        <v>486</v>
      </c>
      <c r="G13" s="2967"/>
      <c r="H13" s="2966" t="s">
        <v>486</v>
      </c>
      <c r="I13" s="2968"/>
      <c r="J13" s="2966" t="s">
        <v>486</v>
      </c>
      <c r="K13" s="2968"/>
      <c r="L13" s="2966" t="s">
        <v>486</v>
      </c>
      <c r="M13" s="2968"/>
      <c r="N13" s="2966" t="s">
        <v>486</v>
      </c>
      <c r="O13" s="2968"/>
      <c r="P13" s="2966" t="s">
        <v>486</v>
      </c>
      <c r="Q13" s="2968"/>
      <c r="R13" s="1645" t="s">
        <v>486</v>
      </c>
      <c r="S13" s="1646"/>
      <c r="T13" s="1647" t="s">
        <v>486</v>
      </c>
      <c r="U13" s="1646"/>
      <c r="V13" s="2966" t="s">
        <v>486</v>
      </c>
      <c r="W13" s="2968"/>
      <c r="X13" s="2966" t="s">
        <v>486</v>
      </c>
      <c r="Y13" s="2968"/>
      <c r="Z13" s="1645" t="s">
        <v>486</v>
      </c>
      <c r="AA13" s="1646"/>
      <c r="AB13" s="1645" t="s">
        <v>486</v>
      </c>
      <c r="AC13" s="1646"/>
      <c r="AD13" s="1648" t="s">
        <v>486</v>
      </c>
      <c r="AE13" s="1646"/>
      <c r="AF13" s="2966" t="s">
        <v>486</v>
      </c>
      <c r="AG13" s="2968"/>
      <c r="AH13" s="1645" t="s">
        <v>486</v>
      </c>
      <c r="AI13" s="1646"/>
      <c r="AJ13" s="1645" t="s">
        <v>486</v>
      </c>
      <c r="AK13" s="1646"/>
      <c r="AL13" s="1645" t="s">
        <v>486</v>
      </c>
      <c r="AM13" s="1646"/>
      <c r="AN13" s="1645" t="s">
        <v>486</v>
      </c>
      <c r="AO13" s="1646"/>
      <c r="AP13" s="1645" t="s">
        <v>486</v>
      </c>
      <c r="AQ13" s="1649"/>
      <c r="AR13" s="1650" t="s">
        <v>486</v>
      </c>
      <c r="AS13" s="1649"/>
    </row>
    <row r="14" spans="1:53" x14ac:dyDescent="0.2">
      <c r="A14" s="1868"/>
      <c r="B14" s="1869" t="s">
        <v>591</v>
      </c>
      <c r="C14" s="1870" t="s">
        <v>303</v>
      </c>
      <c r="D14" s="1651">
        <v>556028.19671699835</v>
      </c>
      <c r="E14" s="1395"/>
      <c r="F14" s="1651">
        <v>58965.692710880059</v>
      </c>
      <c r="G14" s="1395"/>
      <c r="H14" s="2084">
        <v>154346.16136218369</v>
      </c>
      <c r="I14" s="1652"/>
      <c r="J14" s="1651">
        <v>32489.117349493194</v>
      </c>
      <c r="K14" s="1652"/>
      <c r="L14" s="1651">
        <v>7137.3745301419031</v>
      </c>
      <c r="M14" s="1396"/>
      <c r="N14" s="1871">
        <v>808966.54266969732</v>
      </c>
      <c r="O14" s="1396"/>
      <c r="P14" s="1872">
        <v>801829.16813955538</v>
      </c>
      <c r="Q14" s="1396"/>
      <c r="R14" s="1872">
        <v>801829</v>
      </c>
      <c r="S14" s="1873"/>
      <c r="T14" s="1874"/>
      <c r="U14" s="1875"/>
      <c r="V14" s="2085">
        <v>5606</v>
      </c>
      <c r="W14" s="1879"/>
      <c r="X14" s="1880">
        <v>7137</v>
      </c>
      <c r="Y14" s="1877"/>
      <c r="Z14" s="1878">
        <v>14673</v>
      </c>
      <c r="AA14" s="1877"/>
      <c r="AB14" s="1878">
        <v>150</v>
      </c>
      <c r="AC14" s="1877"/>
      <c r="AD14" s="1878">
        <v>774</v>
      </c>
      <c r="AE14" s="1877"/>
      <c r="AF14" s="1878">
        <v>79616</v>
      </c>
      <c r="AG14" s="1877"/>
      <c r="AH14" s="1878">
        <v>15552</v>
      </c>
      <c r="AI14" s="1877"/>
      <c r="AJ14" s="1878">
        <v>5239</v>
      </c>
      <c r="AK14" s="1877"/>
      <c r="AL14" s="1878"/>
      <c r="AM14" s="1877"/>
      <c r="AN14" s="1878"/>
      <c r="AO14" s="1877"/>
      <c r="AP14" s="1872">
        <f>SUM(T14:AO14)</f>
        <v>128747</v>
      </c>
      <c r="AQ14" s="1881"/>
      <c r="AR14" s="1888">
        <f>R14+AP14</f>
        <v>930576</v>
      </c>
      <c r="AS14" s="1881"/>
      <c r="AT14" s="4"/>
      <c r="AW14" s="1887"/>
      <c r="AY14" s="2072"/>
      <c r="BA14" s="1969"/>
    </row>
    <row r="15" spans="1:53" x14ac:dyDescent="0.2">
      <c r="A15" s="1399"/>
      <c r="B15" s="1404" t="s">
        <v>494</v>
      </c>
      <c r="C15" s="1885" t="s">
        <v>304</v>
      </c>
      <c r="D15" s="1871">
        <v>598275.81039610982</v>
      </c>
      <c r="E15" s="1396"/>
      <c r="F15" s="1871">
        <v>24483.644035480957</v>
      </c>
      <c r="G15" s="1396"/>
      <c r="H15" s="1871">
        <v>93394.666674024862</v>
      </c>
      <c r="I15" s="1886"/>
      <c r="J15" s="1871">
        <v>258654.23311092961</v>
      </c>
      <c r="K15" s="1886"/>
      <c r="L15" s="1871">
        <v>0</v>
      </c>
      <c r="M15" s="1396"/>
      <c r="N15" s="1871">
        <v>974808.35421654524</v>
      </c>
      <c r="O15" s="1396"/>
      <c r="P15" s="1871">
        <v>974808.35421654524</v>
      </c>
      <c r="Q15" s="1396"/>
      <c r="R15" s="1872">
        <v>974808</v>
      </c>
      <c r="S15" s="1887"/>
      <c r="T15" s="1888"/>
      <c r="U15" s="1396"/>
      <c r="V15" s="1890">
        <v>4053</v>
      </c>
      <c r="W15" s="1889"/>
      <c r="X15" s="1890">
        <v>0</v>
      </c>
      <c r="Y15" s="1886"/>
      <c r="Z15" s="1872">
        <v>8869</v>
      </c>
      <c r="AA15" s="1886"/>
      <c r="AB15" s="1872">
        <v>150</v>
      </c>
      <c r="AC15" s="1886"/>
      <c r="AD15" s="1872">
        <v>251</v>
      </c>
      <c r="AE15" s="1886"/>
      <c r="AF15" s="1872">
        <v>58105</v>
      </c>
      <c r="AG15" s="1886"/>
      <c r="AH15" s="1872"/>
      <c r="AI15" s="1886"/>
      <c r="AJ15" s="1872">
        <v>36570</v>
      </c>
      <c r="AK15" s="1886"/>
      <c r="AL15" s="1872"/>
      <c r="AM15" s="1886"/>
      <c r="AN15" s="1872"/>
      <c r="AO15" s="1886"/>
      <c r="AP15" s="1872">
        <f>SUM(T15:AO15)</f>
        <v>107998</v>
      </c>
      <c r="AQ15" s="1891"/>
      <c r="AR15" s="1888">
        <f>R15+AP15</f>
        <v>1082806</v>
      </c>
      <c r="AS15" s="1891"/>
      <c r="AT15" s="4"/>
      <c r="AW15" s="1887"/>
      <c r="AY15" s="2072"/>
      <c r="BA15" s="1969"/>
    </row>
    <row r="16" spans="1:53" x14ac:dyDescent="0.2">
      <c r="A16" s="1399"/>
      <c r="B16" s="1404" t="s">
        <v>612</v>
      </c>
      <c r="C16" s="1885" t="s">
        <v>305</v>
      </c>
      <c r="D16" s="1871">
        <v>183631.36306147277</v>
      </c>
      <c r="E16" s="1396"/>
      <c r="F16" s="1871">
        <v>40843.621538995852</v>
      </c>
      <c r="G16" s="1396"/>
      <c r="H16" s="1871">
        <v>49217.501843441016</v>
      </c>
      <c r="I16" s="1886"/>
      <c r="J16" s="1871">
        <v>7525.0265924448722</v>
      </c>
      <c r="K16" s="1886"/>
      <c r="L16" s="1871">
        <v>3964.8665271300124</v>
      </c>
      <c r="M16" s="1396"/>
      <c r="N16" s="1871">
        <v>285182.37956348452</v>
      </c>
      <c r="O16" s="1396"/>
      <c r="P16" s="1871">
        <v>281217.5130363545</v>
      </c>
      <c r="Q16" s="1396"/>
      <c r="R16" s="1872">
        <v>281218</v>
      </c>
      <c r="S16" s="1887"/>
      <c r="T16" s="1888"/>
      <c r="U16" s="1396"/>
      <c r="V16" s="1890">
        <v>7260</v>
      </c>
      <c r="W16" s="1889"/>
      <c r="X16" s="1890">
        <v>3965</v>
      </c>
      <c r="Y16" s="1886"/>
      <c r="Z16" s="1872">
        <v>3190</v>
      </c>
      <c r="AA16" s="1886"/>
      <c r="AB16" s="1872">
        <v>70</v>
      </c>
      <c r="AC16" s="1886"/>
      <c r="AD16" s="1872">
        <v>0</v>
      </c>
      <c r="AE16" s="1886"/>
      <c r="AF16" s="1872">
        <v>85317</v>
      </c>
      <c r="AG16" s="1886"/>
      <c r="AH16" s="1872"/>
      <c r="AI16" s="1886"/>
      <c r="AJ16" s="1872">
        <v>2012</v>
      </c>
      <c r="AK16" s="1886"/>
      <c r="AL16" s="1872"/>
      <c r="AM16" s="1886"/>
      <c r="AN16" s="1872"/>
      <c r="AO16" s="1886"/>
      <c r="AP16" s="1872">
        <f t="shared" ref="AP16:AP38" si="0">SUM(T16:AO16)</f>
        <v>101814</v>
      </c>
      <c r="AQ16" s="1891"/>
      <c r="AR16" s="1888">
        <f t="shared" ref="AR16:AR37" si="1">R16+AP16</f>
        <v>383032</v>
      </c>
      <c r="AS16" s="1891"/>
      <c r="AT16" s="4"/>
      <c r="AW16" s="1887"/>
      <c r="AY16" s="2072"/>
      <c r="BA16" s="1969"/>
    </row>
    <row r="17" spans="1:53" x14ac:dyDescent="0.2">
      <c r="A17" s="1399"/>
      <c r="B17" s="1404" t="s">
        <v>306</v>
      </c>
      <c r="C17" s="1885" t="s">
        <v>307</v>
      </c>
      <c r="D17" s="1871">
        <v>399111.59657928912</v>
      </c>
      <c r="E17" s="1396"/>
      <c r="F17" s="1871">
        <v>59372.974002290954</v>
      </c>
      <c r="G17" s="1396"/>
      <c r="H17" s="1871">
        <v>119224.5444885889</v>
      </c>
      <c r="I17" s="1886"/>
      <c r="J17" s="1871">
        <v>13955.785917957941</v>
      </c>
      <c r="K17" s="1886"/>
      <c r="L17" s="1871">
        <v>9806.2347693902611</v>
      </c>
      <c r="M17" s="1396"/>
      <c r="N17" s="1871">
        <v>601471.13575751719</v>
      </c>
      <c r="O17" s="1396"/>
      <c r="P17" s="1871">
        <v>591664.90098812687</v>
      </c>
      <c r="Q17" s="1396"/>
      <c r="R17" s="1872">
        <v>591665</v>
      </c>
      <c r="S17" s="1887"/>
      <c r="T17" s="1888"/>
      <c r="U17" s="1396"/>
      <c r="V17" s="1890">
        <v>5753</v>
      </c>
      <c r="W17" s="1889"/>
      <c r="X17" s="1890">
        <v>9806</v>
      </c>
      <c r="Y17" s="144"/>
      <c r="Z17" s="1872">
        <v>2996</v>
      </c>
      <c r="AA17" s="1886"/>
      <c r="AB17" s="1872">
        <v>120</v>
      </c>
      <c r="AC17" s="1886"/>
      <c r="AD17" s="1872">
        <v>1051</v>
      </c>
      <c r="AE17" s="1886"/>
      <c r="AF17" s="1872">
        <v>103359</v>
      </c>
      <c r="AG17" s="1886"/>
      <c r="AH17" s="1872"/>
      <c r="AI17" s="1886"/>
      <c r="AJ17" s="1872">
        <v>5348</v>
      </c>
      <c r="AK17" s="1886"/>
      <c r="AL17" s="1872"/>
      <c r="AM17" s="1886"/>
      <c r="AN17" s="1872"/>
      <c r="AO17" s="1886"/>
      <c r="AP17" s="1872">
        <f t="shared" si="0"/>
        <v>128433</v>
      </c>
      <c r="AQ17" s="1891"/>
      <c r="AR17" s="1888">
        <f t="shared" si="1"/>
        <v>720098</v>
      </c>
      <c r="AS17" s="1891"/>
      <c r="AT17" s="4"/>
      <c r="AU17" s="544"/>
      <c r="AW17" s="1887"/>
      <c r="AY17" s="2072"/>
      <c r="BA17" s="1969"/>
    </row>
    <row r="18" spans="1:53" x14ac:dyDescent="0.2">
      <c r="A18" s="1399"/>
      <c r="B18" s="1404" t="s">
        <v>496</v>
      </c>
      <c r="C18" s="1885" t="s">
        <v>308</v>
      </c>
      <c r="D18" s="1871">
        <v>148932.62783068861</v>
      </c>
      <c r="E18" s="1396"/>
      <c r="F18" s="1871">
        <v>33925.824466103841</v>
      </c>
      <c r="G18" s="1396"/>
      <c r="H18" s="1871">
        <v>42857.631276985652</v>
      </c>
      <c r="I18" s="1886"/>
      <c r="J18" s="1871">
        <v>43781.430486871221</v>
      </c>
      <c r="K18" s="1886"/>
      <c r="L18" s="1871">
        <v>2154.5720297715106</v>
      </c>
      <c r="M18" s="1396"/>
      <c r="N18" s="1871">
        <v>271652.08609042084</v>
      </c>
      <c r="O18" s="1396"/>
      <c r="P18" s="1871">
        <v>269497.51406064932</v>
      </c>
      <c r="Q18" s="1396"/>
      <c r="R18" s="1872">
        <v>269498</v>
      </c>
      <c r="S18" s="1887"/>
      <c r="T18" s="1888"/>
      <c r="U18" s="1396"/>
      <c r="V18" s="1890">
        <v>4701</v>
      </c>
      <c r="W18" s="1889"/>
      <c r="X18" s="1890">
        <v>2155</v>
      </c>
      <c r="Y18" s="144"/>
      <c r="Z18" s="1872">
        <v>6316</v>
      </c>
      <c r="AA18" s="1886"/>
      <c r="AB18" s="1872">
        <v>150</v>
      </c>
      <c r="AC18" s="1886"/>
      <c r="AD18" s="1872">
        <v>0</v>
      </c>
      <c r="AE18" s="1886"/>
      <c r="AF18" s="1872">
        <v>108607</v>
      </c>
      <c r="AG18" s="1886"/>
      <c r="AH18" s="1872"/>
      <c r="AI18" s="1886"/>
      <c r="AJ18" s="1872">
        <v>4151</v>
      </c>
      <c r="AK18" s="1886"/>
      <c r="AL18" s="1872"/>
      <c r="AM18" s="1886"/>
      <c r="AN18" s="1872"/>
      <c r="AO18" s="1886"/>
      <c r="AP18" s="1872">
        <f t="shared" si="0"/>
        <v>126080</v>
      </c>
      <c r="AQ18" s="1891"/>
      <c r="AR18" s="1888">
        <f t="shared" si="1"/>
        <v>395578</v>
      </c>
      <c r="AS18" s="1891"/>
      <c r="AT18" s="4"/>
      <c r="AW18" s="1887"/>
      <c r="AY18" s="2072"/>
      <c r="BA18" s="1969"/>
    </row>
    <row r="19" spans="1:53" x14ac:dyDescent="0.2">
      <c r="A19" s="1399"/>
      <c r="B19" s="1404" t="s">
        <v>445</v>
      </c>
      <c r="C19" s="1892" t="s">
        <v>309</v>
      </c>
      <c r="D19" s="1871">
        <v>532348.21345761989</v>
      </c>
      <c r="E19" s="1396"/>
      <c r="F19" s="1871">
        <v>38178.498688601852</v>
      </c>
      <c r="G19" s="1396"/>
      <c r="H19" s="1871">
        <v>80672.865954704335</v>
      </c>
      <c r="I19" s="1886"/>
      <c r="J19" s="1871">
        <v>124050.76743063853</v>
      </c>
      <c r="K19" s="1886"/>
      <c r="L19" s="1871">
        <v>3943.4674085287952</v>
      </c>
      <c r="M19" s="1396"/>
      <c r="N19" s="1871">
        <v>779193.81294009346</v>
      </c>
      <c r="O19" s="1396"/>
      <c r="P19" s="1871">
        <v>775250.34553156467</v>
      </c>
      <c r="Q19" s="1396"/>
      <c r="R19" s="1872">
        <v>775250</v>
      </c>
      <c r="S19" s="1887"/>
      <c r="T19" s="1888"/>
      <c r="U19" s="1396"/>
      <c r="V19" s="1890">
        <v>19851</v>
      </c>
      <c r="W19" s="1889"/>
      <c r="X19" s="1890">
        <v>3943</v>
      </c>
      <c r="Y19" s="144"/>
      <c r="Z19" s="1872">
        <v>11607</v>
      </c>
      <c r="AA19" s="1886"/>
      <c r="AB19" s="1872">
        <v>150</v>
      </c>
      <c r="AC19" s="1886"/>
      <c r="AD19" s="1872">
        <v>356</v>
      </c>
      <c r="AE19" s="1886"/>
      <c r="AF19" s="1872">
        <v>69465</v>
      </c>
      <c r="AG19" s="1886"/>
      <c r="AH19" s="1872"/>
      <c r="AI19" s="1886"/>
      <c r="AJ19" s="1872">
        <v>21464</v>
      </c>
      <c r="AK19" s="1886"/>
      <c r="AL19" s="1872"/>
      <c r="AM19" s="1886"/>
      <c r="AN19" s="1872"/>
      <c r="AO19" s="1886"/>
      <c r="AP19" s="1872">
        <f t="shared" si="0"/>
        <v>126836</v>
      </c>
      <c r="AQ19" s="1891"/>
      <c r="AR19" s="1888">
        <f t="shared" si="1"/>
        <v>902086</v>
      </c>
      <c r="AS19" s="1891"/>
      <c r="AT19" s="4"/>
      <c r="AW19" s="1887"/>
      <c r="AY19" s="2072"/>
      <c r="BA19" s="1969"/>
    </row>
    <row r="20" spans="1:53" x14ac:dyDescent="0.2">
      <c r="A20" s="1399"/>
      <c r="B20" s="1404" t="s">
        <v>592</v>
      </c>
      <c r="C20" s="1892" t="s">
        <v>310</v>
      </c>
      <c r="D20" s="1871">
        <v>776773.06592500256</v>
      </c>
      <c r="E20" s="1396"/>
      <c r="F20" s="1871">
        <v>68772.637744460342</v>
      </c>
      <c r="G20" s="1396"/>
      <c r="H20" s="1871">
        <v>178326.64395247339</v>
      </c>
      <c r="I20" s="1886"/>
      <c r="J20" s="1871">
        <v>119528.11427723448</v>
      </c>
      <c r="K20" s="1886"/>
      <c r="L20" s="1871">
        <v>0</v>
      </c>
      <c r="M20" s="1396"/>
      <c r="N20" s="1871">
        <v>1143400.4618991709</v>
      </c>
      <c r="O20" s="1396"/>
      <c r="P20" s="1871">
        <v>1143400.4618991709</v>
      </c>
      <c r="Q20" s="1396"/>
      <c r="R20" s="1872">
        <v>1143400</v>
      </c>
      <c r="S20" s="1887"/>
      <c r="T20" s="1888"/>
      <c r="U20" s="1396"/>
      <c r="V20" s="1890">
        <v>33605</v>
      </c>
      <c r="W20" s="1889"/>
      <c r="X20" s="1890">
        <v>0</v>
      </c>
      <c r="Y20" s="144"/>
      <c r="Z20" s="1872">
        <v>19633</v>
      </c>
      <c r="AA20" s="1886"/>
      <c r="AB20" s="1872">
        <v>150</v>
      </c>
      <c r="AC20" s="1886"/>
      <c r="AD20" s="1872">
        <v>3210</v>
      </c>
      <c r="AE20" s="1886"/>
      <c r="AF20" s="1872">
        <v>36718</v>
      </c>
      <c r="AG20" s="1886"/>
      <c r="AH20" s="1872">
        <v>14976</v>
      </c>
      <c r="AI20" s="1886"/>
      <c r="AJ20" s="1872">
        <v>6032</v>
      </c>
      <c r="AK20" s="1886"/>
      <c r="AL20" s="1872"/>
      <c r="AM20" s="1886"/>
      <c r="AN20" s="1872"/>
      <c r="AO20" s="1886"/>
      <c r="AP20" s="1872">
        <f t="shared" si="0"/>
        <v>114324</v>
      </c>
      <c r="AQ20" s="1891"/>
      <c r="AR20" s="1888">
        <f t="shared" si="1"/>
        <v>1257724</v>
      </c>
      <c r="AS20" s="1891"/>
      <c r="AT20" s="4"/>
      <c r="AU20" s="2873" t="s">
        <v>1148</v>
      </c>
      <c r="AY20" s="2072"/>
      <c r="BA20" s="1969"/>
    </row>
    <row r="21" spans="1:53" x14ac:dyDescent="0.2">
      <c r="A21" s="1399"/>
      <c r="B21" s="1404" t="s">
        <v>593</v>
      </c>
      <c r="C21" s="1885" t="s">
        <v>311</v>
      </c>
      <c r="D21" s="1871">
        <v>891692.23135234893</v>
      </c>
      <c r="E21" s="1396"/>
      <c r="F21" s="1871">
        <v>31002.328763606783</v>
      </c>
      <c r="G21" s="1396"/>
      <c r="H21" s="1871">
        <v>120784.95517569326</v>
      </c>
      <c r="I21" s="1886"/>
      <c r="J21" s="1871">
        <v>247355.23742535655</v>
      </c>
      <c r="K21" s="1886"/>
      <c r="L21" s="1871">
        <v>0</v>
      </c>
      <c r="M21" s="1396"/>
      <c r="N21" s="1871">
        <v>1290834.7527170056</v>
      </c>
      <c r="O21" s="1396"/>
      <c r="P21" s="1871">
        <v>1290834.7527170056</v>
      </c>
      <c r="Q21" s="1396"/>
      <c r="R21" s="1872">
        <v>1290835</v>
      </c>
      <c r="S21" s="1887"/>
      <c r="T21" s="1888"/>
      <c r="U21" s="1396"/>
      <c r="V21" s="1890">
        <v>14267</v>
      </c>
      <c r="W21" s="1889"/>
      <c r="X21" s="1890">
        <v>0</v>
      </c>
      <c r="Y21" s="144"/>
      <c r="Z21" s="1872">
        <v>8579</v>
      </c>
      <c r="AA21" s="1886"/>
      <c r="AB21" s="1872">
        <v>150</v>
      </c>
      <c r="AC21" s="1886"/>
      <c r="AD21" s="1872">
        <v>728</v>
      </c>
      <c r="AE21" s="1886"/>
      <c r="AF21" s="1872">
        <v>81340</v>
      </c>
      <c r="AG21" s="1886"/>
      <c r="AH21" s="1872">
        <v>21504</v>
      </c>
      <c r="AI21" s="1886"/>
      <c r="AJ21" s="1872">
        <v>61733</v>
      </c>
      <c r="AK21" s="1886"/>
      <c r="AL21" s="1872"/>
      <c r="AM21" s="1886"/>
      <c r="AN21" s="1872"/>
      <c r="AO21" s="1886"/>
      <c r="AP21" s="1872">
        <f t="shared" si="0"/>
        <v>188301</v>
      </c>
      <c r="AQ21" s="1891"/>
      <c r="AR21" s="1888">
        <f t="shared" si="1"/>
        <v>1479136</v>
      </c>
      <c r="AS21" s="1891"/>
      <c r="AT21" s="4"/>
      <c r="AU21" s="2874"/>
      <c r="AY21" s="2072"/>
      <c r="BA21" s="1969"/>
    </row>
    <row r="22" spans="1:53" x14ac:dyDescent="0.2">
      <c r="A22" s="1399"/>
      <c r="B22" s="1404" t="s">
        <v>594</v>
      </c>
      <c r="C22" s="1885" t="s">
        <v>312</v>
      </c>
      <c r="D22" s="1871">
        <v>433701.55834539997</v>
      </c>
      <c r="E22" s="1396"/>
      <c r="F22" s="1871">
        <v>77054.85737103736</v>
      </c>
      <c r="G22" s="1396"/>
      <c r="H22" s="1871">
        <v>64935.755150279161</v>
      </c>
      <c r="I22" s="1886"/>
      <c r="J22" s="1871">
        <v>31148.789111523947</v>
      </c>
      <c r="K22" s="1886"/>
      <c r="L22" s="1871">
        <v>39090.491134614596</v>
      </c>
      <c r="M22" s="1396"/>
      <c r="N22" s="1871">
        <v>645931.45111285511</v>
      </c>
      <c r="O22" s="1396"/>
      <c r="P22" s="1871">
        <v>606840.95997824054</v>
      </c>
      <c r="Q22" s="1396"/>
      <c r="R22" s="1872">
        <v>606841</v>
      </c>
      <c r="S22" s="1887"/>
      <c r="T22" s="1888"/>
      <c r="U22" s="1396"/>
      <c r="V22" s="1890">
        <v>9746</v>
      </c>
      <c r="W22" s="1889"/>
      <c r="X22" s="1890">
        <v>39090</v>
      </c>
      <c r="Y22" s="144"/>
      <c r="Z22" s="1872">
        <v>5999</v>
      </c>
      <c r="AA22" s="1886"/>
      <c r="AB22" s="1872">
        <v>150</v>
      </c>
      <c r="AC22" s="1886"/>
      <c r="AD22" s="1872">
        <v>147</v>
      </c>
      <c r="AE22" s="1886"/>
      <c r="AF22" s="1872">
        <v>106241</v>
      </c>
      <c r="AG22" s="1886"/>
      <c r="AH22" s="1872">
        <v>7800</v>
      </c>
      <c r="AI22" s="1886"/>
      <c r="AJ22" s="1872">
        <v>38906</v>
      </c>
      <c r="AK22" s="1886"/>
      <c r="AL22" s="1872"/>
      <c r="AM22" s="1886"/>
      <c r="AN22" s="1872"/>
      <c r="AO22" s="1886"/>
      <c r="AP22" s="1872">
        <f t="shared" si="0"/>
        <v>208079</v>
      </c>
      <c r="AQ22" s="1891"/>
      <c r="AR22" s="1888">
        <f t="shared" si="1"/>
        <v>814920</v>
      </c>
      <c r="AS22" s="1891"/>
      <c r="AT22" s="4"/>
      <c r="AU22" s="2874"/>
      <c r="AY22" s="2072"/>
      <c r="BA22" s="1969"/>
    </row>
    <row r="23" spans="1:53" x14ac:dyDescent="0.2">
      <c r="A23" s="1399"/>
      <c r="B23" s="1404" t="s">
        <v>181</v>
      </c>
      <c r="C23" s="1885" t="s">
        <v>313</v>
      </c>
      <c r="D23" s="1871">
        <v>154752.00819071042</v>
      </c>
      <c r="E23" s="1396"/>
      <c r="F23" s="1871">
        <v>37298.387588575024</v>
      </c>
      <c r="G23" s="1396"/>
      <c r="H23" s="1871">
        <v>30582.023892354078</v>
      </c>
      <c r="I23" s="1886"/>
      <c r="J23" s="1871">
        <v>903.33731850313484</v>
      </c>
      <c r="K23" s="1886"/>
      <c r="L23" s="1871">
        <v>3703.3480169316717</v>
      </c>
      <c r="M23" s="1396"/>
      <c r="N23" s="1871">
        <v>227239.10500707431</v>
      </c>
      <c r="O23" s="1396"/>
      <c r="P23" s="1871">
        <v>223535.75699014263</v>
      </c>
      <c r="Q23" s="1396"/>
      <c r="R23" s="1872">
        <v>223536</v>
      </c>
      <c r="S23" s="1887"/>
      <c r="T23" s="1888"/>
      <c r="U23" s="1396"/>
      <c r="V23" s="1890">
        <v>13677</v>
      </c>
      <c r="W23" s="1889"/>
      <c r="X23" s="1890">
        <v>3703</v>
      </c>
      <c r="Y23" s="144"/>
      <c r="Z23" s="1872">
        <v>2870</v>
      </c>
      <c r="AA23" s="1886"/>
      <c r="AB23" s="1872">
        <v>60</v>
      </c>
      <c r="AC23" s="1886"/>
      <c r="AD23" s="1872">
        <v>0</v>
      </c>
      <c r="AE23" s="1886"/>
      <c r="AF23" s="1872">
        <v>76329</v>
      </c>
      <c r="AG23" s="1886"/>
      <c r="AH23" s="1872"/>
      <c r="AI23" s="1886"/>
      <c r="AJ23" s="1872">
        <v>379</v>
      </c>
      <c r="AK23" s="1886"/>
      <c r="AL23" s="1872"/>
      <c r="AM23" s="1886"/>
      <c r="AN23" s="1872"/>
      <c r="AO23" s="1886"/>
      <c r="AP23" s="1872">
        <f t="shared" si="0"/>
        <v>97018</v>
      </c>
      <c r="AQ23" s="1891"/>
      <c r="AR23" s="1888">
        <f t="shared" si="1"/>
        <v>320554</v>
      </c>
      <c r="AS23" s="1891"/>
      <c r="AT23" s="4"/>
      <c r="AU23" s="2874"/>
      <c r="AY23" s="2072"/>
      <c r="BA23" s="1969"/>
    </row>
    <row r="24" spans="1:53" x14ac:dyDescent="0.2">
      <c r="A24" s="1399"/>
      <c r="B24" s="1404" t="s">
        <v>531</v>
      </c>
      <c r="C24" s="1892" t="s">
        <v>314</v>
      </c>
      <c r="D24" s="1871">
        <v>423607.38082371734</v>
      </c>
      <c r="E24" s="1396"/>
      <c r="F24" s="1871">
        <v>46937.732528029104</v>
      </c>
      <c r="G24" s="1396"/>
      <c r="H24" s="1871">
        <v>91415.725354102688</v>
      </c>
      <c r="I24" s="1886"/>
      <c r="J24" s="1871">
        <v>78338.080515411348</v>
      </c>
      <c r="K24" s="1886"/>
      <c r="L24" s="1871">
        <v>0</v>
      </c>
      <c r="M24" s="1396"/>
      <c r="N24" s="1871">
        <v>640298.91922126047</v>
      </c>
      <c r="O24" s="1396"/>
      <c r="P24" s="1871">
        <v>640298.91922126047</v>
      </c>
      <c r="Q24" s="1396"/>
      <c r="R24" s="1872">
        <v>640299</v>
      </c>
      <c r="S24" s="1887"/>
      <c r="T24" s="1888"/>
      <c r="U24" s="1396"/>
      <c r="V24" s="1890">
        <v>9848</v>
      </c>
      <c r="W24" s="1889"/>
      <c r="X24" s="1890">
        <v>0</v>
      </c>
      <c r="Y24" s="144"/>
      <c r="Z24" s="1872">
        <v>10245</v>
      </c>
      <c r="AA24" s="1886"/>
      <c r="AB24" s="1872">
        <v>150</v>
      </c>
      <c r="AC24" s="1886"/>
      <c r="AD24" s="1872">
        <v>279</v>
      </c>
      <c r="AE24" s="1886"/>
      <c r="AF24" s="1872">
        <v>65172</v>
      </c>
      <c r="AG24" s="1886"/>
      <c r="AH24" s="1872">
        <v>13920</v>
      </c>
      <c r="AI24" s="1886"/>
      <c r="AJ24" s="1872">
        <v>6437</v>
      </c>
      <c r="AK24" s="1886"/>
      <c r="AL24" s="1872"/>
      <c r="AM24" s="1886"/>
      <c r="AN24" s="1872"/>
      <c r="AO24" s="1886"/>
      <c r="AP24" s="1872">
        <f t="shared" si="0"/>
        <v>106051</v>
      </c>
      <c r="AQ24" s="1891"/>
      <c r="AR24" s="1888">
        <f t="shared" si="1"/>
        <v>746350</v>
      </c>
      <c r="AS24" s="1891"/>
      <c r="AT24" s="4"/>
      <c r="AU24" s="2874"/>
      <c r="AY24" s="2072"/>
      <c r="BA24" s="1969"/>
    </row>
    <row r="25" spans="1:53" x14ac:dyDescent="0.2">
      <c r="A25" s="1399"/>
      <c r="B25" s="1404" t="s">
        <v>500</v>
      </c>
      <c r="C25" s="1885" t="s">
        <v>315</v>
      </c>
      <c r="D25" s="1871">
        <v>661059.8542055412</v>
      </c>
      <c r="E25" s="86"/>
      <c r="F25" s="1871">
        <v>6108.8781657723621</v>
      </c>
      <c r="G25" s="1396"/>
      <c r="H25" s="1871">
        <v>199348.91801848798</v>
      </c>
      <c r="I25" s="1886"/>
      <c r="J25" s="1871">
        <v>158180.33103078729</v>
      </c>
      <c r="K25" s="1886"/>
      <c r="L25" s="1871">
        <v>9856.2685096777514</v>
      </c>
      <c r="M25" s="1396"/>
      <c r="N25" s="1871">
        <v>1034554.2499302666</v>
      </c>
      <c r="O25" s="1396"/>
      <c r="P25" s="1871">
        <v>1024697.9814205889</v>
      </c>
      <c r="Q25" s="1396"/>
      <c r="R25" s="1872">
        <v>1024698</v>
      </c>
      <c r="S25" s="1887"/>
      <c r="T25" s="1888"/>
      <c r="U25" s="1396"/>
      <c r="V25" s="1890">
        <v>4751</v>
      </c>
      <c r="W25" s="1889"/>
      <c r="X25" s="1890">
        <v>9856</v>
      </c>
      <c r="Y25" s="144"/>
      <c r="Z25" s="1872">
        <v>9646</v>
      </c>
      <c r="AA25" s="1886"/>
      <c r="AB25" s="1872">
        <v>150</v>
      </c>
      <c r="AC25" s="1886"/>
      <c r="AD25" s="1872">
        <v>500</v>
      </c>
      <c r="AE25" s="1886"/>
      <c r="AF25" s="1872">
        <v>70458</v>
      </c>
      <c r="AG25" s="1886"/>
      <c r="AH25" s="1872">
        <v>32352</v>
      </c>
      <c r="AI25" s="1886"/>
      <c r="AJ25" s="1872">
        <v>6836</v>
      </c>
      <c r="AK25" s="1886"/>
      <c r="AL25" s="1872">
        <v>3000</v>
      </c>
      <c r="AM25" s="1886"/>
      <c r="AN25" s="1872"/>
      <c r="AO25" s="1886"/>
      <c r="AP25" s="1872">
        <f t="shared" si="0"/>
        <v>137549</v>
      </c>
      <c r="AQ25" s="1891"/>
      <c r="AR25" s="1888">
        <f t="shared" si="1"/>
        <v>1162247</v>
      </c>
      <c r="AS25" s="1891"/>
      <c r="AT25" s="4"/>
      <c r="AW25" s="1887"/>
      <c r="AY25" s="2072"/>
      <c r="BA25" s="1969"/>
    </row>
    <row r="26" spans="1:53" x14ac:dyDescent="0.2">
      <c r="A26" s="1399"/>
      <c r="B26" s="1404" t="s">
        <v>503</v>
      </c>
      <c r="C26" s="1892" t="s">
        <v>316</v>
      </c>
      <c r="D26" s="1871">
        <v>1043605.2521150861</v>
      </c>
      <c r="E26" s="1396"/>
      <c r="F26" s="1871">
        <v>0</v>
      </c>
      <c r="G26" s="1396"/>
      <c r="H26" s="1871">
        <v>192458.05206406667</v>
      </c>
      <c r="I26" s="1886"/>
      <c r="J26" s="1871">
        <v>285016.64707778231</v>
      </c>
      <c r="K26" s="1886"/>
      <c r="L26" s="1871">
        <v>4.1379511107375571</v>
      </c>
      <c r="M26" s="1396"/>
      <c r="N26" s="1871">
        <v>1521084.0892080457</v>
      </c>
      <c r="O26" s="1396"/>
      <c r="P26" s="1871">
        <v>1521079.951256935</v>
      </c>
      <c r="Q26" s="1396"/>
      <c r="R26" s="1872">
        <v>1521080</v>
      </c>
      <c r="S26" s="1887"/>
      <c r="T26" s="1888"/>
      <c r="U26" s="1396"/>
      <c r="V26" s="1890">
        <v>13972</v>
      </c>
      <c r="W26" s="1889"/>
      <c r="X26" s="1890">
        <v>4</v>
      </c>
      <c r="Y26" s="144"/>
      <c r="Z26" s="1872">
        <v>9454</v>
      </c>
      <c r="AA26" s="1886"/>
      <c r="AB26" s="1872">
        <v>90</v>
      </c>
      <c r="AC26" s="1886"/>
      <c r="AD26" s="1872">
        <v>85</v>
      </c>
      <c r="AE26" s="1886"/>
      <c r="AF26" s="1872">
        <v>29377</v>
      </c>
      <c r="AG26" s="1886"/>
      <c r="AH26" s="1872"/>
      <c r="AI26" s="1886"/>
      <c r="AJ26" s="1872">
        <v>37796</v>
      </c>
      <c r="AK26" s="1886"/>
      <c r="AL26" s="1872">
        <v>116800</v>
      </c>
      <c r="AM26" s="1886" t="s">
        <v>487</v>
      </c>
      <c r="AN26" s="1872"/>
      <c r="AO26" s="1886"/>
      <c r="AP26" s="1872">
        <f t="shared" si="0"/>
        <v>207578</v>
      </c>
      <c r="AQ26" s="1891"/>
      <c r="AR26" s="1888">
        <f t="shared" si="1"/>
        <v>1728658</v>
      </c>
      <c r="AS26" s="1891"/>
      <c r="AT26" s="4"/>
      <c r="AW26" s="1887"/>
      <c r="AY26" s="2072"/>
      <c r="BA26" s="1969"/>
    </row>
    <row r="27" spans="1:53" x14ac:dyDescent="0.2">
      <c r="A27" s="1399"/>
      <c r="B27" s="1404" t="s">
        <v>505</v>
      </c>
      <c r="C27" s="1885" t="s">
        <v>317</v>
      </c>
      <c r="D27" s="1871">
        <v>144429.40639321381</v>
      </c>
      <c r="E27" s="1396"/>
      <c r="F27" s="1871">
        <v>20918.486710405981</v>
      </c>
      <c r="G27" s="1396"/>
      <c r="H27" s="1871">
        <v>29155.429636022454</v>
      </c>
      <c r="I27" s="1886"/>
      <c r="J27" s="1871">
        <v>73428.078229132618</v>
      </c>
      <c r="K27" s="1886"/>
      <c r="L27" s="1871">
        <v>0</v>
      </c>
      <c r="M27" s="1396"/>
      <c r="N27" s="1871">
        <v>267931.40096877486</v>
      </c>
      <c r="O27" s="1396"/>
      <c r="P27" s="1871">
        <v>267931.40096877486</v>
      </c>
      <c r="Q27" s="1396"/>
      <c r="R27" s="1872">
        <v>267931</v>
      </c>
      <c r="S27" s="1887"/>
      <c r="T27" s="1888"/>
      <c r="U27" s="1396"/>
      <c r="V27" s="1890">
        <v>1069</v>
      </c>
      <c r="W27" s="1889"/>
      <c r="X27" s="1890">
        <v>0</v>
      </c>
      <c r="Y27" s="144"/>
      <c r="Z27" s="1872">
        <v>1610</v>
      </c>
      <c r="AA27" s="1886"/>
      <c r="AB27" s="1872">
        <v>60</v>
      </c>
      <c r="AC27" s="1886"/>
      <c r="AD27" s="1872">
        <v>75</v>
      </c>
      <c r="AE27" s="1886"/>
      <c r="AF27" s="1872">
        <v>56542</v>
      </c>
      <c r="AG27" s="1886"/>
      <c r="AH27" s="1872"/>
      <c r="AI27" s="1886"/>
      <c r="AJ27" s="1872">
        <v>658</v>
      </c>
      <c r="AK27" s="1886"/>
      <c r="AL27" s="1872"/>
      <c r="AM27" s="1886"/>
      <c r="AN27" s="1872"/>
      <c r="AO27" s="1886"/>
      <c r="AP27" s="1872">
        <f t="shared" si="0"/>
        <v>60014</v>
      </c>
      <c r="AQ27" s="1891"/>
      <c r="AR27" s="1888">
        <f t="shared" si="1"/>
        <v>327945</v>
      </c>
      <c r="AS27" s="1891"/>
      <c r="AT27" s="4"/>
      <c r="AW27" s="1887"/>
      <c r="AY27" s="2072"/>
      <c r="BA27" s="1969"/>
    </row>
    <row r="28" spans="1:53" x14ac:dyDescent="0.2">
      <c r="A28" s="1399"/>
      <c r="B28" s="1404" t="s">
        <v>104</v>
      </c>
      <c r="C28" s="1885" t="s">
        <v>318</v>
      </c>
      <c r="D28" s="1871">
        <v>1132668.9649895879</v>
      </c>
      <c r="E28" s="1396"/>
      <c r="F28" s="1871">
        <v>72113.235820292422</v>
      </c>
      <c r="G28" s="1396"/>
      <c r="H28" s="1871">
        <v>390853.98622403701</v>
      </c>
      <c r="I28" s="1886"/>
      <c r="J28" s="1871">
        <v>118027.76287623844</v>
      </c>
      <c r="K28" s="1886"/>
      <c r="L28" s="1871">
        <v>40258.064878193043</v>
      </c>
      <c r="M28" s="1396"/>
      <c r="N28" s="1871">
        <v>1753922.0147883487</v>
      </c>
      <c r="O28" s="1396"/>
      <c r="P28" s="1871">
        <v>1713663.9499101557</v>
      </c>
      <c r="Q28" s="1396"/>
      <c r="R28" s="1872">
        <v>1713664</v>
      </c>
      <c r="S28" s="1887"/>
      <c r="T28" s="1888"/>
      <c r="U28" s="1396"/>
      <c r="V28" s="1890">
        <v>217425</v>
      </c>
      <c r="W28" s="1889"/>
      <c r="X28" s="1890">
        <v>40258</v>
      </c>
      <c r="Y28" s="144"/>
      <c r="Z28" s="1872">
        <v>13146</v>
      </c>
      <c r="AA28" s="1886"/>
      <c r="AB28" s="1872">
        <v>0</v>
      </c>
      <c r="AC28" s="1886"/>
      <c r="AD28" s="1872">
        <v>517</v>
      </c>
      <c r="AE28" s="1886"/>
      <c r="AF28" s="1872">
        <v>29043</v>
      </c>
      <c r="AG28" s="1886"/>
      <c r="AH28" s="1872">
        <v>0</v>
      </c>
      <c r="AI28" s="1886"/>
      <c r="AJ28" s="1872">
        <v>0</v>
      </c>
      <c r="AK28" s="1886"/>
      <c r="AL28" s="1872">
        <v>1000</v>
      </c>
      <c r="AM28" s="1886"/>
      <c r="AN28" s="1872"/>
      <c r="AO28" s="1886"/>
      <c r="AP28" s="1872">
        <f>SUM(T28:AO28)</f>
        <v>301389</v>
      </c>
      <c r="AQ28" s="1891"/>
      <c r="AR28" s="1888">
        <f t="shared" si="1"/>
        <v>2015053</v>
      </c>
      <c r="AS28" s="1891"/>
      <c r="AT28" s="4"/>
      <c r="AW28" s="1887"/>
      <c r="AY28" s="2072"/>
      <c r="BA28" s="1969"/>
    </row>
    <row r="29" spans="1:53" x14ac:dyDescent="0.2">
      <c r="A29" s="1399"/>
      <c r="B29" s="1404" t="s">
        <v>506</v>
      </c>
      <c r="C29" s="1892" t="s">
        <v>319</v>
      </c>
      <c r="D29" s="1871">
        <v>600005.30848441541</v>
      </c>
      <c r="E29" s="1396"/>
      <c r="F29" s="1871">
        <v>13485.598870117479</v>
      </c>
      <c r="G29" s="1396"/>
      <c r="H29" s="1871">
        <v>102661.06715162855</v>
      </c>
      <c r="I29" s="1886"/>
      <c r="J29" s="1871">
        <v>258875.47318867128</v>
      </c>
      <c r="K29" s="1886"/>
      <c r="L29" s="1871">
        <v>0</v>
      </c>
      <c r="M29" s="1396"/>
      <c r="N29" s="1871">
        <v>975027.44769483269</v>
      </c>
      <c r="O29" s="1396"/>
      <c r="P29" s="1871">
        <v>975027.44769483269</v>
      </c>
      <c r="Q29" s="1396"/>
      <c r="R29" s="1872">
        <v>975028</v>
      </c>
      <c r="S29" s="1887"/>
      <c r="T29" s="1888"/>
      <c r="U29" s="1396"/>
      <c r="V29" s="1890">
        <v>4095</v>
      </c>
      <c r="W29" s="1889"/>
      <c r="X29" s="1890">
        <v>0</v>
      </c>
      <c r="Y29" s="144"/>
      <c r="Z29" s="1872">
        <v>3760</v>
      </c>
      <c r="AA29" s="1886"/>
      <c r="AB29" s="1872">
        <v>150</v>
      </c>
      <c r="AC29" s="1886"/>
      <c r="AD29" s="1872">
        <v>490</v>
      </c>
      <c r="AE29" s="1886"/>
      <c r="AF29" s="1872">
        <v>52693</v>
      </c>
      <c r="AG29" s="1886"/>
      <c r="AH29" s="1872"/>
      <c r="AI29" s="1886"/>
      <c r="AJ29" s="1872">
        <v>32571</v>
      </c>
      <c r="AK29" s="1886"/>
      <c r="AL29" s="1872"/>
      <c r="AM29" s="1886"/>
      <c r="AN29" s="1872"/>
      <c r="AO29" s="1886"/>
      <c r="AP29" s="1872">
        <f t="shared" si="0"/>
        <v>93759</v>
      </c>
      <c r="AQ29" s="1891"/>
      <c r="AR29" s="1888">
        <f t="shared" si="1"/>
        <v>1068787</v>
      </c>
      <c r="AS29" s="1891"/>
      <c r="AT29" s="4"/>
      <c r="AW29" s="1887"/>
      <c r="AY29" s="2072"/>
      <c r="BA29" s="1969"/>
    </row>
    <row r="30" spans="1:53" x14ac:dyDescent="0.2">
      <c r="A30" s="1399"/>
      <c r="B30" s="1404" t="s">
        <v>320</v>
      </c>
      <c r="C30" s="1892" t="s">
        <v>321</v>
      </c>
      <c r="D30" s="1871">
        <v>856786.82653868548</v>
      </c>
      <c r="E30" s="1396"/>
      <c r="F30" s="1871">
        <v>91564.684153418246</v>
      </c>
      <c r="G30" s="1396"/>
      <c r="H30" s="1871">
        <v>205802.75485297962</v>
      </c>
      <c r="I30" s="1886"/>
      <c r="J30" s="1871">
        <v>42906.732660632384</v>
      </c>
      <c r="K30" s="1886"/>
      <c r="L30" s="1871">
        <v>4905.9548368853466</v>
      </c>
      <c r="M30" s="1396"/>
      <c r="N30" s="1871">
        <v>1201966.9530426012</v>
      </c>
      <c r="O30" s="1396"/>
      <c r="P30" s="1871">
        <v>1197060.9982057158</v>
      </c>
      <c r="Q30" s="1396"/>
      <c r="R30" s="1872">
        <v>1197061</v>
      </c>
      <c r="S30" s="1887"/>
      <c r="T30" s="1888"/>
      <c r="U30" s="1396"/>
      <c r="V30" s="1890">
        <v>26391</v>
      </c>
      <c r="W30" s="1889"/>
      <c r="X30" s="1890">
        <v>4906</v>
      </c>
      <c r="Y30" s="144"/>
      <c r="Z30" s="1872">
        <v>20727</v>
      </c>
      <c r="AA30" s="1886"/>
      <c r="AB30" s="1872">
        <v>120</v>
      </c>
      <c r="AC30" s="1886"/>
      <c r="AD30" s="1872">
        <v>3102</v>
      </c>
      <c r="AE30" s="1886"/>
      <c r="AF30" s="1872">
        <v>109335</v>
      </c>
      <c r="AG30" s="1886"/>
      <c r="AH30" s="1872">
        <v>13632</v>
      </c>
      <c r="AI30" s="1886"/>
      <c r="AJ30" s="1872">
        <v>3338</v>
      </c>
      <c r="AK30" s="1886"/>
      <c r="AL30" s="1872">
        <v>1000</v>
      </c>
      <c r="AM30" s="1886"/>
      <c r="AN30" s="1872"/>
      <c r="AO30" s="1886"/>
      <c r="AP30" s="1872">
        <f t="shared" si="0"/>
        <v>182551</v>
      </c>
      <c r="AQ30" s="1891"/>
      <c r="AR30" s="1888">
        <f t="shared" si="1"/>
        <v>1379612</v>
      </c>
      <c r="AS30" s="1891"/>
      <c r="AT30" s="4"/>
      <c r="AW30" s="1887"/>
      <c r="AY30" s="2072"/>
      <c r="BA30" s="1969"/>
    </row>
    <row r="31" spans="1:53" x14ac:dyDescent="0.2">
      <c r="A31" s="1399"/>
      <c r="B31" s="1404" t="s">
        <v>614</v>
      </c>
      <c r="C31" s="1885" t="s">
        <v>322</v>
      </c>
      <c r="D31" s="1871">
        <v>296472.95531355892</v>
      </c>
      <c r="E31" s="1396"/>
      <c r="F31" s="1871">
        <v>52284.972819259681</v>
      </c>
      <c r="G31" s="1396"/>
      <c r="H31" s="1871">
        <v>65972.898622276349</v>
      </c>
      <c r="I31" s="1886"/>
      <c r="J31" s="1871">
        <v>7962.9721616531278</v>
      </c>
      <c r="K31" s="1886"/>
      <c r="L31" s="1871">
        <v>5447.9082052168123</v>
      </c>
      <c r="M31" s="1396"/>
      <c r="N31" s="1871">
        <v>428141.70712196484</v>
      </c>
      <c r="O31" s="1396"/>
      <c r="P31" s="1871">
        <v>422693.79891674803</v>
      </c>
      <c r="Q31" s="1396"/>
      <c r="R31" s="1872">
        <v>422694</v>
      </c>
      <c r="S31" s="1887"/>
      <c r="T31" s="1888"/>
      <c r="U31" s="1396"/>
      <c r="V31" s="1890">
        <v>16861</v>
      </c>
      <c r="W31" s="1889"/>
      <c r="X31" s="1890">
        <v>5448</v>
      </c>
      <c r="Y31" s="144"/>
      <c r="Z31" s="1872">
        <v>2784</v>
      </c>
      <c r="AA31" s="1886"/>
      <c r="AB31" s="1872">
        <v>110</v>
      </c>
      <c r="AC31" s="1886"/>
      <c r="AD31" s="1872">
        <v>466</v>
      </c>
      <c r="AE31" s="1886"/>
      <c r="AF31" s="1872">
        <v>98545</v>
      </c>
      <c r="AG31" s="1886"/>
      <c r="AH31" s="1872"/>
      <c r="AI31" s="1886"/>
      <c r="AJ31" s="1872">
        <v>1880</v>
      </c>
      <c r="AK31" s="1886"/>
      <c r="AL31" s="1872"/>
      <c r="AM31" s="1886"/>
      <c r="AN31" s="1872"/>
      <c r="AO31" s="1886"/>
      <c r="AP31" s="1872">
        <f t="shared" si="0"/>
        <v>126094</v>
      </c>
      <c r="AQ31" s="1891"/>
      <c r="AR31" s="1888">
        <f t="shared" si="1"/>
        <v>548788</v>
      </c>
      <c r="AS31" s="1891"/>
      <c r="AT31" s="4"/>
      <c r="AW31" s="1887"/>
      <c r="AY31" s="2072"/>
      <c r="BA31" s="1969"/>
    </row>
    <row r="32" spans="1:53" x14ac:dyDescent="0.2">
      <c r="A32" s="1399"/>
      <c r="B32" s="1404" t="s">
        <v>509</v>
      </c>
      <c r="C32" s="1885" t="s">
        <v>323</v>
      </c>
      <c r="D32" s="1871">
        <v>182891.70350169431</v>
      </c>
      <c r="E32" s="1396"/>
      <c r="F32" s="1871">
        <v>41756.459132125688</v>
      </c>
      <c r="G32" s="1396"/>
      <c r="H32" s="1871">
        <v>54319.229647540858</v>
      </c>
      <c r="I32" s="1886"/>
      <c r="J32" s="1871">
        <v>17692.046346271436</v>
      </c>
      <c r="K32" s="1886"/>
      <c r="L32" s="1871">
        <v>14430.927157920341</v>
      </c>
      <c r="M32" s="1396"/>
      <c r="N32" s="1871">
        <v>311090.3657855526</v>
      </c>
      <c r="O32" s="1396"/>
      <c r="P32" s="1871">
        <v>296659.43862763228</v>
      </c>
      <c r="Q32" s="1396"/>
      <c r="R32" s="1872">
        <v>296659</v>
      </c>
      <c r="S32" s="1887"/>
      <c r="T32" s="1888"/>
      <c r="U32" s="1396"/>
      <c r="V32" s="1890">
        <v>4288</v>
      </c>
      <c r="W32" s="1889"/>
      <c r="X32" s="1890">
        <v>14431</v>
      </c>
      <c r="Y32" s="144"/>
      <c r="Z32" s="1872">
        <v>3381</v>
      </c>
      <c r="AA32" s="1886"/>
      <c r="AB32" s="1872">
        <v>150</v>
      </c>
      <c r="AC32" s="1886"/>
      <c r="AD32" s="1872">
        <v>220</v>
      </c>
      <c r="AE32" s="1886"/>
      <c r="AF32" s="1872">
        <v>101760</v>
      </c>
      <c r="AG32" s="1886"/>
      <c r="AH32" s="1872"/>
      <c r="AI32" s="1886"/>
      <c r="AJ32" s="1872">
        <v>2627</v>
      </c>
      <c r="AK32" s="1886"/>
      <c r="AL32" s="1872"/>
      <c r="AM32" s="1886"/>
      <c r="AN32" s="1872"/>
      <c r="AO32" s="1886"/>
      <c r="AP32" s="1872">
        <f t="shared" si="0"/>
        <v>126857</v>
      </c>
      <c r="AQ32" s="1891"/>
      <c r="AR32" s="1888">
        <f t="shared" si="1"/>
        <v>423516</v>
      </c>
      <c r="AS32" s="1891"/>
      <c r="AT32" s="4"/>
      <c r="AW32" s="1887"/>
      <c r="AY32" s="2072"/>
      <c r="BA32" s="1969"/>
    </row>
    <row r="33" spans="1:53" x14ac:dyDescent="0.2">
      <c r="A33" s="1399"/>
      <c r="B33" s="1404" t="s">
        <v>634</v>
      </c>
      <c r="C33" s="1885" t="s">
        <v>324</v>
      </c>
      <c r="D33" s="1871">
        <v>395750.49652088404</v>
      </c>
      <c r="E33" s="1396"/>
      <c r="F33" s="1871">
        <v>48687.351775264695</v>
      </c>
      <c r="G33" s="1396"/>
      <c r="H33" s="1871">
        <v>68666.667588705561</v>
      </c>
      <c r="I33" s="1886"/>
      <c r="J33" s="1871">
        <v>6769.0633278851146</v>
      </c>
      <c r="K33" s="1886"/>
      <c r="L33" s="1871">
        <v>21035.650433827705</v>
      </c>
      <c r="M33" s="1396"/>
      <c r="N33" s="1871">
        <v>540909.22964656714</v>
      </c>
      <c r="O33" s="1396"/>
      <c r="P33" s="1871">
        <v>519873.57921273942</v>
      </c>
      <c r="Q33" s="1396"/>
      <c r="R33" s="1872">
        <v>519874</v>
      </c>
      <c r="S33" s="1887"/>
      <c r="T33" s="1888"/>
      <c r="U33" s="1396"/>
      <c r="V33" s="1890">
        <v>32669</v>
      </c>
      <c r="W33" s="1889"/>
      <c r="X33" s="1890">
        <v>21036</v>
      </c>
      <c r="Y33" s="144"/>
      <c r="Z33" s="1872">
        <v>13815</v>
      </c>
      <c r="AA33" s="1886"/>
      <c r="AB33" s="1872">
        <v>80</v>
      </c>
      <c r="AC33" s="1886"/>
      <c r="AD33" s="1872">
        <v>0</v>
      </c>
      <c r="AE33" s="1886"/>
      <c r="AF33" s="1872">
        <v>140617</v>
      </c>
      <c r="AG33" s="1886"/>
      <c r="AH33" s="1872">
        <v>28264</v>
      </c>
      <c r="AI33" s="1886"/>
      <c r="AJ33" s="1872">
        <v>12986</v>
      </c>
      <c r="AK33" s="1886"/>
      <c r="AL33" s="1872"/>
      <c r="AM33" s="1886"/>
      <c r="AN33" s="1872"/>
      <c r="AO33" s="1886"/>
      <c r="AP33" s="1872">
        <f t="shared" si="0"/>
        <v>249467</v>
      </c>
      <c r="AQ33" s="1891"/>
      <c r="AR33" s="1888">
        <f t="shared" si="1"/>
        <v>769341</v>
      </c>
      <c r="AS33" s="1891"/>
      <c r="AT33" s="4"/>
      <c r="AW33" s="1887"/>
      <c r="AY33" s="2072"/>
      <c r="BA33" s="1969"/>
    </row>
    <row r="34" spans="1:53" x14ac:dyDescent="0.2">
      <c r="A34" s="1399"/>
      <c r="B34" s="1404" t="s">
        <v>511</v>
      </c>
      <c r="C34" s="1892" t="s">
        <v>325</v>
      </c>
      <c r="D34" s="1871">
        <v>363520.91893818387</v>
      </c>
      <c r="E34" s="1396"/>
      <c r="F34" s="1871">
        <v>67958.915899529471</v>
      </c>
      <c r="G34" s="1396"/>
      <c r="H34" s="1871">
        <v>59194.213993680714</v>
      </c>
      <c r="I34" s="1886"/>
      <c r="J34" s="1871">
        <v>79632.108240886635</v>
      </c>
      <c r="K34" s="1886"/>
      <c r="L34" s="1871">
        <v>2442.2187455547696</v>
      </c>
      <c r="M34" s="1396"/>
      <c r="N34" s="1871">
        <v>572748.37581783545</v>
      </c>
      <c r="O34" s="1396"/>
      <c r="P34" s="1871">
        <v>570306.15707228065</v>
      </c>
      <c r="Q34" s="1396"/>
      <c r="R34" s="1872">
        <v>570306</v>
      </c>
      <c r="S34" s="1887"/>
      <c r="T34" s="1888"/>
      <c r="U34" s="1396"/>
      <c r="V34" s="1890">
        <v>11310</v>
      </c>
      <c r="W34" s="1889"/>
      <c r="X34" s="1890">
        <v>2442</v>
      </c>
      <c r="Y34" s="144"/>
      <c r="Z34" s="1872">
        <v>13661</v>
      </c>
      <c r="AA34" s="1886"/>
      <c r="AB34" s="1872">
        <v>150</v>
      </c>
      <c r="AC34" s="1886"/>
      <c r="AD34" s="1872">
        <v>0</v>
      </c>
      <c r="AE34" s="1886"/>
      <c r="AF34" s="1872">
        <v>62379</v>
      </c>
      <c r="AG34" s="1886"/>
      <c r="AH34" s="1872"/>
      <c r="AI34" s="1886"/>
      <c r="AJ34" s="1872">
        <v>25971</v>
      </c>
      <c r="AK34" s="1886"/>
      <c r="AL34" s="1872"/>
      <c r="AM34" s="1886"/>
      <c r="AN34" s="1872"/>
      <c r="AO34" s="1886"/>
      <c r="AP34" s="1872">
        <f t="shared" si="0"/>
        <v>115913</v>
      </c>
      <c r="AQ34" s="1891"/>
      <c r="AR34" s="1888">
        <f t="shared" si="1"/>
        <v>686219</v>
      </c>
      <c r="AS34" s="1891"/>
      <c r="AT34" s="4"/>
      <c r="AW34" s="1887"/>
      <c r="AY34" s="2072"/>
      <c r="BA34" s="1969"/>
    </row>
    <row r="35" spans="1:53" x14ac:dyDescent="0.2">
      <c r="A35" s="1399"/>
      <c r="B35" s="1404" t="s">
        <v>326</v>
      </c>
      <c r="C35" s="1885" t="s">
        <v>327</v>
      </c>
      <c r="D35" s="1871">
        <v>681433.12413885118</v>
      </c>
      <c r="E35" s="1396"/>
      <c r="F35" s="1871">
        <v>40193.385991804127</v>
      </c>
      <c r="G35" s="1396"/>
      <c r="H35" s="1871">
        <v>97586.510771907575</v>
      </c>
      <c r="I35" s="1886"/>
      <c r="J35" s="1871">
        <v>199515.82954706953</v>
      </c>
      <c r="K35" s="1886"/>
      <c r="L35" s="1871">
        <v>0</v>
      </c>
      <c r="M35" s="1396"/>
      <c r="N35" s="1871">
        <v>1018728.8504496324</v>
      </c>
      <c r="O35" s="1396"/>
      <c r="P35" s="1871">
        <v>1018728.8504496324</v>
      </c>
      <c r="Q35" s="1396"/>
      <c r="R35" s="1872">
        <v>1018729</v>
      </c>
      <c r="S35" s="1887"/>
      <c r="T35" s="1888"/>
      <c r="U35" s="1396"/>
      <c r="V35" s="1890">
        <v>22560</v>
      </c>
      <c r="W35" s="1889"/>
      <c r="X35" s="1890">
        <v>0</v>
      </c>
      <c r="Y35" s="144"/>
      <c r="Z35" s="1872">
        <v>1156</v>
      </c>
      <c r="AA35" s="1886"/>
      <c r="AB35" s="1872">
        <v>150</v>
      </c>
      <c r="AC35" s="1886"/>
      <c r="AD35" s="1872">
        <v>2354</v>
      </c>
      <c r="AE35" s="1886"/>
      <c r="AF35" s="1872">
        <v>51891</v>
      </c>
      <c r="AG35" s="1886"/>
      <c r="AH35" s="1872"/>
      <c r="AI35" s="1886"/>
      <c r="AJ35" s="1872">
        <v>51036</v>
      </c>
      <c r="AK35" s="1886"/>
      <c r="AL35" s="1872"/>
      <c r="AM35" s="1886"/>
      <c r="AN35" s="1872"/>
      <c r="AO35" s="1886"/>
      <c r="AP35" s="1872">
        <f t="shared" si="0"/>
        <v>129147</v>
      </c>
      <c r="AQ35" s="1891"/>
      <c r="AR35" s="1888">
        <f t="shared" si="1"/>
        <v>1147876</v>
      </c>
      <c r="AS35" s="1891"/>
      <c r="AT35" s="4"/>
      <c r="AU35" s="544"/>
      <c r="AV35" s="132"/>
      <c r="AW35" s="1887"/>
      <c r="AY35" s="2072"/>
      <c r="BA35" s="1969"/>
    </row>
    <row r="36" spans="1:53" x14ac:dyDescent="0.2">
      <c r="A36" s="1399"/>
      <c r="B36" s="1404" t="s">
        <v>513</v>
      </c>
      <c r="C36" s="1892" t="s">
        <v>328</v>
      </c>
      <c r="D36" s="1871">
        <v>201122.13618094014</v>
      </c>
      <c r="E36" s="1396"/>
      <c r="F36" s="1871">
        <v>39664.831223947738</v>
      </c>
      <c r="G36" s="1396"/>
      <c r="H36" s="1871">
        <v>45329.796303835297</v>
      </c>
      <c r="I36" s="1886"/>
      <c r="J36" s="1871">
        <v>20842.390495344454</v>
      </c>
      <c r="K36" s="1886"/>
      <c r="L36" s="1871">
        <v>8640.1601463856296</v>
      </c>
      <c r="M36" s="1396"/>
      <c r="N36" s="1871">
        <v>315599.31435045326</v>
      </c>
      <c r="O36" s="1396"/>
      <c r="P36" s="1871">
        <v>306959.15420406766</v>
      </c>
      <c r="Q36" s="1396"/>
      <c r="R36" s="1872">
        <v>306959</v>
      </c>
      <c r="S36" s="1887"/>
      <c r="T36" s="1888"/>
      <c r="U36" s="1396"/>
      <c r="V36" s="1890">
        <v>15242</v>
      </c>
      <c r="W36" s="1889"/>
      <c r="X36" s="1890">
        <v>8640</v>
      </c>
      <c r="Y36" s="1886"/>
      <c r="Z36" s="1872">
        <v>3156</v>
      </c>
      <c r="AA36" s="1886"/>
      <c r="AB36" s="1872">
        <v>100</v>
      </c>
      <c r="AC36" s="1886"/>
      <c r="AD36" s="1872">
        <v>0</v>
      </c>
      <c r="AE36" s="1886"/>
      <c r="AF36" s="1872">
        <v>125426</v>
      </c>
      <c r="AG36" s="1886"/>
      <c r="AH36" s="1872"/>
      <c r="AI36" s="1886"/>
      <c r="AJ36" s="1872">
        <v>3320</v>
      </c>
      <c r="AK36" s="1886"/>
      <c r="AL36" s="1872"/>
      <c r="AM36" s="1886"/>
      <c r="AN36" s="1872"/>
      <c r="AO36" s="1886"/>
      <c r="AP36" s="1872">
        <f t="shared" si="0"/>
        <v>155884</v>
      </c>
      <c r="AQ36" s="1891"/>
      <c r="AR36" s="1888">
        <f t="shared" si="1"/>
        <v>462843</v>
      </c>
      <c r="AS36" s="1891"/>
      <c r="AT36" s="4"/>
      <c r="AW36" s="1887"/>
      <c r="AY36" s="2072"/>
      <c r="BA36" s="1969"/>
    </row>
    <row r="37" spans="1:53" s="13" customFormat="1" ht="13.5" thickBot="1" x14ac:dyDescent="0.25">
      <c r="A37" s="87" t="s">
        <v>529</v>
      </c>
      <c r="B37" s="2018"/>
      <c r="C37" s="2009"/>
      <c r="D37" s="1882"/>
      <c r="E37" s="1394"/>
      <c r="F37" s="1882"/>
      <c r="G37" s="1394"/>
      <c r="H37" s="1882"/>
      <c r="I37" s="1657"/>
      <c r="J37" s="1882"/>
      <c r="K37" s="1657"/>
      <c r="L37" s="1882"/>
      <c r="M37" s="1394"/>
      <c r="N37" s="1882"/>
      <c r="O37" s="1394"/>
      <c r="P37" s="1983"/>
      <c r="Q37" s="1394"/>
      <c r="R37" s="1901">
        <v>0</v>
      </c>
      <c r="S37" s="2086"/>
      <c r="T37" s="1902">
        <v>3377902</v>
      </c>
      <c r="U37" s="1903"/>
      <c r="V37" s="2087"/>
      <c r="W37" s="2009"/>
      <c r="X37" s="2087"/>
      <c r="Y37" s="2012"/>
      <c r="Z37" s="1884"/>
      <c r="AA37" s="2088"/>
      <c r="AB37" s="1884"/>
      <c r="AC37" s="2088"/>
      <c r="AD37" s="1901"/>
      <c r="AE37" s="2012"/>
      <c r="AF37" s="2089">
        <v>1665</v>
      </c>
      <c r="AG37" s="2009" t="s">
        <v>490</v>
      </c>
      <c r="AH37" s="1901"/>
      <c r="AI37" s="1657"/>
      <c r="AJ37" s="1901"/>
      <c r="AK37" s="1657"/>
      <c r="AL37" s="1901"/>
      <c r="AM37" s="1657"/>
      <c r="AN37" s="1901">
        <v>147450</v>
      </c>
      <c r="AO37" s="1657"/>
      <c r="AP37" s="1901">
        <f t="shared" si="0"/>
        <v>3527017</v>
      </c>
      <c r="AQ37" s="2090"/>
      <c r="AR37" s="1902">
        <f t="shared" si="1"/>
        <v>3527017</v>
      </c>
      <c r="AS37" s="2090"/>
      <c r="AT37" s="4"/>
      <c r="AU37"/>
      <c r="AW37" s="1887"/>
      <c r="AY37" s="2072"/>
    </row>
    <row r="38" spans="1:53" ht="13.5" thickBot="1" x14ac:dyDescent="0.25">
      <c r="A38" s="87" t="s">
        <v>488</v>
      </c>
      <c r="B38" s="1405"/>
      <c r="C38" s="1394"/>
      <c r="D38" s="2013">
        <v>11658601</v>
      </c>
      <c r="E38" s="2075"/>
      <c r="F38" s="2013">
        <v>1011573</v>
      </c>
      <c r="G38" s="2075"/>
      <c r="H38" s="2013">
        <v>2537108</v>
      </c>
      <c r="I38" s="2076"/>
      <c r="J38" s="2013">
        <v>2226579.3547187191</v>
      </c>
      <c r="K38" s="1655"/>
      <c r="L38" s="2013">
        <v>176821.64528128089</v>
      </c>
      <c r="M38" s="1656"/>
      <c r="N38" s="2013">
        <v>17610683</v>
      </c>
      <c r="O38" s="1656"/>
      <c r="P38" s="2013">
        <v>17433862.354718719</v>
      </c>
      <c r="Q38" s="1656"/>
      <c r="R38" s="1901">
        <v>17433862</v>
      </c>
      <c r="S38" s="1655"/>
      <c r="T38" s="2006">
        <v>3377902</v>
      </c>
      <c r="U38" s="1656"/>
      <c r="V38" s="2077">
        <v>499000</v>
      </c>
      <c r="W38" s="1610"/>
      <c r="X38" s="2077">
        <v>176820</v>
      </c>
      <c r="Y38" s="1658"/>
      <c r="Z38" s="2073">
        <v>191273</v>
      </c>
      <c r="AA38" s="1653"/>
      <c r="AB38" s="2073">
        <v>2760</v>
      </c>
      <c r="AC38" s="1653"/>
      <c r="AD38" s="1901">
        <v>14605</v>
      </c>
      <c r="AE38" s="1394"/>
      <c r="AF38" s="2077">
        <f>SUM(AF14:AF37)</f>
        <v>1800000</v>
      </c>
      <c r="AG38" s="1610"/>
      <c r="AH38" s="2073">
        <v>148000</v>
      </c>
      <c r="AI38" s="2074"/>
      <c r="AJ38" s="2073">
        <v>367290</v>
      </c>
      <c r="AK38" s="2074"/>
      <c r="AL38" s="2073">
        <f>SUM(AL14:AL37)</f>
        <v>121800</v>
      </c>
      <c r="AM38" s="2074"/>
      <c r="AN38" s="2073">
        <v>147450</v>
      </c>
      <c r="AO38" s="2074"/>
      <c r="AP38" s="2008">
        <f t="shared" si="0"/>
        <v>6846900</v>
      </c>
      <c r="AQ38" s="1659"/>
      <c r="AR38" s="1902">
        <f>SUM(AR14:AR37)</f>
        <v>24280762</v>
      </c>
      <c r="AS38" s="1660"/>
      <c r="AT38" s="52"/>
      <c r="AW38" s="1987"/>
      <c r="AY38" s="2072"/>
    </row>
    <row r="39" spans="1:53" s="2078" customFormat="1" ht="18" x14ac:dyDescent="0.25">
      <c r="A39" s="2078" t="s">
        <v>916</v>
      </c>
      <c r="D39" s="2079"/>
      <c r="E39" s="2080"/>
      <c r="F39" s="2081"/>
      <c r="G39" s="2080"/>
      <c r="H39" s="2081"/>
      <c r="I39" s="2080"/>
      <c r="J39" s="2081"/>
      <c r="K39" s="2080"/>
      <c r="L39" s="2080"/>
      <c r="M39" s="2080"/>
      <c r="P39" s="2082"/>
      <c r="V39" s="2083"/>
      <c r="X39" s="2083"/>
      <c r="Z39" s="2083"/>
      <c r="AF39" s="2083"/>
      <c r="AH39" s="2083"/>
      <c r="AP39"/>
      <c r="AQ39"/>
    </row>
    <row r="40" spans="1:53" s="2078" customFormat="1" ht="18" x14ac:dyDescent="0.25">
      <c r="A40" s="2078" t="s">
        <v>917</v>
      </c>
      <c r="D40" s="2079"/>
      <c r="E40" s="2080"/>
      <c r="F40" s="2081"/>
      <c r="G40" s="2080"/>
      <c r="H40" s="2081"/>
      <c r="I40" s="2080"/>
      <c r="J40" s="2081"/>
      <c r="K40" s="2080"/>
      <c r="L40" s="2080"/>
      <c r="M40" s="2080"/>
      <c r="P40" s="2082"/>
      <c r="V40" s="2083"/>
      <c r="X40" s="2083"/>
      <c r="Z40" s="2083"/>
      <c r="AF40" s="2083"/>
      <c r="AH40" s="2083"/>
      <c r="AP40" s="1138"/>
      <c r="AQ40" s="1138"/>
    </row>
    <row r="41" spans="1:53" s="2078" customFormat="1" ht="18" x14ac:dyDescent="0.25">
      <c r="A41" s="2078" t="s">
        <v>918</v>
      </c>
      <c r="D41" s="2079"/>
      <c r="E41" s="2080"/>
      <c r="F41" s="2081"/>
      <c r="G41" s="2080"/>
      <c r="H41" s="2081"/>
      <c r="I41" s="2080"/>
      <c r="J41" s="2081"/>
      <c r="K41" s="2080"/>
      <c r="L41" s="2080"/>
      <c r="M41" s="2080"/>
      <c r="P41" s="2082"/>
      <c r="V41" s="2083"/>
      <c r="X41" s="2083"/>
      <c r="Z41" s="2083"/>
      <c r="AF41" s="2083"/>
      <c r="AH41" s="2083"/>
      <c r="AP41"/>
      <c r="AQ41"/>
    </row>
    <row r="42" spans="1:53" s="2078" customFormat="1" ht="18" x14ac:dyDescent="0.25">
      <c r="A42" s="2078" t="s">
        <v>920</v>
      </c>
      <c r="D42" s="2079"/>
      <c r="E42" s="2080"/>
      <c r="F42" s="2081"/>
      <c r="G42" s="2080"/>
      <c r="H42" s="2081"/>
      <c r="I42" s="2080"/>
      <c r="J42" s="2081"/>
      <c r="K42" s="2080"/>
      <c r="L42" s="2080"/>
      <c r="M42" s="2080"/>
      <c r="P42" s="2082"/>
      <c r="V42" s="2083"/>
      <c r="X42" s="2083"/>
      <c r="Z42" s="2083"/>
      <c r="AF42" s="2083"/>
      <c r="AH42" s="2083"/>
      <c r="AP42"/>
      <c r="AQ42"/>
    </row>
    <row r="43" spans="1:53" s="2078" customFormat="1" ht="18" x14ac:dyDescent="0.25">
      <c r="A43" s="2078" t="s">
        <v>904</v>
      </c>
      <c r="D43" s="2079"/>
      <c r="E43" s="2080"/>
      <c r="F43" s="2081"/>
      <c r="G43" s="2080"/>
      <c r="H43" s="2081"/>
      <c r="I43" s="2080"/>
      <c r="J43" s="2081"/>
      <c r="K43" s="2080"/>
      <c r="L43" s="2080"/>
      <c r="M43" s="2080"/>
      <c r="P43" s="2082"/>
      <c r="V43" s="2083"/>
      <c r="X43" s="2083"/>
      <c r="Z43" s="2083"/>
      <c r="AF43" s="2083"/>
      <c r="AH43" s="2083"/>
      <c r="AP43"/>
      <c r="AQ43"/>
    </row>
    <row r="44" spans="1:53" s="1661" customFormat="1" ht="18" x14ac:dyDescent="0.25">
      <c r="A44" s="2078" t="s">
        <v>869</v>
      </c>
      <c r="B44" s="2078"/>
      <c r="D44" s="1663"/>
      <c r="E44" s="1663"/>
      <c r="F44" s="1663"/>
      <c r="G44" s="1663"/>
      <c r="H44" s="1663"/>
      <c r="I44" s="1663"/>
      <c r="J44" s="1663"/>
      <c r="K44" s="1667"/>
      <c r="L44" s="1667"/>
      <c r="M44" s="1667"/>
      <c r="N44" s="1667"/>
      <c r="O44" s="1667"/>
      <c r="P44" s="1667"/>
      <c r="Q44" s="1667"/>
      <c r="T44" s="1664"/>
      <c r="AT44" s="1138"/>
      <c r="AU44" s="1138"/>
    </row>
    <row r="45" spans="1:53" s="1661" customFormat="1" ht="18" x14ac:dyDescent="0.25">
      <c r="A45" s="2078" t="s">
        <v>870</v>
      </c>
      <c r="B45" s="2078"/>
      <c r="D45" s="1663"/>
      <c r="E45" s="1663"/>
      <c r="F45" s="1663"/>
      <c r="G45" s="1663"/>
      <c r="H45" s="1663"/>
      <c r="I45" s="1663"/>
      <c r="J45" s="1663"/>
      <c r="K45" s="1667"/>
      <c r="L45" s="1667"/>
      <c r="M45" s="1667"/>
      <c r="N45" s="1667"/>
      <c r="O45" s="1667"/>
      <c r="P45" s="1667"/>
      <c r="Q45" s="1667"/>
      <c r="T45" s="1664"/>
      <c r="AT45"/>
      <c r="AU45"/>
    </row>
    <row r="46" spans="1:53" ht="18" x14ac:dyDescent="0.25">
      <c r="A46" s="1661" t="s">
        <v>915</v>
      </c>
      <c r="B46" s="34"/>
      <c r="C46" s="34"/>
      <c r="D46" s="106"/>
      <c r="E46" s="106"/>
      <c r="F46" s="106"/>
      <c r="G46" s="106"/>
      <c r="H46" s="106"/>
      <c r="I46" s="106"/>
      <c r="J46" s="106"/>
      <c r="K46" s="106"/>
      <c r="L46" s="106"/>
      <c r="M46" s="106"/>
      <c r="P46" s="1615"/>
      <c r="T46" s="1393"/>
      <c r="AP46"/>
      <c r="AQ46"/>
      <c r="AT46" s="1393"/>
      <c r="AU46" s="1393"/>
    </row>
    <row r="47" spans="1:53" ht="18" x14ac:dyDescent="0.25">
      <c r="A47" s="1661" t="s">
        <v>919</v>
      </c>
      <c r="B47" s="34"/>
      <c r="C47" s="34"/>
      <c r="D47" s="106"/>
      <c r="E47" s="106"/>
      <c r="F47" s="106"/>
      <c r="G47" s="106"/>
      <c r="H47" s="106"/>
      <c r="I47" s="106"/>
      <c r="J47" s="106"/>
      <c r="K47" s="106"/>
      <c r="L47" s="106"/>
      <c r="M47" s="106"/>
      <c r="N47" s="106"/>
      <c r="O47" s="106"/>
      <c r="P47" s="106"/>
      <c r="Q47" s="106"/>
    </row>
    <row r="48" spans="1:53" ht="15" x14ac:dyDescent="0.2">
      <c r="A48" s="34"/>
      <c r="B48" s="34"/>
      <c r="C48" s="34"/>
      <c r="D48" s="106"/>
      <c r="E48" s="106"/>
      <c r="F48" s="106"/>
      <c r="G48" s="106"/>
      <c r="H48" s="106"/>
      <c r="I48" s="106"/>
      <c r="J48" s="106"/>
      <c r="K48" s="106"/>
      <c r="L48" s="106"/>
      <c r="M48" s="106"/>
      <c r="N48" s="106"/>
      <c r="O48" s="106"/>
      <c r="P48" s="106"/>
      <c r="Q48" s="106"/>
    </row>
    <row r="49" spans="1:53" x14ac:dyDescent="0.2">
      <c r="D49" s="1393">
        <v>6772474</v>
      </c>
      <c r="F49" s="1393">
        <v>705297</v>
      </c>
      <c r="H49" s="1987">
        <v>1385587</v>
      </c>
      <c r="J49" s="1393">
        <v>1236834</v>
      </c>
      <c r="R49" s="1987"/>
      <c r="S49" s="1987"/>
    </row>
    <row r="50" spans="1:53" s="1615" customFormat="1" x14ac:dyDescent="0.2">
      <c r="A50" s="1393"/>
      <c r="B50" s="1393"/>
      <c r="C50" s="1393"/>
      <c r="D50" s="1393"/>
      <c r="E50" s="1393"/>
      <c r="F50" s="1393"/>
      <c r="G50" s="1393"/>
      <c r="H50" s="1987"/>
      <c r="I50" s="1393"/>
      <c r="J50" s="1987"/>
      <c r="K50" s="1393"/>
      <c r="L50" s="1393"/>
      <c r="M50" s="1393"/>
      <c r="N50" s="1393"/>
      <c r="O50" s="1393"/>
      <c r="P50" s="1393"/>
      <c r="Q50" s="1393"/>
      <c r="R50" s="1987"/>
      <c r="S50" s="1987"/>
      <c r="U50" s="1393"/>
      <c r="V50" s="1393"/>
      <c r="W50" s="1393"/>
      <c r="X50" s="1393"/>
      <c r="Y50" s="1393"/>
      <c r="Z50" s="1393"/>
      <c r="AA50" s="1393"/>
      <c r="AB50" s="1393"/>
      <c r="AC50" s="1393"/>
      <c r="AD50" s="1393"/>
      <c r="AE50" s="1393"/>
      <c r="AF50" s="1393"/>
      <c r="AG50" s="1393"/>
      <c r="AH50" s="1393"/>
      <c r="AI50" s="1393"/>
      <c r="AJ50" s="1393"/>
      <c r="AK50" s="1393"/>
      <c r="AL50" s="1393"/>
      <c r="AM50" s="1393"/>
      <c r="AN50" s="1393"/>
      <c r="AO50" s="1393"/>
      <c r="AP50" s="1393"/>
      <c r="AQ50" s="1393"/>
      <c r="AR50" s="1393"/>
      <c r="AS50" s="1393"/>
      <c r="AT50"/>
      <c r="AU50"/>
      <c r="AV50" s="1393"/>
      <c r="AW50" s="1393"/>
      <c r="AX50" s="1393"/>
      <c r="AY50" s="1393"/>
      <c r="AZ50" s="1393"/>
      <c r="BA50" s="1393"/>
    </row>
    <row r="51" spans="1:53" s="1615" customFormat="1" x14ac:dyDescent="0.2">
      <c r="A51" s="1393"/>
      <c r="B51" s="1393"/>
      <c r="C51" s="1393"/>
      <c r="D51" s="1393"/>
      <c r="E51" s="1393"/>
      <c r="F51" s="1393"/>
      <c r="G51" s="1393"/>
      <c r="H51" s="1393"/>
      <c r="I51" s="1393"/>
      <c r="J51" s="1393"/>
      <c r="K51" s="1393"/>
      <c r="L51" s="1393"/>
      <c r="M51" s="1393"/>
      <c r="N51" s="1393"/>
      <c r="O51" s="1393"/>
      <c r="P51" s="1393"/>
      <c r="Q51" s="1393"/>
      <c r="R51" s="1987"/>
      <c r="S51" s="1987"/>
      <c r="U51" s="1393"/>
      <c r="V51" s="1393"/>
      <c r="W51" s="1393"/>
      <c r="X51" s="1393"/>
      <c r="Y51" s="1393"/>
      <c r="Z51" s="1393"/>
      <c r="AA51" s="1393"/>
      <c r="AB51" s="1393"/>
      <c r="AC51" s="1393"/>
      <c r="AD51" s="1393"/>
      <c r="AE51" s="1393"/>
      <c r="AF51" s="1393"/>
      <c r="AG51" s="1393"/>
      <c r="AH51" s="1393"/>
      <c r="AI51" s="1393"/>
      <c r="AJ51" s="1393"/>
      <c r="AK51" s="1393"/>
      <c r="AL51" s="1393"/>
      <c r="AM51" s="1393"/>
      <c r="AN51" s="1393"/>
      <c r="AO51" s="1393"/>
      <c r="AP51" s="1393"/>
      <c r="AQ51" s="1393"/>
      <c r="AR51" s="1393"/>
      <c r="AS51" s="1393"/>
      <c r="AT51"/>
      <c r="AU51"/>
      <c r="AV51" s="1393"/>
      <c r="AW51" s="1393"/>
      <c r="AX51" s="1393"/>
      <c r="AY51" s="1393"/>
      <c r="AZ51" s="1393"/>
      <c r="BA51" s="1393"/>
    </row>
  </sheetData>
  <mergeCells count="100">
    <mergeCell ref="R3:S3"/>
    <mergeCell ref="T3:AQ3"/>
    <mergeCell ref="R4:S4"/>
    <mergeCell ref="AR4:AS4"/>
    <mergeCell ref="A5:B5"/>
    <mergeCell ref="D5:E5"/>
    <mergeCell ref="F5:G5"/>
    <mergeCell ref="H5:I5"/>
    <mergeCell ref="J5:K5"/>
    <mergeCell ref="L5:M5"/>
    <mergeCell ref="T5:U5"/>
    <mergeCell ref="AF5:AG5"/>
    <mergeCell ref="D6:E6"/>
    <mergeCell ref="F6:G6"/>
    <mergeCell ref="H6:I6"/>
    <mergeCell ref="J6:K6"/>
    <mergeCell ref="L6:M6"/>
    <mergeCell ref="N6:O6"/>
    <mergeCell ref="T6:U6"/>
    <mergeCell ref="V6:AC6"/>
    <mergeCell ref="AF6:AG6"/>
    <mergeCell ref="AJ6:AK6"/>
    <mergeCell ref="D7:E7"/>
    <mergeCell ref="F7:G7"/>
    <mergeCell ref="H7:I7"/>
    <mergeCell ref="J7:K7"/>
    <mergeCell ref="L7:M7"/>
    <mergeCell ref="N7:O7"/>
    <mergeCell ref="T7:U7"/>
    <mergeCell ref="V7:Y7"/>
    <mergeCell ref="AN7:AO7"/>
    <mergeCell ref="A8:B8"/>
    <mergeCell ref="D8:E8"/>
    <mergeCell ref="F8:G8"/>
    <mergeCell ref="H8:I8"/>
    <mergeCell ref="J8:K8"/>
    <mergeCell ref="L8:M8"/>
    <mergeCell ref="T8:U8"/>
    <mergeCell ref="V8:W8"/>
    <mergeCell ref="X8:Y8"/>
    <mergeCell ref="Z7:AA7"/>
    <mergeCell ref="AB7:AC7"/>
    <mergeCell ref="AF7:AG7"/>
    <mergeCell ref="AH7:AI7"/>
    <mergeCell ref="AJ7:AK7"/>
    <mergeCell ref="AL7:AM7"/>
    <mergeCell ref="AN8:AO8"/>
    <mergeCell ref="AR8:AS8"/>
    <mergeCell ref="AL8:AM8"/>
    <mergeCell ref="D9:E9"/>
    <mergeCell ref="T9:U9"/>
    <mergeCell ref="V9:W9"/>
    <mergeCell ref="X9:Y9"/>
    <mergeCell ref="Z9:AC9"/>
    <mergeCell ref="AF9:AG9"/>
    <mergeCell ref="AH9:AI9"/>
    <mergeCell ref="AJ9:AK9"/>
    <mergeCell ref="Z8:AA8"/>
    <mergeCell ref="AB8:AC8"/>
    <mergeCell ref="AF8:AG8"/>
    <mergeCell ref="AH8:AI8"/>
    <mergeCell ref="AJ8:AK8"/>
    <mergeCell ref="AL9:AM9"/>
    <mergeCell ref="AN9:AO9"/>
    <mergeCell ref="AR9:AS9"/>
    <mergeCell ref="D10:E10"/>
    <mergeCell ref="F10:G10"/>
    <mergeCell ref="H10:I10"/>
    <mergeCell ref="J10:K10"/>
    <mergeCell ref="L10:M10"/>
    <mergeCell ref="N10:O10"/>
    <mergeCell ref="T10:U10"/>
    <mergeCell ref="V10:W10"/>
    <mergeCell ref="X10:Y10"/>
    <mergeCell ref="Z10:AA10"/>
    <mergeCell ref="AB10:AC10"/>
    <mergeCell ref="AD10:AE10"/>
    <mergeCell ref="AH10:AI10"/>
    <mergeCell ref="AJ10:AK10"/>
    <mergeCell ref="AL10:AM10"/>
    <mergeCell ref="AR10:AS10"/>
    <mergeCell ref="Z11:AA11"/>
    <mergeCell ref="AB11:AC11"/>
    <mergeCell ref="AF11:AG11"/>
    <mergeCell ref="AF10:AG10"/>
    <mergeCell ref="N13:O13"/>
    <mergeCell ref="P13:Q13"/>
    <mergeCell ref="V13:W13"/>
    <mergeCell ref="X13:Y13"/>
    <mergeCell ref="AF13:AG13"/>
    <mergeCell ref="D13:E13"/>
    <mergeCell ref="F13:G13"/>
    <mergeCell ref="H13:I13"/>
    <mergeCell ref="J13:K13"/>
    <mergeCell ref="L13:M13"/>
    <mergeCell ref="AU20:AU24"/>
    <mergeCell ref="Z12:AA12"/>
    <mergeCell ref="AB12:AC12"/>
    <mergeCell ref="AD12:AE12"/>
    <mergeCell ref="AF12:AG12"/>
  </mergeCells>
  <pageMargins left="0.35" right="0.2" top="0.92" bottom="0.2" header="0.5" footer="0.5"/>
  <pageSetup paperSize="9" scale="75"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53"/>
  <sheetViews>
    <sheetView zoomScale="80" zoomScaleNormal="80" workbookViewId="0">
      <pane xSplit="2" ySplit="13" topLeftCell="C14" activePane="bottomRight" state="frozen"/>
      <selection activeCell="A19" sqref="A19:I19"/>
      <selection pane="topRight" activeCell="A19" sqref="A19:I19"/>
      <selection pane="bottomLeft" activeCell="A19" sqref="A19:I19"/>
      <selection pane="bottomRight" activeCell="AQ25" sqref="AQ25"/>
    </sheetView>
  </sheetViews>
  <sheetFormatPr defaultRowHeight="12.75" x14ac:dyDescent="0.2"/>
  <cols>
    <col min="1" max="1" width="1.85546875" style="1393" customWidth="1"/>
    <col min="2" max="2" width="20.28515625" style="1393" customWidth="1"/>
    <col min="3" max="3" width="6" style="1393" hidden="1" customWidth="1"/>
    <col min="4" max="4" width="15.42578125" style="1393" hidden="1" customWidth="1"/>
    <col min="5" max="5" width="3" style="1393" hidden="1" customWidth="1"/>
    <col min="6" max="6" width="13.5703125" style="1393" hidden="1" customWidth="1"/>
    <col min="7" max="7" width="2.42578125" style="1393" hidden="1" customWidth="1"/>
    <col min="8" max="8" width="14.7109375" style="1393" hidden="1" customWidth="1"/>
    <col min="9" max="9" width="1.140625" style="1393" hidden="1" customWidth="1"/>
    <col min="10" max="10" width="14.28515625" style="1393" hidden="1" customWidth="1"/>
    <col min="11" max="11" width="0.85546875" style="1393" hidden="1" customWidth="1"/>
    <col min="12" max="12" width="16.5703125" style="1393" hidden="1" customWidth="1"/>
    <col min="13" max="13" width="0.85546875" style="1393" hidden="1" customWidth="1"/>
    <col min="14" max="14" width="11.42578125" style="1393" customWidth="1"/>
    <col min="15" max="15" width="3" style="1393" customWidth="1"/>
    <col min="16" max="16" width="10.7109375" style="1615" customWidth="1"/>
    <col min="17" max="17" width="1.42578125" style="1393" customWidth="1"/>
    <col min="18" max="18" width="9.42578125" style="1393" customWidth="1"/>
    <col min="19" max="19" width="1.42578125" style="1393" customWidth="1"/>
    <col min="20" max="20" width="10" style="1393" customWidth="1"/>
    <col min="21" max="21" width="1.42578125" style="1393" customWidth="1"/>
    <col min="22" max="22" width="10.5703125" style="1393" customWidth="1"/>
    <col min="23" max="23" width="1.42578125" style="1393" customWidth="1"/>
    <col min="24" max="24" width="9" style="1393" customWidth="1"/>
    <col min="25" max="25" width="1.85546875" style="1393" customWidth="1"/>
    <col min="26" max="26" width="10.85546875" style="1393" customWidth="1"/>
    <col min="27" max="27" width="2" style="1393" customWidth="1"/>
    <col min="28" max="28" width="11.5703125" style="1393" customWidth="1"/>
    <col min="29" max="29" width="2" style="1393" customWidth="1"/>
    <col min="30" max="30" width="9.7109375" style="1393" customWidth="1"/>
    <col min="31" max="31" width="1" style="1393" customWidth="1"/>
    <col min="32" max="32" width="9.7109375" style="1393" customWidth="1"/>
    <col min="33" max="33" width="1" style="1393" customWidth="1"/>
    <col min="34" max="34" width="9.85546875" style="1393" customWidth="1"/>
    <col min="35" max="35" width="3" style="1393" customWidth="1"/>
    <col min="36" max="36" width="9.28515625" style="1393" customWidth="1"/>
    <col min="37" max="37" width="1" style="1393" customWidth="1"/>
    <col min="38" max="38" width="10.42578125" style="1393" customWidth="1"/>
    <col min="39" max="39" width="1.28515625" style="1393" customWidth="1"/>
    <col min="40" max="40" width="11.5703125" style="1393" customWidth="1"/>
    <col min="41" max="41" width="1.28515625" style="1393" customWidth="1"/>
    <col min="42" max="42" width="1.42578125" customWidth="1"/>
    <col min="43" max="43" width="4.85546875" customWidth="1"/>
    <col min="44" max="44" width="2.140625" style="1393" customWidth="1"/>
    <col min="45" max="46" width="9.140625" style="1393"/>
    <col min="47" max="47" width="13.7109375" style="1393" customWidth="1"/>
    <col min="48" max="16384" width="9.140625" style="1393"/>
  </cols>
  <sheetData>
    <row r="1" spans="1:47" s="24" customFormat="1" ht="23.25" x14ac:dyDescent="0.35">
      <c r="A1" s="325" t="s">
        <v>1149</v>
      </c>
    </row>
    <row r="2" spans="1:47" ht="13.5" thickBot="1" x14ac:dyDescent="0.25"/>
    <row r="3" spans="1:47" x14ac:dyDescent="0.2">
      <c r="A3" s="1616"/>
      <c r="B3" s="1617"/>
      <c r="C3" s="1395"/>
      <c r="D3" s="1618"/>
      <c r="E3" s="1395"/>
      <c r="F3" s="1395"/>
      <c r="G3" s="1395"/>
      <c r="H3" s="1395"/>
      <c r="I3" s="1395"/>
      <c r="J3" s="1395"/>
      <c r="K3" s="1395"/>
      <c r="L3" s="1395"/>
      <c r="M3" s="1395"/>
      <c r="N3" s="2985" t="s">
        <v>37</v>
      </c>
      <c r="O3" s="2986"/>
      <c r="P3" s="2987" t="s">
        <v>633</v>
      </c>
      <c r="Q3" s="2986"/>
      <c r="R3" s="2986"/>
      <c r="S3" s="2986"/>
      <c r="T3" s="2986"/>
      <c r="U3" s="2986"/>
      <c r="V3" s="2986"/>
      <c r="W3" s="2986"/>
      <c r="X3" s="2986"/>
      <c r="Y3" s="2986"/>
      <c r="Z3" s="2986"/>
      <c r="AA3" s="2986"/>
      <c r="AB3" s="2986"/>
      <c r="AC3" s="2986"/>
      <c r="AD3" s="2986"/>
      <c r="AE3" s="2986"/>
      <c r="AF3" s="2986"/>
      <c r="AG3" s="2986"/>
      <c r="AH3" s="2986"/>
      <c r="AI3" s="2986"/>
      <c r="AJ3" s="2986"/>
      <c r="AK3" s="2986"/>
      <c r="AL3" s="2986"/>
      <c r="AM3" s="2988"/>
      <c r="AN3" s="1619"/>
      <c r="AO3" s="1620"/>
    </row>
    <row r="4" spans="1:47" x14ac:dyDescent="0.2">
      <c r="A4" s="1399"/>
      <c r="B4" s="1404"/>
      <c r="C4" s="1396"/>
      <c r="D4" s="1621"/>
      <c r="E4" s="1398"/>
      <c r="F4" s="1398"/>
      <c r="G4" s="1398"/>
      <c r="H4" s="1398"/>
      <c r="I4" s="1398"/>
      <c r="J4" s="1398"/>
      <c r="K4" s="1398"/>
      <c r="L4" s="1398"/>
      <c r="M4" s="1398"/>
      <c r="N4" s="2964" t="s">
        <v>39</v>
      </c>
      <c r="O4" s="2972"/>
      <c r="P4" s="1622"/>
      <c r="Q4" s="1623"/>
      <c r="R4" s="1398"/>
      <c r="S4" s="1398"/>
      <c r="T4" s="1398"/>
      <c r="U4" s="1398"/>
      <c r="V4" s="1398"/>
      <c r="W4" s="1398"/>
      <c r="X4" s="1623"/>
      <c r="Y4" s="1623"/>
      <c r="Z4" s="1398"/>
      <c r="AA4" s="1398"/>
      <c r="AB4" s="1398"/>
      <c r="AC4" s="1398"/>
      <c r="AD4" s="1398"/>
      <c r="AE4" s="1398"/>
      <c r="AF4" s="1398"/>
      <c r="AG4" s="1398"/>
      <c r="AH4" s="1398"/>
      <c r="AI4" s="1398"/>
      <c r="AJ4" s="1398"/>
      <c r="AK4" s="1398"/>
      <c r="AL4" s="1398"/>
      <c r="AM4" s="1625"/>
      <c r="AN4" s="2971" t="s">
        <v>488</v>
      </c>
      <c r="AO4" s="2972"/>
    </row>
    <row r="5" spans="1:47" x14ac:dyDescent="0.2">
      <c r="A5" s="2971"/>
      <c r="B5" s="2972"/>
      <c r="C5" s="2116"/>
      <c r="D5" s="2989" t="s">
        <v>335</v>
      </c>
      <c r="E5" s="2990"/>
      <c r="F5" s="2991" t="s">
        <v>347</v>
      </c>
      <c r="G5" s="2990"/>
      <c r="H5" s="2991" t="s">
        <v>347</v>
      </c>
      <c r="I5" s="2990"/>
      <c r="J5" s="2991" t="s">
        <v>347</v>
      </c>
      <c r="K5" s="2990"/>
      <c r="L5" s="2112"/>
      <c r="M5" s="1630"/>
      <c r="N5" s="1631"/>
      <c r="O5" s="110"/>
      <c r="P5" s="2993" t="s">
        <v>865</v>
      </c>
      <c r="Q5" s="2981"/>
      <c r="R5" s="1632"/>
      <c r="S5" s="162"/>
      <c r="T5" s="162"/>
      <c r="U5" s="162"/>
      <c r="V5" s="1633"/>
      <c r="W5" s="162"/>
      <c r="X5" s="1631"/>
      <c r="Y5" s="110"/>
      <c r="Z5" s="2982"/>
      <c r="AA5" s="2984"/>
      <c r="AB5" s="2118"/>
      <c r="AC5" s="2118"/>
      <c r="AD5" s="1634"/>
      <c r="AE5" s="110"/>
      <c r="AF5" s="1634"/>
      <c r="AG5" s="110"/>
      <c r="AH5" s="1634"/>
      <c r="AI5" s="110"/>
      <c r="AJ5" s="1634"/>
      <c r="AK5" s="110"/>
      <c r="AL5" s="1631" t="s">
        <v>631</v>
      </c>
      <c r="AM5" s="1627"/>
      <c r="AN5" s="1635"/>
      <c r="AO5" s="1627"/>
    </row>
    <row r="6" spans="1:47" x14ac:dyDescent="0.2">
      <c r="A6" s="2111"/>
      <c r="B6" s="2110"/>
      <c r="C6" s="2116"/>
      <c r="D6" s="2964" t="s">
        <v>280</v>
      </c>
      <c r="E6" s="2965"/>
      <c r="F6" s="2964" t="s">
        <v>129</v>
      </c>
      <c r="G6" s="2965"/>
      <c r="H6" s="2964" t="s">
        <v>348</v>
      </c>
      <c r="I6" s="2965"/>
      <c r="J6" s="2964" t="s">
        <v>348</v>
      </c>
      <c r="K6" s="2965"/>
      <c r="L6" s="2109" t="s">
        <v>488</v>
      </c>
      <c r="M6" s="2116"/>
      <c r="N6" s="1631"/>
      <c r="O6" s="110"/>
      <c r="P6" s="2973" t="s">
        <v>866</v>
      </c>
      <c r="Q6" s="2963"/>
      <c r="R6" s="2964" t="s">
        <v>349</v>
      </c>
      <c r="S6" s="2978"/>
      <c r="T6" s="2978"/>
      <c r="U6" s="2978"/>
      <c r="V6" s="2978"/>
      <c r="W6" s="2978"/>
      <c r="X6" s="2109"/>
      <c r="Y6" s="2116"/>
      <c r="Z6" s="2964"/>
      <c r="AA6" s="2965"/>
      <c r="AB6" s="2116"/>
      <c r="AC6" s="2116"/>
      <c r="AD6" s="1631" t="s">
        <v>700</v>
      </c>
      <c r="AE6" s="110"/>
      <c r="AF6" s="2964" t="s">
        <v>185</v>
      </c>
      <c r="AG6" s="2965"/>
      <c r="AH6" s="1631"/>
      <c r="AI6" s="110"/>
      <c r="AJ6" s="1631" t="s">
        <v>632</v>
      </c>
      <c r="AK6" s="110"/>
      <c r="AL6" s="1639"/>
      <c r="AM6" s="1627"/>
      <c r="AN6" s="1640"/>
      <c r="AO6" s="1627"/>
    </row>
    <row r="7" spans="1:47" x14ac:dyDescent="0.2">
      <c r="A7" s="2111"/>
      <c r="B7" s="2110"/>
      <c r="C7" s="2116" t="s">
        <v>301</v>
      </c>
      <c r="D7" s="2964" t="s">
        <v>79</v>
      </c>
      <c r="E7" s="2965"/>
      <c r="F7" s="2964" t="s">
        <v>40</v>
      </c>
      <c r="G7" s="2965"/>
      <c r="H7" s="2964" t="s">
        <v>386</v>
      </c>
      <c r="I7" s="2965"/>
      <c r="J7" s="2964" t="s">
        <v>456</v>
      </c>
      <c r="K7" s="2965"/>
      <c r="L7" s="2109"/>
      <c r="M7" s="2116"/>
      <c r="N7" s="1641"/>
      <c r="O7" s="1396"/>
      <c r="P7" s="2973" t="s">
        <v>867</v>
      </c>
      <c r="Q7" s="2963"/>
      <c r="R7" s="2964"/>
      <c r="S7" s="2978"/>
      <c r="T7" s="2116"/>
      <c r="U7" s="2116"/>
      <c r="V7" s="2978"/>
      <c r="W7" s="2978"/>
      <c r="X7" s="1631" t="s">
        <v>190</v>
      </c>
      <c r="Y7" s="110"/>
      <c r="Z7" s="2964" t="s">
        <v>666</v>
      </c>
      <c r="AA7" s="2965"/>
      <c r="AB7" s="2964" t="s">
        <v>899</v>
      </c>
      <c r="AC7" s="2965"/>
      <c r="AD7" s="2964" t="s">
        <v>257</v>
      </c>
      <c r="AE7" s="2965"/>
      <c r="AF7" s="2964" t="s">
        <v>188</v>
      </c>
      <c r="AG7" s="2965"/>
      <c r="AH7" s="2964" t="s">
        <v>784</v>
      </c>
      <c r="AI7" s="2965"/>
      <c r="AJ7" s="2964" t="s">
        <v>487</v>
      </c>
      <c r="AK7" s="2965"/>
      <c r="AL7" s="1631"/>
      <c r="AM7" s="1627"/>
      <c r="AN7" s="1640"/>
      <c r="AO7" s="1627"/>
    </row>
    <row r="8" spans="1:47" x14ac:dyDescent="0.2">
      <c r="A8" s="2971" t="s">
        <v>678</v>
      </c>
      <c r="B8" s="2972"/>
      <c r="C8" s="2116" t="s">
        <v>302</v>
      </c>
      <c r="D8" s="2964"/>
      <c r="E8" s="2965"/>
      <c r="F8" s="2964" t="s">
        <v>136</v>
      </c>
      <c r="G8" s="2965"/>
      <c r="H8" s="2964" t="s">
        <v>350</v>
      </c>
      <c r="I8" s="2965"/>
      <c r="J8" s="2964" t="s">
        <v>350</v>
      </c>
      <c r="K8" s="2965"/>
      <c r="L8" s="2109"/>
      <c r="M8" s="2116"/>
      <c r="N8" s="1631"/>
      <c r="O8" s="110"/>
      <c r="P8" s="2973" t="s">
        <v>868</v>
      </c>
      <c r="Q8" s="2963"/>
      <c r="R8" s="2975"/>
      <c r="S8" s="2976"/>
      <c r="T8" s="2094"/>
      <c r="U8" s="2094"/>
      <c r="V8" s="2976"/>
      <c r="W8" s="2976"/>
      <c r="X8" s="1631" t="s">
        <v>219</v>
      </c>
      <c r="Y8" s="110"/>
      <c r="Z8" s="2964" t="s">
        <v>667</v>
      </c>
      <c r="AA8" s="2965"/>
      <c r="AB8" s="2964" t="s">
        <v>900</v>
      </c>
      <c r="AC8" s="2965"/>
      <c r="AD8" s="2964" t="s">
        <v>134</v>
      </c>
      <c r="AE8" s="2965"/>
      <c r="AF8" s="2964" t="s">
        <v>189</v>
      </c>
      <c r="AG8" s="2965"/>
      <c r="AH8" s="2964" t="s">
        <v>785</v>
      </c>
      <c r="AI8" s="2965"/>
      <c r="AJ8" s="2964"/>
      <c r="AK8" s="2965"/>
      <c r="AL8" s="1641"/>
      <c r="AM8" s="1404"/>
      <c r="AN8" s="2971"/>
      <c r="AO8" s="2972"/>
    </row>
    <row r="9" spans="1:47" x14ac:dyDescent="0.2">
      <c r="A9" s="2111"/>
      <c r="B9" s="2110"/>
      <c r="C9" s="2116"/>
      <c r="D9" s="2964"/>
      <c r="E9" s="2978"/>
      <c r="F9" s="2109"/>
      <c r="G9" s="2115"/>
      <c r="H9" s="2109"/>
      <c r="I9" s="2115"/>
      <c r="J9" s="2109"/>
      <c r="K9" s="2115"/>
      <c r="L9" s="2109"/>
      <c r="M9" s="2116"/>
      <c r="N9" s="1631"/>
      <c r="O9" s="110"/>
      <c r="P9" s="2973" t="s">
        <v>211</v>
      </c>
      <c r="Q9" s="2963"/>
      <c r="R9" s="2982" t="s">
        <v>335</v>
      </c>
      <c r="S9" s="2983"/>
      <c r="T9" s="2982" t="s">
        <v>457</v>
      </c>
      <c r="U9" s="2984"/>
      <c r="V9" s="2982" t="s">
        <v>352</v>
      </c>
      <c r="W9" s="2983"/>
      <c r="X9" s="1631" t="s">
        <v>220</v>
      </c>
      <c r="Y9" s="110"/>
      <c r="Z9" s="2964" t="s">
        <v>210</v>
      </c>
      <c r="AA9" s="2965"/>
      <c r="AB9" s="2964" t="s">
        <v>901</v>
      </c>
      <c r="AC9" s="2965"/>
      <c r="AD9" s="2964"/>
      <c r="AE9" s="2965"/>
      <c r="AF9" s="2964" t="s">
        <v>191</v>
      </c>
      <c r="AG9" s="2965"/>
      <c r="AH9" s="2964"/>
      <c r="AI9" s="2965"/>
      <c r="AJ9" s="2964"/>
      <c r="AK9" s="2965"/>
      <c r="AL9" s="1641"/>
      <c r="AM9" s="1404"/>
      <c r="AN9" s="2971"/>
      <c r="AO9" s="2972"/>
    </row>
    <row r="10" spans="1:47" x14ac:dyDescent="0.2">
      <c r="A10" s="2111"/>
      <c r="B10" s="2110"/>
      <c r="C10" s="2116"/>
      <c r="D10" s="2964" t="s">
        <v>192</v>
      </c>
      <c r="E10" s="2978"/>
      <c r="F10" s="2964" t="s">
        <v>192</v>
      </c>
      <c r="G10" s="2978"/>
      <c r="H10" s="2964" t="s">
        <v>192</v>
      </c>
      <c r="I10" s="2978"/>
      <c r="J10" s="2964" t="s">
        <v>192</v>
      </c>
      <c r="K10" s="2978"/>
      <c r="L10" s="2109" t="s">
        <v>192</v>
      </c>
      <c r="M10" s="2116"/>
      <c r="N10" s="1631"/>
      <c r="O10" s="110"/>
      <c r="P10" s="2973" t="s">
        <v>492</v>
      </c>
      <c r="Q10" s="2963"/>
      <c r="R10" s="2964"/>
      <c r="S10" s="2978"/>
      <c r="T10" s="2109"/>
      <c r="U10" s="2116"/>
      <c r="V10" s="2964" t="s">
        <v>355</v>
      </c>
      <c r="W10" s="2965"/>
      <c r="X10" s="2964" t="s">
        <v>221</v>
      </c>
      <c r="Y10" s="2965"/>
      <c r="Z10" s="2964"/>
      <c r="AA10" s="2965"/>
      <c r="AB10" s="2964" t="s">
        <v>902</v>
      </c>
      <c r="AC10" s="2965"/>
      <c r="AD10" s="2964"/>
      <c r="AE10" s="2965"/>
      <c r="AF10" s="2964" t="s">
        <v>194</v>
      </c>
      <c r="AG10" s="2965"/>
      <c r="AH10" s="2964"/>
      <c r="AI10" s="2965"/>
      <c r="AJ10" s="2109"/>
      <c r="AK10" s="2116"/>
      <c r="AL10" s="1641"/>
      <c r="AM10" s="1404"/>
      <c r="AN10" s="2971"/>
      <c r="AO10" s="2972"/>
    </row>
    <row r="11" spans="1:47" x14ac:dyDescent="0.2">
      <c r="A11" s="2111"/>
      <c r="B11" s="2110"/>
      <c r="C11" s="2116"/>
      <c r="D11" s="2109"/>
      <c r="E11" s="2116"/>
      <c r="F11" s="2109"/>
      <c r="G11" s="2116"/>
      <c r="H11" s="2109"/>
      <c r="I11" s="2115"/>
      <c r="J11" s="2109"/>
      <c r="K11" s="2115"/>
      <c r="L11" s="2109"/>
      <c r="M11" s="2116"/>
      <c r="N11" s="1631"/>
      <c r="O11" s="110"/>
      <c r="P11" s="2114"/>
      <c r="Q11" s="2117"/>
      <c r="R11" s="2109"/>
      <c r="S11" s="2116"/>
      <c r="T11" s="2109"/>
      <c r="U11" s="2116"/>
      <c r="V11" s="2964"/>
      <c r="W11" s="2965"/>
      <c r="X11" s="1631"/>
      <c r="Y11" s="110"/>
      <c r="Z11" s="2964"/>
      <c r="AA11" s="2965"/>
      <c r="AB11" s="2964" t="s">
        <v>489</v>
      </c>
      <c r="AC11" s="2965"/>
      <c r="AD11" s="2109"/>
      <c r="AE11" s="2116"/>
      <c r="AF11" s="2109"/>
      <c r="AG11" s="2116"/>
      <c r="AH11" s="2109"/>
      <c r="AI11" s="2116"/>
      <c r="AJ11" s="2109"/>
      <c r="AK11" s="2116"/>
      <c r="AL11" s="1641"/>
      <c r="AM11" s="1404"/>
      <c r="AN11" s="2111"/>
      <c r="AO11" s="2110"/>
    </row>
    <row r="12" spans="1:47" x14ac:dyDescent="0.2">
      <c r="A12" s="2111"/>
      <c r="B12" s="2110"/>
      <c r="C12" s="2116"/>
      <c r="D12" s="2109"/>
      <c r="E12" s="2116"/>
      <c r="F12" s="2109"/>
      <c r="G12" s="2116"/>
      <c r="H12" s="2109"/>
      <c r="I12" s="2115"/>
      <c r="J12" s="2109"/>
      <c r="K12" s="2115"/>
      <c r="L12" s="2109"/>
      <c r="M12" s="2116"/>
      <c r="N12" s="1631"/>
      <c r="O12" s="110"/>
      <c r="P12" s="2114"/>
      <c r="Q12" s="2117"/>
      <c r="R12" s="2109"/>
      <c r="S12" s="2116"/>
      <c r="T12" s="2109"/>
      <c r="U12" s="2116"/>
      <c r="V12" s="2964"/>
      <c r="W12" s="2965"/>
      <c r="X12" s="2964"/>
      <c r="Y12" s="2965"/>
      <c r="Z12" s="2964"/>
      <c r="AA12" s="2965"/>
      <c r="AB12" s="2116"/>
      <c r="AC12" s="2116"/>
      <c r="AD12" s="2109"/>
      <c r="AE12" s="2116"/>
      <c r="AF12" s="2109"/>
      <c r="AG12" s="2116"/>
      <c r="AH12" s="2109"/>
      <c r="AI12" s="2116"/>
      <c r="AJ12" s="2109"/>
      <c r="AK12" s="2116"/>
      <c r="AL12" s="1641"/>
      <c r="AM12" s="1404"/>
      <c r="AN12" s="2111"/>
      <c r="AO12" s="2110"/>
    </row>
    <row r="13" spans="1:47" ht="13.5" thickBot="1" x14ac:dyDescent="0.25">
      <c r="A13" s="1400"/>
      <c r="B13" s="1405"/>
      <c r="C13" s="1394"/>
      <c r="D13" s="2966" t="s">
        <v>486</v>
      </c>
      <c r="E13" s="2967"/>
      <c r="F13" s="2966" t="s">
        <v>486</v>
      </c>
      <c r="G13" s="2967"/>
      <c r="H13" s="2966" t="s">
        <v>486</v>
      </c>
      <c r="I13" s="2968"/>
      <c r="J13" s="2966" t="s">
        <v>486</v>
      </c>
      <c r="K13" s="2968"/>
      <c r="L13" s="2966" t="s">
        <v>486</v>
      </c>
      <c r="M13" s="2968"/>
      <c r="N13" s="1645" t="s">
        <v>486</v>
      </c>
      <c r="O13" s="1646"/>
      <c r="P13" s="1647" t="s">
        <v>486</v>
      </c>
      <c r="Q13" s="1646"/>
      <c r="R13" s="2966" t="s">
        <v>486</v>
      </c>
      <c r="S13" s="2967"/>
      <c r="T13" s="2966" t="s">
        <v>486</v>
      </c>
      <c r="U13" s="2968"/>
      <c r="V13" s="1645" t="s">
        <v>486</v>
      </c>
      <c r="W13" s="1646"/>
      <c r="X13" s="1648" t="s">
        <v>486</v>
      </c>
      <c r="Y13" s="1646"/>
      <c r="Z13" s="2966" t="s">
        <v>486</v>
      </c>
      <c r="AA13" s="2968"/>
      <c r="AB13" s="2966" t="s">
        <v>486</v>
      </c>
      <c r="AC13" s="2968"/>
      <c r="AD13" s="1645" t="s">
        <v>486</v>
      </c>
      <c r="AE13" s="1646"/>
      <c r="AF13" s="1645" t="s">
        <v>486</v>
      </c>
      <c r="AG13" s="1646"/>
      <c r="AH13" s="1645" t="s">
        <v>486</v>
      </c>
      <c r="AI13" s="1646"/>
      <c r="AJ13" s="1645" t="s">
        <v>486</v>
      </c>
      <c r="AK13" s="1646"/>
      <c r="AL13" s="1645" t="s">
        <v>486</v>
      </c>
      <c r="AM13" s="1649"/>
      <c r="AN13" s="1650" t="s">
        <v>486</v>
      </c>
      <c r="AO13" s="1649"/>
    </row>
    <row r="14" spans="1:47" x14ac:dyDescent="0.2">
      <c r="A14" s="1868"/>
      <c r="B14" s="1869" t="s">
        <v>591</v>
      </c>
      <c r="C14" s="1870" t="s">
        <v>303</v>
      </c>
      <c r="D14" s="1651">
        <v>575768.94942778058</v>
      </c>
      <c r="E14" s="1395"/>
      <c r="F14" s="1651">
        <v>57722.052483285763</v>
      </c>
      <c r="G14" s="1395"/>
      <c r="H14" s="2084">
        <v>165069.57245547528</v>
      </c>
      <c r="I14" s="1652"/>
      <c r="J14" s="2084">
        <v>33540.73411033304</v>
      </c>
      <c r="K14" s="1652"/>
      <c r="L14" s="1871">
        <v>832101.3084768746</v>
      </c>
      <c r="M14" s="1396"/>
      <c r="N14" s="1872">
        <v>832101</v>
      </c>
      <c r="O14" s="1873"/>
      <c r="P14" s="1874"/>
      <c r="Q14" s="1875"/>
      <c r="R14" s="2085">
        <v>12918</v>
      </c>
      <c r="S14" s="1879"/>
      <c r="T14" s="1880">
        <v>9616</v>
      </c>
      <c r="U14" s="1879"/>
      <c r="V14" s="1878">
        <v>16936</v>
      </c>
      <c r="W14" s="1877"/>
      <c r="X14" s="1878">
        <v>737</v>
      </c>
      <c r="Y14" s="1877"/>
      <c r="Z14" s="1878"/>
      <c r="AA14" s="1877"/>
      <c r="AB14" s="1875"/>
      <c r="AC14" s="1875"/>
      <c r="AD14" s="1878">
        <v>12960</v>
      </c>
      <c r="AE14" s="1877"/>
      <c r="AF14" s="1878">
        <v>5528</v>
      </c>
      <c r="AG14" s="1877"/>
      <c r="AH14" s="1878"/>
      <c r="AI14" s="1877"/>
      <c r="AJ14" s="1878"/>
      <c r="AK14" s="1877"/>
      <c r="AL14" s="1878">
        <v>58695</v>
      </c>
      <c r="AM14" s="1881"/>
      <c r="AN14" s="1874">
        <v>890796</v>
      </c>
      <c r="AO14" s="1881"/>
      <c r="AP14" s="4"/>
      <c r="AS14" s="2072"/>
      <c r="AU14" s="1969"/>
    </row>
    <row r="15" spans="1:47" x14ac:dyDescent="0.2">
      <c r="A15" s="1399"/>
      <c r="B15" s="1404" t="s">
        <v>494</v>
      </c>
      <c r="C15" s="1885" t="s">
        <v>304</v>
      </c>
      <c r="D15" s="1871">
        <v>608145.09743919282</v>
      </c>
      <c r="E15" s="1396"/>
      <c r="F15" s="1871">
        <v>23368.886633725393</v>
      </c>
      <c r="G15" s="1396"/>
      <c r="H15" s="1871">
        <v>98292.366002609968</v>
      </c>
      <c r="I15" s="1886"/>
      <c r="J15" s="1871">
        <v>281438.52760165662</v>
      </c>
      <c r="K15" s="1886"/>
      <c r="L15" s="1871">
        <v>1011244.8776771848</v>
      </c>
      <c r="M15" s="1396"/>
      <c r="N15" s="1872">
        <v>1011245</v>
      </c>
      <c r="O15" s="1887"/>
      <c r="P15" s="1888"/>
      <c r="Q15" s="1396"/>
      <c r="R15" s="1890">
        <v>7992</v>
      </c>
      <c r="S15" s="1889"/>
      <c r="T15" s="1890">
        <v>1460</v>
      </c>
      <c r="U15" s="1889"/>
      <c r="V15" s="1872">
        <v>10232</v>
      </c>
      <c r="W15" s="1886"/>
      <c r="X15" s="1872">
        <v>21</v>
      </c>
      <c r="Y15" s="1886"/>
      <c r="Z15" s="1872"/>
      <c r="AA15" s="1886"/>
      <c r="AB15" s="1396"/>
      <c r="AC15" s="1396"/>
      <c r="AD15" s="1872"/>
      <c r="AE15" s="1886"/>
      <c r="AF15" s="1872">
        <v>38581</v>
      </c>
      <c r="AG15" s="1886"/>
      <c r="AH15" s="1872"/>
      <c r="AI15" s="1886"/>
      <c r="AJ15" s="1872"/>
      <c r="AK15" s="1886"/>
      <c r="AL15" s="1872">
        <v>58286</v>
      </c>
      <c r="AM15" s="1891"/>
      <c r="AN15" s="1888">
        <v>1069531</v>
      </c>
      <c r="AO15" s="1891"/>
      <c r="AP15" s="4"/>
      <c r="AS15" s="2072"/>
      <c r="AU15" s="1969"/>
    </row>
    <row r="16" spans="1:47" x14ac:dyDescent="0.2">
      <c r="A16" s="1399"/>
      <c r="B16" s="1404" t="s">
        <v>612</v>
      </c>
      <c r="C16" s="1885" t="s">
        <v>305</v>
      </c>
      <c r="D16" s="1871">
        <v>188097.35615138875</v>
      </c>
      <c r="E16" s="1396"/>
      <c r="F16" s="1871">
        <v>40977.13192383475</v>
      </c>
      <c r="G16" s="1396"/>
      <c r="H16" s="1871">
        <v>57807.940097997409</v>
      </c>
      <c r="I16" s="1886"/>
      <c r="J16" s="1871">
        <v>10808.879181515824</v>
      </c>
      <c r="K16" s="1886"/>
      <c r="L16" s="1871">
        <v>297691.30735473678</v>
      </c>
      <c r="M16" s="1396"/>
      <c r="N16" s="1872">
        <v>297691</v>
      </c>
      <c r="O16" s="1887"/>
      <c r="P16" s="1888"/>
      <c r="Q16" s="1396"/>
      <c r="R16" s="1890">
        <v>11302</v>
      </c>
      <c r="S16" s="1889"/>
      <c r="T16" s="1890">
        <v>4430</v>
      </c>
      <c r="U16" s="1889"/>
      <c r="V16" s="1872">
        <v>3065</v>
      </c>
      <c r="W16" s="1886"/>
      <c r="X16" s="1872">
        <v>0</v>
      </c>
      <c r="Y16" s="1886"/>
      <c r="Z16" s="1872"/>
      <c r="AA16" s="1886"/>
      <c r="AB16" s="1396"/>
      <c r="AC16" s="1396"/>
      <c r="AD16" s="1872"/>
      <c r="AE16" s="1886"/>
      <c r="AF16" s="1872">
        <v>2122</v>
      </c>
      <c r="AG16" s="1886"/>
      <c r="AH16" s="1872"/>
      <c r="AI16" s="1886"/>
      <c r="AJ16" s="1872"/>
      <c r="AK16" s="1886"/>
      <c r="AL16" s="1872">
        <v>20919</v>
      </c>
      <c r="AM16" s="1891"/>
      <c r="AN16" s="1888">
        <v>318610</v>
      </c>
      <c r="AO16" s="1891"/>
      <c r="AP16" s="4"/>
      <c r="AS16" s="2072"/>
      <c r="AU16" s="1969"/>
    </row>
    <row r="17" spans="1:47" x14ac:dyDescent="0.2">
      <c r="A17" s="1399"/>
      <c r="B17" s="1404" t="s">
        <v>306</v>
      </c>
      <c r="C17" s="1885" t="s">
        <v>307</v>
      </c>
      <c r="D17" s="1871">
        <v>411020.95798839023</v>
      </c>
      <c r="E17" s="1396"/>
      <c r="F17" s="1871">
        <v>61965.511229937278</v>
      </c>
      <c r="G17" s="1396"/>
      <c r="H17" s="1871">
        <v>121115.00025512198</v>
      </c>
      <c r="I17" s="1886"/>
      <c r="J17" s="1871">
        <v>21291.623257235438</v>
      </c>
      <c r="K17" s="1886"/>
      <c r="L17" s="1871">
        <v>615393.0927306849</v>
      </c>
      <c r="M17" s="1396"/>
      <c r="N17" s="1872">
        <v>615393</v>
      </c>
      <c r="O17" s="1887"/>
      <c r="P17" s="1888"/>
      <c r="Q17" s="1396"/>
      <c r="R17" s="1890">
        <v>13259</v>
      </c>
      <c r="S17" s="1889"/>
      <c r="T17" s="1890">
        <v>10653</v>
      </c>
      <c r="U17" s="1889"/>
      <c r="V17" s="1872">
        <v>3264</v>
      </c>
      <c r="W17" s="1886"/>
      <c r="X17" s="1872">
        <v>1051</v>
      </c>
      <c r="Y17" s="1886"/>
      <c r="Z17" s="1872"/>
      <c r="AA17" s="1886"/>
      <c r="AB17" s="1396"/>
      <c r="AC17" s="1396"/>
      <c r="AD17" s="1872"/>
      <c r="AE17" s="1886"/>
      <c r="AF17" s="1872">
        <v>5643</v>
      </c>
      <c r="AG17" s="1886"/>
      <c r="AH17" s="1872"/>
      <c r="AI17" s="1886"/>
      <c r="AJ17" s="1872"/>
      <c r="AK17" s="1886"/>
      <c r="AL17" s="1872">
        <v>33870</v>
      </c>
      <c r="AM17" s="1891"/>
      <c r="AN17" s="1888">
        <v>649263</v>
      </c>
      <c r="AO17" s="1891"/>
      <c r="AP17" s="4"/>
      <c r="AQ17" s="544"/>
      <c r="AS17" s="2072"/>
      <c r="AU17" s="1969"/>
    </row>
    <row r="18" spans="1:47" x14ac:dyDescent="0.2">
      <c r="A18" s="1399"/>
      <c r="B18" s="1404" t="s">
        <v>496</v>
      </c>
      <c r="C18" s="1885" t="s">
        <v>308</v>
      </c>
      <c r="D18" s="1871">
        <v>161275.12123752607</v>
      </c>
      <c r="E18" s="1396"/>
      <c r="F18" s="1871">
        <v>35525.224202805621</v>
      </c>
      <c r="G18" s="1396"/>
      <c r="H18" s="1871">
        <v>46441.556444894697</v>
      </c>
      <c r="I18" s="1886"/>
      <c r="J18" s="1871">
        <v>51618.617273956246</v>
      </c>
      <c r="K18" s="1886"/>
      <c r="L18" s="1871">
        <v>294860.51915918262</v>
      </c>
      <c r="M18" s="1396"/>
      <c r="N18" s="1872">
        <v>294861</v>
      </c>
      <c r="O18" s="1887"/>
      <c r="P18" s="1888"/>
      <c r="Q18" s="1396"/>
      <c r="R18" s="1890">
        <v>6409</v>
      </c>
      <c r="S18" s="1889"/>
      <c r="T18" s="1890">
        <v>2983</v>
      </c>
      <c r="U18" s="1889"/>
      <c r="V18" s="1872">
        <v>6571</v>
      </c>
      <c r="W18" s="1886"/>
      <c r="X18" s="1872">
        <v>0</v>
      </c>
      <c r="Y18" s="1886"/>
      <c r="Z18" s="1872"/>
      <c r="AA18" s="1886"/>
      <c r="AB18" s="1396"/>
      <c r="AC18" s="1396"/>
      <c r="AD18" s="1872"/>
      <c r="AE18" s="1886"/>
      <c r="AF18" s="1872">
        <v>4379</v>
      </c>
      <c r="AG18" s="1886"/>
      <c r="AH18" s="1872"/>
      <c r="AI18" s="1886"/>
      <c r="AJ18" s="1872"/>
      <c r="AK18" s="1886"/>
      <c r="AL18" s="1872">
        <v>20342</v>
      </c>
      <c r="AM18" s="1891"/>
      <c r="AN18" s="1888">
        <v>315203</v>
      </c>
      <c r="AO18" s="1891"/>
      <c r="AP18" s="4"/>
      <c r="AS18" s="2072"/>
      <c r="AU18" s="1969"/>
    </row>
    <row r="19" spans="1:47" x14ac:dyDescent="0.2">
      <c r="A19" s="1399"/>
      <c r="B19" s="1404" t="s">
        <v>445</v>
      </c>
      <c r="C19" s="1892" t="s">
        <v>309</v>
      </c>
      <c r="D19" s="1871">
        <v>567230.76034066512</v>
      </c>
      <c r="E19" s="1396"/>
      <c r="F19" s="1871">
        <v>36433.938330693127</v>
      </c>
      <c r="G19" s="1396"/>
      <c r="H19" s="1871">
        <v>87350.882945489459</v>
      </c>
      <c r="I19" s="1886"/>
      <c r="J19" s="1871">
        <v>140055.98355373001</v>
      </c>
      <c r="K19" s="1886"/>
      <c r="L19" s="1871">
        <v>831071.56517057773</v>
      </c>
      <c r="M19" s="1396"/>
      <c r="N19" s="1872">
        <v>831072</v>
      </c>
      <c r="O19" s="1887"/>
      <c r="P19" s="1888"/>
      <c r="Q19" s="1396"/>
      <c r="R19" s="1890">
        <v>25725</v>
      </c>
      <c r="S19" s="1889"/>
      <c r="T19" s="1890">
        <v>4908</v>
      </c>
      <c r="U19" s="1889"/>
      <c r="V19" s="1872">
        <v>13458</v>
      </c>
      <c r="W19" s="1886"/>
      <c r="X19" s="1872">
        <v>48</v>
      </c>
      <c r="Y19" s="1886"/>
      <c r="Z19" s="1872"/>
      <c r="AA19" s="1886"/>
      <c r="AB19" s="1396"/>
      <c r="AC19" s="1396"/>
      <c r="AD19" s="1872"/>
      <c r="AE19" s="1886"/>
      <c r="AF19" s="1872">
        <v>22644</v>
      </c>
      <c r="AG19" s="1886"/>
      <c r="AH19" s="1872"/>
      <c r="AI19" s="1886"/>
      <c r="AJ19" s="1872"/>
      <c r="AK19" s="1886"/>
      <c r="AL19" s="1872">
        <v>66783</v>
      </c>
      <c r="AM19" s="1891"/>
      <c r="AN19" s="1888">
        <v>897855</v>
      </c>
      <c r="AO19" s="1891"/>
      <c r="AP19" s="4"/>
      <c r="AS19" s="2072"/>
      <c r="AU19" s="1969"/>
    </row>
    <row r="20" spans="1:47" x14ac:dyDescent="0.2">
      <c r="A20" s="1399"/>
      <c r="B20" s="1404" t="s">
        <v>592</v>
      </c>
      <c r="C20" s="1892" t="s">
        <v>310</v>
      </c>
      <c r="D20" s="1871">
        <v>803472.44771357626</v>
      </c>
      <c r="E20" s="1396"/>
      <c r="F20" s="1871">
        <v>75232.347967246984</v>
      </c>
      <c r="G20" s="1396"/>
      <c r="H20" s="1871">
        <v>195799.38472305852</v>
      </c>
      <c r="I20" s="1886"/>
      <c r="J20" s="1871">
        <v>147635.64907821993</v>
      </c>
      <c r="K20" s="1886"/>
      <c r="L20" s="1871">
        <v>1222139.8294821016</v>
      </c>
      <c r="M20" s="1396"/>
      <c r="N20" s="1872">
        <v>1222140</v>
      </c>
      <c r="O20" s="1887"/>
      <c r="P20" s="1888"/>
      <c r="Q20" s="1396"/>
      <c r="R20" s="1890">
        <v>42466</v>
      </c>
      <c r="S20" s="1889"/>
      <c r="T20" s="1890">
        <v>2094</v>
      </c>
      <c r="U20" s="1889"/>
      <c r="V20" s="1872">
        <v>23859</v>
      </c>
      <c r="W20" s="1886"/>
      <c r="X20" s="1872">
        <v>2701</v>
      </c>
      <c r="Y20" s="1886"/>
      <c r="Z20" s="1872"/>
      <c r="AA20" s="1886"/>
      <c r="AB20" s="1396"/>
      <c r="AC20" s="1396"/>
      <c r="AD20" s="1872">
        <v>12480</v>
      </c>
      <c r="AE20" s="1886"/>
      <c r="AF20" s="1872">
        <v>6364</v>
      </c>
      <c r="AG20" s="1886"/>
      <c r="AH20" s="1872"/>
      <c r="AI20" s="1886"/>
      <c r="AJ20" s="1872"/>
      <c r="AK20" s="1886"/>
      <c r="AL20" s="1872">
        <v>89964</v>
      </c>
      <c r="AM20" s="1891"/>
      <c r="AN20" s="1888">
        <v>1312104</v>
      </c>
      <c r="AO20" s="1891"/>
      <c r="AP20" s="4"/>
      <c r="AQ20" s="2873" t="s">
        <v>1150</v>
      </c>
      <c r="AS20" s="2072"/>
      <c r="AU20" s="1969"/>
    </row>
    <row r="21" spans="1:47" x14ac:dyDescent="0.2">
      <c r="A21" s="1399"/>
      <c r="B21" s="1404" t="s">
        <v>593</v>
      </c>
      <c r="C21" s="1885" t="s">
        <v>311</v>
      </c>
      <c r="D21" s="1871">
        <v>882225.37557385885</v>
      </c>
      <c r="E21" s="1396"/>
      <c r="F21" s="1871">
        <v>33242.786813408078</v>
      </c>
      <c r="G21" s="1396"/>
      <c r="H21" s="1871">
        <v>138769.4597471437</v>
      </c>
      <c r="I21" s="1886"/>
      <c r="J21" s="1871">
        <v>261003.54462048513</v>
      </c>
      <c r="K21" s="1886"/>
      <c r="L21" s="1871">
        <v>1315241.1667548958</v>
      </c>
      <c r="M21" s="1396"/>
      <c r="N21" s="1872">
        <v>1315241</v>
      </c>
      <c r="O21" s="1887"/>
      <c r="P21" s="1888"/>
      <c r="Q21" s="1396"/>
      <c r="R21" s="1890">
        <v>20964</v>
      </c>
      <c r="S21" s="1889"/>
      <c r="T21" s="1890">
        <v>2668</v>
      </c>
      <c r="U21" s="1889"/>
      <c r="V21" s="1872">
        <v>10356</v>
      </c>
      <c r="W21" s="1886"/>
      <c r="X21" s="1872">
        <v>289</v>
      </c>
      <c r="Y21" s="1886"/>
      <c r="Z21" s="1872"/>
      <c r="AA21" s="1886"/>
      <c r="AB21" s="1396"/>
      <c r="AC21" s="1396"/>
      <c r="AD21" s="1872">
        <v>16320</v>
      </c>
      <c r="AE21" s="1886"/>
      <c r="AF21" s="1872">
        <v>65127</v>
      </c>
      <c r="AG21" s="1886"/>
      <c r="AH21" s="1872"/>
      <c r="AI21" s="1886"/>
      <c r="AJ21" s="1872"/>
      <c r="AK21" s="1886"/>
      <c r="AL21" s="1872">
        <v>115724</v>
      </c>
      <c r="AM21" s="1891"/>
      <c r="AN21" s="1888">
        <v>1430965</v>
      </c>
      <c r="AO21" s="1891"/>
      <c r="AP21" s="4"/>
      <c r="AQ21" s="2874"/>
      <c r="AS21" s="2072"/>
      <c r="AU21" s="1969"/>
    </row>
    <row r="22" spans="1:47" x14ac:dyDescent="0.2">
      <c r="A22" s="1399"/>
      <c r="B22" s="1404" t="s">
        <v>594</v>
      </c>
      <c r="C22" s="1885" t="s">
        <v>312</v>
      </c>
      <c r="D22" s="1871">
        <v>472731.32325322862</v>
      </c>
      <c r="E22" s="1396"/>
      <c r="F22" s="1871">
        <v>75309.393566775441</v>
      </c>
      <c r="G22" s="1396"/>
      <c r="H22" s="1871">
        <v>68467.173380355409</v>
      </c>
      <c r="I22" s="1886"/>
      <c r="J22" s="1871">
        <v>36109.821746648835</v>
      </c>
      <c r="K22" s="1886"/>
      <c r="L22" s="1871">
        <v>652617.71194700839</v>
      </c>
      <c r="M22" s="1396"/>
      <c r="N22" s="1872">
        <v>652618</v>
      </c>
      <c r="O22" s="1887"/>
      <c r="P22" s="1888"/>
      <c r="Q22" s="1396"/>
      <c r="R22" s="1890">
        <v>10902</v>
      </c>
      <c r="S22" s="1889"/>
      <c r="T22" s="1890">
        <v>31142</v>
      </c>
      <c r="U22" s="1889"/>
      <c r="V22" s="1872">
        <v>7401</v>
      </c>
      <c r="W22" s="1886"/>
      <c r="X22" s="1872">
        <v>0</v>
      </c>
      <c r="Y22" s="1886"/>
      <c r="Z22" s="1872"/>
      <c r="AA22" s="1886"/>
      <c r="AB22" s="1396"/>
      <c r="AC22" s="1396"/>
      <c r="AD22" s="1872">
        <v>6240</v>
      </c>
      <c r="AE22" s="1886"/>
      <c r="AF22" s="1872">
        <v>41046</v>
      </c>
      <c r="AG22" s="1886"/>
      <c r="AH22" s="1872"/>
      <c r="AI22" s="1886"/>
      <c r="AJ22" s="1872"/>
      <c r="AK22" s="1886"/>
      <c r="AL22" s="1872">
        <v>96731</v>
      </c>
      <c r="AM22" s="1891"/>
      <c r="AN22" s="1888">
        <v>749349</v>
      </c>
      <c r="AO22" s="1891"/>
      <c r="AP22" s="4"/>
      <c r="AQ22" s="2874"/>
      <c r="AS22" s="2072"/>
      <c r="AU22" s="1969"/>
    </row>
    <row r="23" spans="1:47" x14ac:dyDescent="0.2">
      <c r="A23" s="1399"/>
      <c r="B23" s="1404" t="s">
        <v>181</v>
      </c>
      <c r="C23" s="1885" t="s">
        <v>313</v>
      </c>
      <c r="D23" s="1871">
        <v>156429.82968239635</v>
      </c>
      <c r="E23" s="1396"/>
      <c r="F23" s="1871">
        <v>37148.733348939189</v>
      </c>
      <c r="G23" s="1396"/>
      <c r="H23" s="1871">
        <v>39271.202935337489</v>
      </c>
      <c r="I23" s="1886"/>
      <c r="J23" s="1871">
        <v>3123.2792613475958</v>
      </c>
      <c r="K23" s="1886"/>
      <c r="L23" s="1871">
        <v>235973.04522802064</v>
      </c>
      <c r="M23" s="1396"/>
      <c r="N23" s="1872">
        <v>235973</v>
      </c>
      <c r="O23" s="1887"/>
      <c r="P23" s="1888"/>
      <c r="Q23" s="1396"/>
      <c r="R23" s="1890">
        <v>11473</v>
      </c>
      <c r="S23" s="1889"/>
      <c r="T23" s="1890">
        <v>4090</v>
      </c>
      <c r="U23" s="1889"/>
      <c r="V23" s="1872">
        <v>3596</v>
      </c>
      <c r="W23" s="1886"/>
      <c r="X23" s="1872">
        <v>0</v>
      </c>
      <c r="Y23" s="1886"/>
      <c r="Z23" s="1872"/>
      <c r="AA23" s="1886"/>
      <c r="AB23" s="1396"/>
      <c r="AC23" s="1396"/>
      <c r="AD23" s="1872"/>
      <c r="AE23" s="1886"/>
      <c r="AF23" s="1872">
        <v>400</v>
      </c>
      <c r="AG23" s="1886"/>
      <c r="AH23" s="1872"/>
      <c r="AI23" s="1886"/>
      <c r="AJ23" s="1872"/>
      <c r="AK23" s="1886"/>
      <c r="AL23" s="1872">
        <v>19559</v>
      </c>
      <c r="AM23" s="1891"/>
      <c r="AN23" s="1888">
        <v>255532</v>
      </c>
      <c r="AO23" s="1891"/>
      <c r="AP23" s="4"/>
      <c r="AQ23" s="2874"/>
      <c r="AS23" s="2072"/>
      <c r="AU23" s="1969"/>
    </row>
    <row r="24" spans="1:47" x14ac:dyDescent="0.2">
      <c r="A24" s="1399"/>
      <c r="B24" s="1404" t="s">
        <v>531</v>
      </c>
      <c r="C24" s="1892" t="s">
        <v>314</v>
      </c>
      <c r="D24" s="1871">
        <v>438555.67873191013</v>
      </c>
      <c r="E24" s="1396"/>
      <c r="F24" s="1871">
        <v>47364.929540453493</v>
      </c>
      <c r="G24" s="1396"/>
      <c r="H24" s="1871">
        <v>93658.210503149501</v>
      </c>
      <c r="I24" s="1886"/>
      <c r="J24" s="1871">
        <v>94197.935883868267</v>
      </c>
      <c r="K24" s="1886"/>
      <c r="L24" s="1871">
        <v>673776.75465938135</v>
      </c>
      <c r="M24" s="1396"/>
      <c r="N24" s="1872">
        <v>673777</v>
      </c>
      <c r="O24" s="1887"/>
      <c r="P24" s="1888"/>
      <c r="Q24" s="1396"/>
      <c r="R24" s="1890">
        <v>16462</v>
      </c>
      <c r="S24" s="1889"/>
      <c r="T24" s="1890">
        <v>1681</v>
      </c>
      <c r="U24" s="1889"/>
      <c r="V24" s="1872">
        <v>9244</v>
      </c>
      <c r="W24" s="1886"/>
      <c r="X24" s="1872">
        <v>77</v>
      </c>
      <c r="Y24" s="1886"/>
      <c r="Z24" s="1872"/>
      <c r="AA24" s="1886"/>
      <c r="AB24" s="1396"/>
      <c r="AC24" s="1396"/>
      <c r="AD24" s="1872">
        <v>11600</v>
      </c>
      <c r="AE24" s="1886"/>
      <c r="AF24" s="1872">
        <v>6791</v>
      </c>
      <c r="AG24" s="1886"/>
      <c r="AH24" s="1872"/>
      <c r="AI24" s="1886"/>
      <c r="AJ24" s="1872"/>
      <c r="AK24" s="1886"/>
      <c r="AL24" s="1872">
        <v>45855</v>
      </c>
      <c r="AM24" s="1891"/>
      <c r="AN24" s="1888">
        <v>719632</v>
      </c>
      <c r="AO24" s="1891"/>
      <c r="AP24" s="4"/>
      <c r="AQ24" s="2874"/>
      <c r="AS24" s="2072"/>
      <c r="AU24" s="1969"/>
    </row>
    <row r="25" spans="1:47" x14ac:dyDescent="0.2">
      <c r="A25" s="1399"/>
      <c r="B25" s="1404" t="s">
        <v>500</v>
      </c>
      <c r="C25" s="1885" t="s">
        <v>315</v>
      </c>
      <c r="D25" s="1871">
        <v>701737.1448275228</v>
      </c>
      <c r="E25" s="86"/>
      <c r="F25" s="1871">
        <v>11700.459090929207</v>
      </c>
      <c r="G25" s="1396"/>
      <c r="H25" s="1871">
        <v>205238.06287606261</v>
      </c>
      <c r="I25" s="1886"/>
      <c r="J25" s="1871">
        <v>171886.76987943961</v>
      </c>
      <c r="K25" s="1886"/>
      <c r="L25" s="1871">
        <v>1090562.4366739541</v>
      </c>
      <c r="M25" s="1396"/>
      <c r="N25" s="1872">
        <v>1090562</v>
      </c>
      <c r="O25" s="1887"/>
      <c r="P25" s="1888"/>
      <c r="Q25" s="1396"/>
      <c r="R25" s="1890">
        <v>10949</v>
      </c>
      <c r="S25" s="1889"/>
      <c r="T25" s="1890">
        <v>11674</v>
      </c>
      <c r="U25" s="1889"/>
      <c r="V25" s="1872">
        <v>9888</v>
      </c>
      <c r="W25" s="1886"/>
      <c r="X25" s="1872">
        <v>116</v>
      </c>
      <c r="Y25" s="1886"/>
      <c r="Z25" s="1872"/>
      <c r="AA25" s="1886"/>
      <c r="AB25" s="1396"/>
      <c r="AC25" s="1396"/>
      <c r="AD25" s="1872">
        <v>24560</v>
      </c>
      <c r="AE25" s="1886"/>
      <c r="AF25" s="1872">
        <v>7212</v>
      </c>
      <c r="AG25" s="1886"/>
      <c r="AH25" s="1872">
        <v>3500</v>
      </c>
      <c r="AI25" s="1886"/>
      <c r="AJ25" s="1872"/>
      <c r="AK25" s="1886"/>
      <c r="AL25" s="1872">
        <v>67899</v>
      </c>
      <c r="AM25" s="1891"/>
      <c r="AN25" s="1888">
        <v>1158461</v>
      </c>
      <c r="AO25" s="1891"/>
      <c r="AP25" s="4"/>
      <c r="AS25" s="2072"/>
      <c r="AU25" s="1969"/>
    </row>
    <row r="26" spans="1:47" x14ac:dyDescent="0.2">
      <c r="A26" s="1399"/>
      <c r="B26" s="1404" t="s">
        <v>503</v>
      </c>
      <c r="C26" s="1892" t="s">
        <v>316</v>
      </c>
      <c r="D26" s="1871">
        <v>1055909.9496961744</v>
      </c>
      <c r="E26" s="1396"/>
      <c r="F26" s="1871">
        <v>0</v>
      </c>
      <c r="G26" s="1396"/>
      <c r="H26" s="1871">
        <v>195825.87263119672</v>
      </c>
      <c r="I26" s="1886"/>
      <c r="J26" s="1871">
        <v>309835.49215104699</v>
      </c>
      <c r="K26" s="1886"/>
      <c r="L26" s="1871">
        <v>1561571.3144784179</v>
      </c>
      <c r="M26" s="1396"/>
      <c r="N26" s="1872">
        <v>1561571</v>
      </c>
      <c r="O26" s="1887"/>
      <c r="P26" s="1888"/>
      <c r="Q26" s="1396"/>
      <c r="R26" s="1890">
        <v>21077</v>
      </c>
      <c r="S26" s="1889"/>
      <c r="T26" s="1890">
        <v>1878</v>
      </c>
      <c r="U26" s="1889"/>
      <c r="V26" s="1872">
        <v>10925</v>
      </c>
      <c r="W26" s="1886"/>
      <c r="X26" s="1872">
        <v>0</v>
      </c>
      <c r="Y26" s="1886"/>
      <c r="Z26" s="1872"/>
      <c r="AA26" s="1886"/>
      <c r="AB26" s="1396"/>
      <c r="AC26" s="1396"/>
      <c r="AD26" s="1872"/>
      <c r="AE26" s="1886"/>
      <c r="AF26" s="1872">
        <v>39875</v>
      </c>
      <c r="AG26" s="1886"/>
      <c r="AH26" s="1872">
        <v>122500</v>
      </c>
      <c r="AI26" s="1886" t="s">
        <v>490</v>
      </c>
      <c r="AJ26" s="1872"/>
      <c r="AK26" s="1886"/>
      <c r="AL26" s="1872">
        <v>196255</v>
      </c>
      <c r="AM26" s="1891"/>
      <c r="AN26" s="1888">
        <v>1757826</v>
      </c>
      <c r="AO26" s="1891"/>
      <c r="AP26" s="4"/>
      <c r="AS26" s="2072"/>
      <c r="AU26" s="1969"/>
    </row>
    <row r="27" spans="1:47" x14ac:dyDescent="0.2">
      <c r="A27" s="1399"/>
      <c r="B27" s="1404" t="s">
        <v>505</v>
      </c>
      <c r="C27" s="1885" t="s">
        <v>317</v>
      </c>
      <c r="D27" s="1871">
        <v>151622.48756525468</v>
      </c>
      <c r="E27" s="1396"/>
      <c r="F27" s="1871">
        <v>21398.977967679624</v>
      </c>
      <c r="G27" s="1396"/>
      <c r="H27" s="1871">
        <v>32430.892600009585</v>
      </c>
      <c r="I27" s="1886"/>
      <c r="J27" s="1871">
        <v>82516.942862874785</v>
      </c>
      <c r="K27" s="1886"/>
      <c r="L27" s="1871">
        <v>287969.30099581869</v>
      </c>
      <c r="M27" s="1396"/>
      <c r="N27" s="1872">
        <v>287969</v>
      </c>
      <c r="O27" s="1887"/>
      <c r="P27" s="1888"/>
      <c r="Q27" s="1396"/>
      <c r="R27" s="1890">
        <v>2463</v>
      </c>
      <c r="S27" s="1889"/>
      <c r="T27" s="1890">
        <v>908</v>
      </c>
      <c r="U27" s="1889"/>
      <c r="V27" s="1872">
        <v>1458</v>
      </c>
      <c r="W27" s="1886"/>
      <c r="X27" s="1872">
        <v>29</v>
      </c>
      <c r="Y27" s="1886"/>
      <c r="Z27" s="1872"/>
      <c r="AA27" s="1886"/>
      <c r="AB27" s="1396"/>
      <c r="AC27" s="1396"/>
      <c r="AD27" s="1872"/>
      <c r="AE27" s="1886"/>
      <c r="AF27" s="1872">
        <v>695</v>
      </c>
      <c r="AG27" s="1886"/>
      <c r="AH27" s="1872"/>
      <c r="AI27" s="1886"/>
      <c r="AJ27" s="1872"/>
      <c r="AK27" s="1886"/>
      <c r="AL27" s="1872">
        <v>5553</v>
      </c>
      <c r="AM27" s="1891"/>
      <c r="AN27" s="1888">
        <v>293522</v>
      </c>
      <c r="AO27" s="1891"/>
      <c r="AP27" s="4"/>
      <c r="AS27" s="2072"/>
      <c r="AU27" s="1969"/>
    </row>
    <row r="28" spans="1:47" x14ac:dyDescent="0.2">
      <c r="A28" s="1399"/>
      <c r="B28" s="1404" t="s">
        <v>104</v>
      </c>
      <c r="C28" s="1885" t="s">
        <v>318</v>
      </c>
      <c r="D28" s="1871">
        <v>1212534.8899806384</v>
      </c>
      <c r="E28" s="1396"/>
      <c r="F28" s="1871">
        <v>83804.99989688104</v>
      </c>
      <c r="G28" s="1396"/>
      <c r="H28" s="1871">
        <v>418707.35837089014</v>
      </c>
      <c r="I28" s="1886"/>
      <c r="J28" s="1871">
        <v>150801.30209783884</v>
      </c>
      <c r="K28" s="1886"/>
      <c r="L28" s="1871">
        <v>1865848.5503462483</v>
      </c>
      <c r="M28" s="1396"/>
      <c r="N28" s="1872">
        <v>1865849</v>
      </c>
      <c r="O28" s="1887"/>
      <c r="P28" s="1888"/>
      <c r="Q28" s="1396"/>
      <c r="R28" s="1890">
        <v>190933</v>
      </c>
      <c r="S28" s="1889"/>
      <c r="T28" s="1890">
        <v>30320</v>
      </c>
      <c r="U28" s="1889"/>
      <c r="V28" s="1872">
        <v>10074</v>
      </c>
      <c r="W28" s="1886"/>
      <c r="X28" s="1872">
        <v>0</v>
      </c>
      <c r="Y28" s="1886"/>
      <c r="Z28" s="1872"/>
      <c r="AA28" s="1886"/>
      <c r="AB28" s="1396"/>
      <c r="AC28" s="1396"/>
      <c r="AD28" s="1872"/>
      <c r="AE28" s="1886"/>
      <c r="AF28" s="1872">
        <v>0</v>
      </c>
      <c r="AG28" s="1886"/>
      <c r="AH28" s="1872">
        <v>1000</v>
      </c>
      <c r="AI28" s="1886"/>
      <c r="AJ28" s="1872"/>
      <c r="AK28" s="1886"/>
      <c r="AL28" s="1872">
        <v>232327</v>
      </c>
      <c r="AM28" s="1891"/>
      <c r="AN28" s="1888">
        <v>2098176</v>
      </c>
      <c r="AO28" s="1891"/>
      <c r="AP28" s="4"/>
      <c r="AS28" s="2072"/>
      <c r="AU28" s="1969"/>
    </row>
    <row r="29" spans="1:47" x14ac:dyDescent="0.2">
      <c r="A29" s="1399"/>
      <c r="B29" s="1404" t="s">
        <v>506</v>
      </c>
      <c r="C29" s="1892" t="s">
        <v>319</v>
      </c>
      <c r="D29" s="1871">
        <v>635085.95910493331</v>
      </c>
      <c r="E29" s="1396"/>
      <c r="F29" s="1871">
        <v>13307.488730630139</v>
      </c>
      <c r="G29" s="1396"/>
      <c r="H29" s="1871">
        <v>103984.84779114605</v>
      </c>
      <c r="I29" s="1886"/>
      <c r="J29" s="1871">
        <v>266141.00572865148</v>
      </c>
      <c r="K29" s="1886"/>
      <c r="L29" s="1871">
        <v>1018519.301355361</v>
      </c>
      <c r="M29" s="1396"/>
      <c r="N29" s="1872">
        <v>1018519</v>
      </c>
      <c r="O29" s="1887"/>
      <c r="P29" s="1888"/>
      <c r="Q29" s="1396"/>
      <c r="R29" s="1890">
        <v>9274</v>
      </c>
      <c r="S29" s="1889"/>
      <c r="T29" s="1890">
        <v>972</v>
      </c>
      <c r="U29" s="1889"/>
      <c r="V29" s="1872">
        <v>4525</v>
      </c>
      <c r="W29" s="1886"/>
      <c r="X29" s="1872">
        <v>149</v>
      </c>
      <c r="Y29" s="1886"/>
      <c r="Z29" s="1872"/>
      <c r="AA29" s="1886"/>
      <c r="AB29" s="1396"/>
      <c r="AC29" s="1396"/>
      <c r="AD29" s="1872"/>
      <c r="AE29" s="1886"/>
      <c r="AF29" s="1872">
        <v>34362</v>
      </c>
      <c r="AG29" s="1886"/>
      <c r="AH29" s="1872"/>
      <c r="AI29" s="1886"/>
      <c r="AJ29" s="1872"/>
      <c r="AK29" s="1886"/>
      <c r="AL29" s="1872">
        <v>49282</v>
      </c>
      <c r="AM29" s="1891"/>
      <c r="AN29" s="1888">
        <v>1067801</v>
      </c>
      <c r="AO29" s="1891"/>
      <c r="AP29" s="4"/>
      <c r="AS29" s="2072"/>
      <c r="AU29" s="1969"/>
    </row>
    <row r="30" spans="1:47" x14ac:dyDescent="0.2">
      <c r="A30" s="1399"/>
      <c r="B30" s="1404" t="s">
        <v>320</v>
      </c>
      <c r="C30" s="1892" t="s">
        <v>321</v>
      </c>
      <c r="D30" s="1871">
        <v>902109.67674762022</v>
      </c>
      <c r="E30" s="1396"/>
      <c r="F30" s="1871">
        <v>94108.636025112166</v>
      </c>
      <c r="G30" s="1396"/>
      <c r="H30" s="1871">
        <v>217056.89071078398</v>
      </c>
      <c r="I30" s="1886"/>
      <c r="J30" s="1871">
        <v>54496.700068902326</v>
      </c>
      <c r="K30" s="1886"/>
      <c r="L30" s="1871">
        <v>1267771.9035524186</v>
      </c>
      <c r="M30" s="1396"/>
      <c r="N30" s="1872">
        <v>1267772</v>
      </c>
      <c r="O30" s="1887"/>
      <c r="P30" s="1888"/>
      <c r="Q30" s="1396"/>
      <c r="R30" s="1890">
        <v>47848</v>
      </c>
      <c r="S30" s="1889"/>
      <c r="T30" s="1890">
        <v>7294</v>
      </c>
      <c r="U30" s="1889"/>
      <c r="V30" s="1872">
        <v>22735</v>
      </c>
      <c r="W30" s="1886"/>
      <c r="X30" s="1872">
        <v>3102</v>
      </c>
      <c r="Y30" s="1886"/>
      <c r="Z30" s="1872"/>
      <c r="AA30" s="1886"/>
      <c r="AB30" s="1396"/>
      <c r="AC30" s="1396"/>
      <c r="AD30" s="1872">
        <v>11360</v>
      </c>
      <c r="AE30" s="1886"/>
      <c r="AF30" s="1872">
        <v>3521</v>
      </c>
      <c r="AG30" s="1886"/>
      <c r="AH30" s="1872">
        <v>1500</v>
      </c>
      <c r="AI30" s="1886"/>
      <c r="AJ30" s="1872"/>
      <c r="AK30" s="1886"/>
      <c r="AL30" s="1872">
        <v>97360</v>
      </c>
      <c r="AM30" s="1891"/>
      <c r="AN30" s="1888">
        <v>1365132</v>
      </c>
      <c r="AO30" s="1891"/>
      <c r="AP30" s="4"/>
      <c r="AS30" s="2072"/>
      <c r="AU30" s="1969"/>
    </row>
    <row r="31" spans="1:47" x14ac:dyDescent="0.2">
      <c r="A31" s="1399"/>
      <c r="B31" s="1404" t="s">
        <v>614</v>
      </c>
      <c r="C31" s="1885" t="s">
        <v>322</v>
      </c>
      <c r="D31" s="1871">
        <v>315580.43333026354</v>
      </c>
      <c r="E31" s="1396"/>
      <c r="F31" s="1871">
        <v>54635.608102567188</v>
      </c>
      <c r="G31" s="1396"/>
      <c r="H31" s="1871">
        <v>77553.907849575335</v>
      </c>
      <c r="I31" s="1886"/>
      <c r="J31" s="1871">
        <v>12743.074608226892</v>
      </c>
      <c r="K31" s="1886"/>
      <c r="L31" s="1871">
        <v>460513.02389063296</v>
      </c>
      <c r="M31" s="1396"/>
      <c r="N31" s="1872">
        <v>460513</v>
      </c>
      <c r="O31" s="1887"/>
      <c r="P31" s="1888"/>
      <c r="Q31" s="1396"/>
      <c r="R31" s="1890">
        <v>19710</v>
      </c>
      <c r="S31" s="1889"/>
      <c r="T31" s="1890">
        <v>5901</v>
      </c>
      <c r="U31" s="1889"/>
      <c r="V31" s="1872">
        <v>3482</v>
      </c>
      <c r="W31" s="1886"/>
      <c r="X31" s="1872">
        <v>466</v>
      </c>
      <c r="Y31" s="1886"/>
      <c r="Z31" s="1872"/>
      <c r="AA31" s="1886"/>
      <c r="AB31" s="1396"/>
      <c r="AC31" s="1396"/>
      <c r="AD31" s="1872"/>
      <c r="AE31" s="1886"/>
      <c r="AF31" s="1872">
        <v>1983</v>
      </c>
      <c r="AG31" s="1886"/>
      <c r="AH31" s="1872"/>
      <c r="AI31" s="1886"/>
      <c r="AJ31" s="1872"/>
      <c r="AK31" s="1886"/>
      <c r="AL31" s="1872">
        <v>31542</v>
      </c>
      <c r="AM31" s="1891"/>
      <c r="AN31" s="1888">
        <v>492055</v>
      </c>
      <c r="AO31" s="1891"/>
      <c r="AP31" s="4"/>
      <c r="AS31" s="2072"/>
      <c r="AU31" s="1969"/>
    </row>
    <row r="32" spans="1:47" x14ac:dyDescent="0.2">
      <c r="A32" s="1399"/>
      <c r="B32" s="1404" t="s">
        <v>509</v>
      </c>
      <c r="C32" s="1885" t="s">
        <v>323</v>
      </c>
      <c r="D32" s="1871">
        <v>201682.41832829738</v>
      </c>
      <c r="E32" s="1396"/>
      <c r="F32" s="1871">
        <v>45988.642084593004</v>
      </c>
      <c r="G32" s="1396"/>
      <c r="H32" s="1871">
        <v>44736.733255883606</v>
      </c>
      <c r="I32" s="1886"/>
      <c r="J32" s="1871">
        <v>23609.086946962485</v>
      </c>
      <c r="K32" s="1886"/>
      <c r="L32" s="1871">
        <v>316016.88061573647</v>
      </c>
      <c r="M32" s="1396"/>
      <c r="N32" s="1872">
        <v>316017</v>
      </c>
      <c r="O32" s="1887"/>
      <c r="P32" s="1888"/>
      <c r="Q32" s="1396"/>
      <c r="R32" s="1890">
        <v>6892</v>
      </c>
      <c r="S32" s="1889"/>
      <c r="T32" s="1890">
        <v>11007</v>
      </c>
      <c r="U32" s="1889"/>
      <c r="V32" s="1872">
        <v>4035</v>
      </c>
      <c r="W32" s="1886"/>
      <c r="X32" s="1872">
        <v>220</v>
      </c>
      <c r="Y32" s="1886"/>
      <c r="Z32" s="1872"/>
      <c r="AA32" s="1886"/>
      <c r="AB32" s="1396"/>
      <c r="AC32" s="1396"/>
      <c r="AD32" s="1872"/>
      <c r="AE32" s="1886"/>
      <c r="AF32" s="1872">
        <v>2772</v>
      </c>
      <c r="AG32" s="1886"/>
      <c r="AH32" s="1872"/>
      <c r="AI32" s="1886"/>
      <c r="AJ32" s="1872"/>
      <c r="AK32" s="1886"/>
      <c r="AL32" s="1872">
        <v>24926</v>
      </c>
      <c r="AM32" s="1891"/>
      <c r="AN32" s="1888">
        <v>340943</v>
      </c>
      <c r="AO32" s="1891"/>
      <c r="AP32" s="4"/>
      <c r="AS32" s="2072"/>
      <c r="AU32" s="1969"/>
    </row>
    <row r="33" spans="1:47" x14ac:dyDescent="0.2">
      <c r="A33" s="1399"/>
      <c r="B33" s="1404" t="s">
        <v>634</v>
      </c>
      <c r="C33" s="1885" t="s">
        <v>324</v>
      </c>
      <c r="D33" s="1871">
        <v>417573.78190280549</v>
      </c>
      <c r="E33" s="1396"/>
      <c r="F33" s="1871">
        <v>54094.737285258794</v>
      </c>
      <c r="G33" s="1396"/>
      <c r="H33" s="1871">
        <v>92018.359465622343</v>
      </c>
      <c r="I33" s="1886"/>
      <c r="J33" s="1871">
        <v>7986.3821874481573</v>
      </c>
      <c r="K33" s="1886"/>
      <c r="L33" s="1871">
        <v>571673.26084113482</v>
      </c>
      <c r="M33" s="1396"/>
      <c r="N33" s="1872">
        <v>571673</v>
      </c>
      <c r="O33" s="1887"/>
      <c r="P33" s="1888"/>
      <c r="Q33" s="1396"/>
      <c r="R33" s="1890">
        <v>35379</v>
      </c>
      <c r="S33" s="1889"/>
      <c r="T33" s="1890">
        <v>19257</v>
      </c>
      <c r="U33" s="1889"/>
      <c r="V33" s="1872">
        <v>11049</v>
      </c>
      <c r="W33" s="1886"/>
      <c r="X33" s="1872">
        <v>0</v>
      </c>
      <c r="Y33" s="1886"/>
      <c r="Z33" s="1872"/>
      <c r="AA33" s="1886"/>
      <c r="AB33" s="1396"/>
      <c r="AC33" s="1396"/>
      <c r="AD33" s="1872">
        <v>22880</v>
      </c>
      <c r="AE33" s="1886"/>
      <c r="AF33" s="1872">
        <v>13700</v>
      </c>
      <c r="AG33" s="1886"/>
      <c r="AH33" s="1872"/>
      <c r="AI33" s="1886"/>
      <c r="AJ33" s="1872"/>
      <c r="AK33" s="1886"/>
      <c r="AL33" s="1872">
        <v>102265</v>
      </c>
      <c r="AM33" s="1891"/>
      <c r="AN33" s="1888">
        <v>673938</v>
      </c>
      <c r="AO33" s="1891"/>
      <c r="AP33" s="4"/>
      <c r="AS33" s="2072"/>
      <c r="AU33" s="1969"/>
    </row>
    <row r="34" spans="1:47" x14ac:dyDescent="0.2">
      <c r="A34" s="1399"/>
      <c r="B34" s="1404" t="s">
        <v>511</v>
      </c>
      <c r="C34" s="1892" t="s">
        <v>325</v>
      </c>
      <c r="D34" s="1871">
        <v>384140.27639646485</v>
      </c>
      <c r="E34" s="1396"/>
      <c r="F34" s="1871">
        <v>69057.089296694481</v>
      </c>
      <c r="G34" s="1396"/>
      <c r="H34" s="1871">
        <v>63609.367804354079</v>
      </c>
      <c r="I34" s="1886"/>
      <c r="J34" s="1871">
        <v>94666.070690837776</v>
      </c>
      <c r="K34" s="1886"/>
      <c r="L34" s="1871">
        <v>611472.80418835115</v>
      </c>
      <c r="M34" s="1396"/>
      <c r="N34" s="1872">
        <v>611473</v>
      </c>
      <c r="O34" s="1887"/>
      <c r="P34" s="1888"/>
      <c r="Q34" s="1396"/>
      <c r="R34" s="1890">
        <v>11923</v>
      </c>
      <c r="S34" s="1889"/>
      <c r="T34" s="1890">
        <v>4039</v>
      </c>
      <c r="U34" s="1889"/>
      <c r="V34" s="1872">
        <v>14158</v>
      </c>
      <c r="W34" s="1886"/>
      <c r="X34" s="1872">
        <v>0</v>
      </c>
      <c r="Y34" s="1886"/>
      <c r="Z34" s="1872"/>
      <c r="AA34" s="1886"/>
      <c r="AB34" s="1396"/>
      <c r="AC34" s="1396"/>
      <c r="AD34" s="1872"/>
      <c r="AE34" s="1886"/>
      <c r="AF34" s="1872">
        <v>27400</v>
      </c>
      <c r="AG34" s="1886"/>
      <c r="AH34" s="1872"/>
      <c r="AI34" s="1886"/>
      <c r="AJ34" s="1872"/>
      <c r="AK34" s="1886"/>
      <c r="AL34" s="1872">
        <v>57520</v>
      </c>
      <c r="AM34" s="1891"/>
      <c r="AN34" s="1888">
        <v>668993</v>
      </c>
      <c r="AO34" s="1891"/>
      <c r="AP34" s="4"/>
      <c r="AS34" s="2072"/>
      <c r="AU34" s="1969"/>
    </row>
    <row r="35" spans="1:47" x14ac:dyDescent="0.2">
      <c r="A35" s="1399"/>
      <c r="B35" s="1404" t="s">
        <v>326</v>
      </c>
      <c r="C35" s="1885" t="s">
        <v>327</v>
      </c>
      <c r="D35" s="1871">
        <v>690030.62533385889</v>
      </c>
      <c r="E35" s="1396"/>
      <c r="F35" s="1871">
        <v>41897.811241708398</v>
      </c>
      <c r="G35" s="1396"/>
      <c r="H35" s="1871">
        <v>102201.29025490095</v>
      </c>
      <c r="I35" s="1886"/>
      <c r="J35" s="1871">
        <v>247321.10568563649</v>
      </c>
      <c r="K35" s="1886"/>
      <c r="L35" s="1871">
        <v>1081450.8325161047</v>
      </c>
      <c r="M35" s="1396"/>
      <c r="N35" s="1872">
        <v>1081451</v>
      </c>
      <c r="O35" s="1887"/>
      <c r="P35" s="1888"/>
      <c r="Q35" s="1396"/>
      <c r="R35" s="1890">
        <v>22977</v>
      </c>
      <c r="S35" s="1889"/>
      <c r="T35" s="1890">
        <v>998</v>
      </c>
      <c r="U35" s="1889"/>
      <c r="V35" s="1872">
        <v>1184</v>
      </c>
      <c r="W35" s="1886"/>
      <c r="X35" s="1872">
        <v>249</v>
      </c>
      <c r="Y35" s="1886"/>
      <c r="Z35" s="1872"/>
      <c r="AA35" s="1886"/>
      <c r="AB35" s="1396"/>
      <c r="AC35" s="1396"/>
      <c r="AD35" s="1872"/>
      <c r="AE35" s="1886"/>
      <c r="AF35" s="1872">
        <v>53843</v>
      </c>
      <c r="AG35" s="1886"/>
      <c r="AH35" s="1872"/>
      <c r="AI35" s="1886"/>
      <c r="AJ35" s="1872"/>
      <c r="AK35" s="1886"/>
      <c r="AL35" s="1872">
        <v>79251</v>
      </c>
      <c r="AM35" s="1891"/>
      <c r="AN35" s="1888">
        <v>1160702</v>
      </c>
      <c r="AO35" s="1891"/>
      <c r="AP35" s="4"/>
      <c r="AQ35" s="544"/>
      <c r="AR35" s="132"/>
      <c r="AS35" s="2072"/>
      <c r="AU35" s="1969"/>
    </row>
    <row r="36" spans="1:47" x14ac:dyDescent="0.2">
      <c r="A36" s="1399"/>
      <c r="B36" s="1404" t="s">
        <v>513</v>
      </c>
      <c r="C36" s="1892" t="s">
        <v>328</v>
      </c>
      <c r="D36" s="1871">
        <v>215258.45924625173</v>
      </c>
      <c r="E36" s="1396"/>
      <c r="F36" s="1871">
        <v>39769.614236840789</v>
      </c>
      <c r="G36" s="1396"/>
      <c r="H36" s="1871">
        <v>47572.666898941337</v>
      </c>
      <c r="I36" s="1886"/>
      <c r="J36" s="1871">
        <v>20502.471523137323</v>
      </c>
      <c r="K36" s="1886"/>
      <c r="L36" s="1871">
        <v>323103.21190517116</v>
      </c>
      <c r="M36" s="1396"/>
      <c r="N36" s="1872">
        <v>323103</v>
      </c>
      <c r="O36" s="1887"/>
      <c r="P36" s="1888"/>
      <c r="Q36" s="1396"/>
      <c r="R36" s="1890">
        <v>15703</v>
      </c>
      <c r="S36" s="1889"/>
      <c r="T36" s="1890">
        <v>6847</v>
      </c>
      <c r="U36" s="1889"/>
      <c r="V36" s="1872">
        <v>3210</v>
      </c>
      <c r="W36" s="1886"/>
      <c r="X36" s="1872">
        <v>0</v>
      </c>
      <c r="Y36" s="1886"/>
      <c r="Z36" s="1872"/>
      <c r="AA36" s="1886"/>
      <c r="AB36" s="1396"/>
      <c r="AC36" s="1396"/>
      <c r="AD36" s="1872"/>
      <c r="AE36" s="1886"/>
      <c r="AF36" s="1872">
        <v>3503</v>
      </c>
      <c r="AG36" s="1886"/>
      <c r="AH36" s="1872"/>
      <c r="AI36" s="1886"/>
      <c r="AJ36" s="1872"/>
      <c r="AK36" s="1886"/>
      <c r="AL36" s="1872">
        <v>29263</v>
      </c>
      <c r="AM36" s="1891"/>
      <c r="AN36" s="1888">
        <v>352366</v>
      </c>
      <c r="AO36" s="1891"/>
      <c r="AP36" s="4"/>
      <c r="AS36" s="2072"/>
      <c r="AU36" s="1969"/>
    </row>
    <row r="37" spans="1:47" s="13" customFormat="1" ht="13.5" thickBot="1" x14ac:dyDescent="0.25">
      <c r="A37" s="87" t="s">
        <v>529</v>
      </c>
      <c r="B37" s="2018"/>
      <c r="C37" s="2009"/>
      <c r="D37" s="1882"/>
      <c r="E37" s="1394"/>
      <c r="F37" s="1882"/>
      <c r="G37" s="1394"/>
      <c r="H37" s="1882"/>
      <c r="I37" s="1657"/>
      <c r="J37" s="1882"/>
      <c r="K37" s="1657"/>
      <c r="L37" s="1983"/>
      <c r="M37" s="1394"/>
      <c r="N37" s="1901">
        <v>0</v>
      </c>
      <c r="O37" s="2086"/>
      <c r="P37" s="1902">
        <v>3693295</v>
      </c>
      <c r="Q37" s="1903"/>
      <c r="R37" s="2087"/>
      <c r="S37" s="2009"/>
      <c r="T37" s="2087"/>
      <c r="U37" s="2009"/>
      <c r="V37" s="1884"/>
      <c r="W37" s="2088"/>
      <c r="X37" s="1901"/>
      <c r="Y37" s="2012"/>
      <c r="Z37" s="2089">
        <v>2000000</v>
      </c>
      <c r="AA37" s="2009"/>
      <c r="AB37" s="1901">
        <v>345418</v>
      </c>
      <c r="AC37" s="2009"/>
      <c r="AD37" s="1901"/>
      <c r="AE37" s="1657"/>
      <c r="AF37" s="1901"/>
      <c r="AG37" s="1657"/>
      <c r="AH37" s="1901"/>
      <c r="AI37" s="1657"/>
      <c r="AJ37" s="1901">
        <v>4594</v>
      </c>
      <c r="AK37" s="1657"/>
      <c r="AL37" s="1901">
        <v>6043307</v>
      </c>
      <c r="AM37" s="2090"/>
      <c r="AN37" s="1902">
        <v>6043307</v>
      </c>
      <c r="AO37" s="2090"/>
      <c r="AP37" s="4"/>
      <c r="AQ37"/>
      <c r="AS37" s="2072"/>
    </row>
    <row r="38" spans="1:47" ht="13.5" thickBot="1" x14ac:dyDescent="0.25">
      <c r="A38" s="87" t="s">
        <v>488</v>
      </c>
      <c r="B38" s="1405"/>
      <c r="C38" s="1394"/>
      <c r="D38" s="2013">
        <v>12148219</v>
      </c>
      <c r="E38" s="2075"/>
      <c r="F38" s="2013">
        <v>1054055</v>
      </c>
      <c r="G38" s="2075"/>
      <c r="H38" s="2013">
        <v>2712979</v>
      </c>
      <c r="I38" s="2076"/>
      <c r="J38" s="2013" t="e">
        <v>#REF!</v>
      </c>
      <c r="K38" s="1655"/>
      <c r="L38" s="2013">
        <v>18438584.999999996</v>
      </c>
      <c r="M38" s="1656"/>
      <c r="N38" s="1901">
        <v>18438584</v>
      </c>
      <c r="O38" s="1655"/>
      <c r="P38" s="2006">
        <v>3693295</v>
      </c>
      <c r="Q38" s="1656"/>
      <c r="R38" s="2077">
        <v>575000</v>
      </c>
      <c r="S38" s="1610"/>
      <c r="T38" s="2175">
        <v>176820</v>
      </c>
      <c r="U38" s="1610"/>
      <c r="V38" s="2073">
        <v>204705</v>
      </c>
      <c r="W38" s="1653"/>
      <c r="X38" s="1901">
        <v>9255</v>
      </c>
      <c r="Y38" s="1394"/>
      <c r="Z38" s="2077">
        <v>2000000</v>
      </c>
      <c r="AA38" s="1610"/>
      <c r="AB38" s="2175">
        <v>345418</v>
      </c>
      <c r="AC38" s="1610"/>
      <c r="AD38" s="2073">
        <v>118400</v>
      </c>
      <c r="AE38" s="2074"/>
      <c r="AF38" s="2073">
        <v>387491</v>
      </c>
      <c r="AG38" s="2074"/>
      <c r="AH38" s="2073">
        <v>128500</v>
      </c>
      <c r="AI38" s="2074"/>
      <c r="AJ38" s="2073">
        <v>4594</v>
      </c>
      <c r="AK38" s="2074"/>
      <c r="AL38" s="1901">
        <v>7643478</v>
      </c>
      <c r="AM38" s="1659"/>
      <c r="AN38" s="1902">
        <v>26082062</v>
      </c>
      <c r="AO38" s="1660"/>
      <c r="AP38" s="52"/>
      <c r="AS38" s="2072"/>
    </row>
    <row r="39" spans="1:47" s="2078" customFormat="1" ht="18" x14ac:dyDescent="0.25">
      <c r="A39" s="2078" t="s">
        <v>903</v>
      </c>
      <c r="D39" s="2079"/>
      <c r="E39" s="2080"/>
      <c r="F39" s="2081"/>
      <c r="G39" s="2080"/>
      <c r="H39" s="2081"/>
      <c r="I39" s="2080"/>
      <c r="J39" s="2081"/>
      <c r="K39" s="2080"/>
      <c r="L39" s="2080"/>
      <c r="M39" s="2080"/>
      <c r="P39" s="2082"/>
      <c r="V39" s="2083"/>
      <c r="X39" s="2083"/>
      <c r="Z39" s="2083"/>
      <c r="AF39" s="2083"/>
      <c r="AH39" s="2083"/>
      <c r="AP39"/>
      <c r="AQ39"/>
    </row>
    <row r="40" spans="1:47" s="2078" customFormat="1" ht="18" x14ac:dyDescent="0.25">
      <c r="A40" s="2078" t="s">
        <v>912</v>
      </c>
      <c r="D40" s="2079"/>
      <c r="E40" s="2080"/>
      <c r="F40" s="2081"/>
      <c r="G40" s="2080"/>
      <c r="H40" s="2081"/>
      <c r="I40" s="2080"/>
      <c r="J40" s="2081"/>
      <c r="K40" s="2080"/>
      <c r="L40" s="2080"/>
      <c r="M40" s="2080"/>
      <c r="P40" s="2082"/>
      <c r="V40" s="2083"/>
      <c r="X40" s="2083"/>
      <c r="Z40" s="2083"/>
      <c r="AF40" s="2083"/>
      <c r="AH40" s="2083"/>
      <c r="AP40" s="1138"/>
      <c r="AQ40" s="1138"/>
    </row>
    <row r="41" spans="1:47" s="2078" customFormat="1" ht="18" x14ac:dyDescent="0.25">
      <c r="A41" s="2078" t="s">
        <v>911</v>
      </c>
      <c r="D41" s="2079"/>
      <c r="E41" s="2080"/>
      <c r="F41" s="2081"/>
      <c r="G41" s="2080"/>
      <c r="H41" s="2081"/>
      <c r="I41" s="2080"/>
      <c r="J41" s="2081"/>
      <c r="K41" s="2080"/>
      <c r="L41" s="2080"/>
      <c r="M41" s="2080"/>
      <c r="P41" s="2082"/>
      <c r="V41" s="2083"/>
      <c r="X41" s="2083"/>
      <c r="Z41" s="2083"/>
      <c r="AF41" s="2083"/>
      <c r="AH41" s="2083"/>
      <c r="AP41"/>
      <c r="AQ41"/>
    </row>
    <row r="42" spans="1:47" s="2078" customFormat="1" ht="18" x14ac:dyDescent="0.25">
      <c r="A42" s="2078" t="s">
        <v>920</v>
      </c>
      <c r="D42" s="2079"/>
      <c r="E42" s="2080"/>
      <c r="F42" s="2081"/>
      <c r="G42" s="2080"/>
      <c r="H42" s="2081"/>
      <c r="I42" s="2080"/>
      <c r="J42" s="2081"/>
      <c r="K42" s="2080"/>
      <c r="L42" s="2080"/>
      <c r="M42" s="2080"/>
      <c r="P42" s="2082"/>
      <c r="V42" s="2083"/>
      <c r="X42" s="2083"/>
      <c r="Z42" s="2083"/>
      <c r="AF42" s="2083"/>
      <c r="AH42" s="2083"/>
      <c r="AP42"/>
      <c r="AQ42"/>
    </row>
    <row r="43" spans="1:47" s="2078" customFormat="1" ht="18" x14ac:dyDescent="0.25">
      <c r="A43" s="2078" t="s">
        <v>904</v>
      </c>
      <c r="D43" s="2079"/>
      <c r="E43" s="2080"/>
      <c r="F43" s="2081"/>
      <c r="G43" s="2080"/>
      <c r="H43" s="2081"/>
      <c r="I43" s="2080"/>
      <c r="J43" s="2081"/>
      <c r="K43" s="2080"/>
      <c r="L43" s="2080"/>
      <c r="M43" s="2080"/>
      <c r="P43" s="2082"/>
      <c r="V43" s="2083"/>
      <c r="X43" s="2083"/>
      <c r="Z43" s="2083"/>
      <c r="AF43" s="2083"/>
      <c r="AH43" s="2083"/>
      <c r="AP43"/>
      <c r="AQ43"/>
    </row>
    <row r="44" spans="1:47" s="1661" customFormat="1" ht="18" x14ac:dyDescent="0.25">
      <c r="A44" s="2078" t="s">
        <v>913</v>
      </c>
      <c r="B44" s="2078"/>
      <c r="D44" s="1663"/>
      <c r="E44" s="1663"/>
      <c r="F44" s="1663"/>
      <c r="G44" s="1663"/>
      <c r="H44" s="1663"/>
      <c r="I44" s="1663"/>
      <c r="J44" s="1663"/>
      <c r="K44" s="1667"/>
      <c r="L44" s="1667"/>
      <c r="M44" s="1667"/>
      <c r="P44" s="1664"/>
      <c r="AP44"/>
      <c r="AQ44"/>
    </row>
    <row r="45" spans="1:47" s="1661" customFormat="1" ht="18" x14ac:dyDescent="0.25">
      <c r="A45" s="2078" t="s">
        <v>905</v>
      </c>
      <c r="B45" s="2078"/>
      <c r="D45" s="1663"/>
      <c r="E45" s="1663"/>
      <c r="F45" s="1663"/>
      <c r="G45" s="1663"/>
      <c r="H45" s="1663"/>
      <c r="I45" s="1663"/>
      <c r="J45" s="1663"/>
      <c r="K45" s="1667"/>
      <c r="L45" s="1667"/>
      <c r="M45" s="1667"/>
      <c r="P45" s="1664"/>
      <c r="AP45"/>
      <c r="AQ45"/>
    </row>
    <row r="46" spans="1:47" s="1661" customFormat="1" ht="18" x14ac:dyDescent="0.25">
      <c r="A46" s="2078" t="s">
        <v>906</v>
      </c>
      <c r="B46" s="2078"/>
      <c r="D46" s="1663"/>
      <c r="E46" s="1663"/>
      <c r="F46" s="1663"/>
      <c r="G46" s="1663"/>
      <c r="H46" s="1663"/>
      <c r="I46" s="1663"/>
      <c r="J46" s="1663"/>
      <c r="K46" s="1667"/>
      <c r="L46" s="1667"/>
      <c r="M46" s="1667"/>
      <c r="P46" s="1664"/>
      <c r="AP46"/>
      <c r="AQ46"/>
    </row>
    <row r="47" spans="1:47" ht="18" x14ac:dyDescent="0.25">
      <c r="A47" s="1661" t="s">
        <v>914</v>
      </c>
      <c r="B47" s="34"/>
      <c r="C47" s="34"/>
      <c r="D47" s="106"/>
      <c r="E47" s="106"/>
      <c r="F47" s="106"/>
      <c r="G47" s="106"/>
      <c r="H47" s="106"/>
      <c r="I47" s="106"/>
      <c r="J47" s="106"/>
      <c r="K47" s="106"/>
      <c r="L47" s="106"/>
      <c r="M47" s="106"/>
    </row>
    <row r="48" spans="1:47" ht="15" x14ac:dyDescent="0.2">
      <c r="A48" s="34"/>
      <c r="B48" s="34"/>
      <c r="C48" s="34"/>
      <c r="D48" s="106"/>
      <c r="E48" s="106"/>
      <c r="F48" s="106"/>
      <c r="G48" s="106"/>
      <c r="H48" s="106"/>
      <c r="I48" s="106"/>
      <c r="J48" s="106"/>
      <c r="K48" s="106"/>
      <c r="L48" s="106"/>
      <c r="M48" s="106"/>
    </row>
    <row r="49" spans="1:40" ht="15" x14ac:dyDescent="0.2">
      <c r="A49" s="34"/>
      <c r="B49" s="34"/>
      <c r="C49" s="34"/>
      <c r="D49" s="39"/>
      <c r="E49" s="1396"/>
      <c r="F49" s="39"/>
      <c r="G49" s="1396"/>
      <c r="H49" s="39"/>
      <c r="I49" s="1396"/>
      <c r="J49" s="39"/>
      <c r="K49" s="1396"/>
      <c r="L49" s="1396"/>
      <c r="M49" s="1396"/>
      <c r="N49" s="1987"/>
    </row>
    <row r="50" spans="1:40" ht="15" x14ac:dyDescent="0.2">
      <c r="A50" s="34"/>
      <c r="B50" s="34"/>
      <c r="C50" s="34"/>
      <c r="AL50" s="2176"/>
      <c r="AN50" s="2177"/>
    </row>
    <row r="51" spans="1:40" x14ac:dyDescent="0.2">
      <c r="D51" s="1393">
        <v>6772474</v>
      </c>
      <c r="F51" s="1393">
        <v>705297</v>
      </c>
      <c r="H51" s="1987">
        <v>1385587</v>
      </c>
      <c r="J51" s="1393">
        <v>1236834</v>
      </c>
      <c r="N51" s="1987"/>
      <c r="O51" s="1987"/>
    </row>
    <row r="52" spans="1:40" x14ac:dyDescent="0.2">
      <c r="H52" s="1987"/>
      <c r="J52" s="1987"/>
      <c r="N52" s="1987"/>
      <c r="O52" s="1987"/>
    </row>
    <row r="53" spans="1:40" x14ac:dyDescent="0.2">
      <c r="N53" s="1987"/>
      <c r="O53" s="1987"/>
    </row>
  </sheetData>
  <mergeCells count="89">
    <mergeCell ref="AQ20:AQ24"/>
    <mergeCell ref="V12:W12"/>
    <mergeCell ref="X12:Y12"/>
    <mergeCell ref="Z12:AA12"/>
    <mergeCell ref="AD10:AE10"/>
    <mergeCell ref="Z13:AA13"/>
    <mergeCell ref="AB13:AC13"/>
    <mergeCell ref="D13:E13"/>
    <mergeCell ref="F13:G13"/>
    <mergeCell ref="H13:I13"/>
    <mergeCell ref="J13:K13"/>
    <mergeCell ref="L13:M13"/>
    <mergeCell ref="P8:Q8"/>
    <mergeCell ref="AH9:AI9"/>
    <mergeCell ref="AJ9:AK9"/>
    <mergeCell ref="AN9:AO9"/>
    <mergeCell ref="R13:S13"/>
    <mergeCell ref="T13:U13"/>
    <mergeCell ref="AF10:AG10"/>
    <mergeCell ref="AH10:AI10"/>
    <mergeCell ref="AN10:AO10"/>
    <mergeCell ref="V11:W11"/>
    <mergeCell ref="Z11:AA11"/>
    <mergeCell ref="AB11:AC11"/>
    <mergeCell ref="R10:S10"/>
    <mergeCell ref="V10:W10"/>
    <mergeCell ref="X10:Y10"/>
    <mergeCell ref="Z10:AA10"/>
    <mergeCell ref="AD9:AE9"/>
    <mergeCell ref="AF9:AG9"/>
    <mergeCell ref="D10:E10"/>
    <mergeCell ref="F10:G10"/>
    <mergeCell ref="H10:I10"/>
    <mergeCell ref="J10:K10"/>
    <mergeCell ref="P10:Q10"/>
    <mergeCell ref="AB10:AC10"/>
    <mergeCell ref="AH8:AI8"/>
    <mergeCell ref="AJ8:AK8"/>
    <mergeCell ref="AN8:AO8"/>
    <mergeCell ref="D9:E9"/>
    <mergeCell ref="P9:Q9"/>
    <mergeCell ref="R9:S9"/>
    <mergeCell ref="T9:U9"/>
    <mergeCell ref="V9:W9"/>
    <mergeCell ref="Z9:AA9"/>
    <mergeCell ref="AB9:AC9"/>
    <mergeCell ref="R8:S8"/>
    <mergeCell ref="V8:W8"/>
    <mergeCell ref="Z8:AA8"/>
    <mergeCell ref="AB8:AC8"/>
    <mergeCell ref="AD8:AE8"/>
    <mergeCell ref="AF8:AG8"/>
    <mergeCell ref="A8:B8"/>
    <mergeCell ref="D8:E8"/>
    <mergeCell ref="F8:G8"/>
    <mergeCell ref="H8:I8"/>
    <mergeCell ref="J8:K8"/>
    <mergeCell ref="AF7:AG7"/>
    <mergeCell ref="D6:E6"/>
    <mergeCell ref="F6:G6"/>
    <mergeCell ref="AH7:AI7"/>
    <mergeCell ref="AJ7:AK7"/>
    <mergeCell ref="R7:S7"/>
    <mergeCell ref="V7:W7"/>
    <mergeCell ref="Z7:AA7"/>
    <mergeCell ref="AB7:AC7"/>
    <mergeCell ref="AD7:AE7"/>
    <mergeCell ref="D7:E7"/>
    <mergeCell ref="F7:G7"/>
    <mergeCell ref="H7:I7"/>
    <mergeCell ref="J7:K7"/>
    <mergeCell ref="P7:Q7"/>
    <mergeCell ref="H6:I6"/>
    <mergeCell ref="J6:K6"/>
    <mergeCell ref="P6:Q6"/>
    <mergeCell ref="N3:O3"/>
    <mergeCell ref="P3:AM3"/>
    <mergeCell ref="N4:O4"/>
    <mergeCell ref="R6:W6"/>
    <mergeCell ref="Z6:AA6"/>
    <mergeCell ref="AF6:AG6"/>
    <mergeCell ref="AN4:AO4"/>
    <mergeCell ref="A5:B5"/>
    <mergeCell ref="D5:E5"/>
    <mergeCell ref="F5:G5"/>
    <mergeCell ref="H5:I5"/>
    <mergeCell ref="J5:K5"/>
    <mergeCell ref="P5:Q5"/>
    <mergeCell ref="Z5:AA5"/>
  </mergeCells>
  <pageMargins left="0.35" right="0.2" top="0.92" bottom="0.2" header="0.5" footer="0.5"/>
  <pageSetup paperSize="9" scale="74" orientation="landscape"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52"/>
  <sheetViews>
    <sheetView zoomScale="80" zoomScaleNormal="80" workbookViewId="0">
      <pane xSplit="2" ySplit="12" topLeftCell="C13" activePane="bottomRight" state="frozen"/>
      <selection activeCell="A19" sqref="A19:I19"/>
      <selection pane="topRight" activeCell="A19" sqref="A19:I19"/>
      <selection pane="bottomLeft" activeCell="A19" sqref="A19:I19"/>
      <selection pane="bottomRight" activeCell="AQ25" sqref="AQ25"/>
    </sheetView>
  </sheetViews>
  <sheetFormatPr defaultRowHeight="12.75" x14ac:dyDescent="0.2"/>
  <cols>
    <col min="1" max="1" width="1.85546875" style="1393" customWidth="1"/>
    <col min="2" max="2" width="20.28515625" style="1393" customWidth="1"/>
    <col min="3" max="3" width="6" style="1393" hidden="1" customWidth="1"/>
    <col min="4" max="4" width="15.42578125" style="1393" hidden="1" customWidth="1"/>
    <col min="5" max="5" width="3" style="1393" hidden="1" customWidth="1"/>
    <col min="6" max="6" width="13.5703125" style="1393" hidden="1" customWidth="1"/>
    <col min="7" max="7" width="2.42578125" style="1393" hidden="1" customWidth="1"/>
    <col min="8" max="8" width="14.7109375" style="1393" hidden="1" customWidth="1"/>
    <col min="9" max="9" width="1.140625" style="1393" hidden="1" customWidth="1"/>
    <col min="10" max="10" width="14.28515625" style="1393" hidden="1" customWidth="1"/>
    <col min="11" max="11" width="0.85546875" style="1393" hidden="1" customWidth="1"/>
    <col min="12" max="12" width="16.5703125" style="1393" hidden="1" customWidth="1"/>
    <col min="13" max="13" width="0.85546875" style="1393" hidden="1" customWidth="1"/>
    <col min="14" max="14" width="11.42578125" style="1393" customWidth="1"/>
    <col min="15" max="15" width="3" style="1393" customWidth="1"/>
    <col min="16" max="16" width="10.7109375" style="1615" customWidth="1"/>
    <col min="17" max="17" width="1.42578125" style="1393" customWidth="1"/>
    <col min="18" max="18" width="11.7109375" style="1393" customWidth="1"/>
    <col min="19" max="19" width="3.140625" style="1393" customWidth="1"/>
    <col min="20" max="20" width="11.42578125" style="1393" customWidth="1"/>
    <col min="21" max="21" width="1.85546875" style="1393" customWidth="1"/>
    <col min="22" max="22" width="10.5703125" style="1393" customWidth="1"/>
    <col min="23" max="23" width="1.42578125" style="1393" customWidth="1"/>
    <col min="24" max="24" width="9.42578125" style="1393" customWidth="1"/>
    <col min="25" max="25" width="3.140625" style="1393" customWidth="1"/>
    <col min="26" max="26" width="11.42578125" style="1393" customWidth="1"/>
    <col min="27" max="27" width="3.5703125" style="1393" customWidth="1"/>
    <col min="28" max="28" width="10" style="1393" customWidth="1"/>
    <col min="29" max="29" width="1.42578125" style="1393" customWidth="1"/>
    <col min="30" max="30" width="9.85546875" style="1393" customWidth="1"/>
    <col min="31" max="31" width="3.7109375" style="1393" customWidth="1"/>
    <col min="32" max="32" width="11.5703125" style="1393" customWidth="1"/>
    <col min="33" max="33" width="2" style="1393" customWidth="1"/>
    <col min="34" max="34" width="9.7109375" style="1393" customWidth="1"/>
    <col min="35" max="35" width="1" style="1393" customWidth="1"/>
    <col min="36" max="36" width="6.7109375" style="1393" customWidth="1"/>
    <col min="37" max="37" width="1" style="1393" customWidth="1"/>
    <col min="38" max="38" width="10.42578125" style="1393" customWidth="1"/>
    <col min="39" max="39" width="1.28515625" style="1393" customWidth="1"/>
    <col min="40" max="40" width="11.5703125" style="1393" customWidth="1"/>
    <col min="41" max="41" width="1.28515625" style="1393" customWidth="1"/>
    <col min="42" max="42" width="2.140625" style="1393" customWidth="1"/>
    <col min="43" max="43" width="4.85546875" customWidth="1"/>
    <col min="44" max="45" width="9.140625" style="1393"/>
    <col min="46" max="46" width="13.7109375" style="1393" customWidth="1"/>
    <col min="47" max="16384" width="9.140625" style="1393"/>
  </cols>
  <sheetData>
    <row r="1" spans="1:46" s="24" customFormat="1" ht="23.25" x14ac:dyDescent="0.35">
      <c r="A1" s="325" t="s">
        <v>1151</v>
      </c>
    </row>
    <row r="2" spans="1:46" ht="13.5" thickBot="1" x14ac:dyDescent="0.25"/>
    <row r="3" spans="1:46" x14ac:dyDescent="0.2">
      <c r="A3" s="1616"/>
      <c r="B3" s="1617"/>
      <c r="C3" s="1395"/>
      <c r="D3" s="1618"/>
      <c r="E3" s="1395"/>
      <c r="F3" s="1395"/>
      <c r="G3" s="1395"/>
      <c r="H3" s="1395"/>
      <c r="I3" s="1395"/>
      <c r="J3" s="1395"/>
      <c r="K3" s="1395"/>
      <c r="L3" s="1395"/>
      <c r="M3" s="1395"/>
      <c r="N3" s="2985" t="s">
        <v>37</v>
      </c>
      <c r="O3" s="2986"/>
      <c r="P3" s="2987" t="s">
        <v>633</v>
      </c>
      <c r="Q3" s="2986"/>
      <c r="R3" s="2986"/>
      <c r="S3" s="2986"/>
      <c r="T3" s="2986"/>
      <c r="U3" s="2986"/>
      <c r="V3" s="2986"/>
      <c r="W3" s="2986"/>
      <c r="X3" s="2986"/>
      <c r="Y3" s="2986"/>
      <c r="Z3" s="2986"/>
      <c r="AA3" s="2986"/>
      <c r="AB3" s="2986"/>
      <c r="AC3" s="2986"/>
      <c r="AD3" s="2986"/>
      <c r="AE3" s="2986"/>
      <c r="AF3" s="2986"/>
      <c r="AG3" s="2986"/>
      <c r="AH3" s="2986"/>
      <c r="AI3" s="2986"/>
      <c r="AJ3" s="2986"/>
      <c r="AK3" s="2986"/>
      <c r="AL3" s="2986"/>
      <c r="AM3" s="2988"/>
      <c r="AN3" s="1619"/>
      <c r="AO3" s="1620"/>
    </row>
    <row r="4" spans="1:46" x14ac:dyDescent="0.2">
      <c r="A4" s="1399"/>
      <c r="B4" s="1404"/>
      <c r="C4" s="1396"/>
      <c r="D4" s="1621"/>
      <c r="E4" s="1398"/>
      <c r="F4" s="1398"/>
      <c r="G4" s="1398"/>
      <c r="H4" s="1398"/>
      <c r="I4" s="1398"/>
      <c r="J4" s="1398"/>
      <c r="K4" s="1398"/>
      <c r="L4" s="1398"/>
      <c r="M4" s="1398"/>
      <c r="N4" s="2964" t="s">
        <v>39</v>
      </c>
      <c r="O4" s="2972"/>
      <c r="P4" s="1622"/>
      <c r="Q4" s="1623"/>
      <c r="R4" s="1398"/>
      <c r="S4" s="1398"/>
      <c r="T4" s="1623"/>
      <c r="U4" s="1623"/>
      <c r="V4" s="1398"/>
      <c r="W4" s="1398"/>
      <c r="X4" s="1398"/>
      <c r="Y4" s="1398"/>
      <c r="Z4" s="1398"/>
      <c r="AA4" s="1398"/>
      <c r="AB4" s="1398"/>
      <c r="AC4" s="1398"/>
      <c r="AD4" s="1398"/>
      <c r="AE4" s="1398"/>
      <c r="AF4" s="1398"/>
      <c r="AG4" s="1398"/>
      <c r="AH4" s="1398"/>
      <c r="AI4" s="1398"/>
      <c r="AJ4" s="1398"/>
      <c r="AK4" s="1398"/>
      <c r="AL4" s="1398"/>
      <c r="AM4" s="1625"/>
      <c r="AN4" s="2971" t="s">
        <v>488</v>
      </c>
      <c r="AO4" s="2972"/>
    </row>
    <row r="5" spans="1:46" x14ac:dyDescent="0.2">
      <c r="A5" s="2202"/>
      <c r="B5" s="2203"/>
      <c r="C5" s="2206"/>
      <c r="D5" s="2989" t="s">
        <v>335</v>
      </c>
      <c r="E5" s="2990"/>
      <c r="F5" s="2991" t="s">
        <v>347</v>
      </c>
      <c r="G5" s="2990"/>
      <c r="H5" s="2991" t="s">
        <v>347</v>
      </c>
      <c r="I5" s="2990"/>
      <c r="J5" s="2991" t="s">
        <v>347</v>
      </c>
      <c r="K5" s="2990"/>
      <c r="L5" s="2210"/>
      <c r="M5" s="1630"/>
      <c r="N5" s="1631"/>
      <c r="O5" s="110"/>
      <c r="P5" s="2993" t="s">
        <v>865</v>
      </c>
      <c r="Q5" s="2981"/>
      <c r="R5" s="2982"/>
      <c r="S5" s="2983"/>
      <c r="T5" s="162"/>
      <c r="U5" s="110"/>
      <c r="V5" s="1634"/>
      <c r="W5" s="162"/>
      <c r="X5" s="162"/>
      <c r="Y5" s="162"/>
      <c r="Z5" s="1633"/>
      <c r="AA5" s="162"/>
      <c r="AB5" s="162"/>
      <c r="AC5" s="122"/>
      <c r="AD5" s="1634"/>
      <c r="AE5" s="110"/>
      <c r="AF5" s="2208"/>
      <c r="AG5" s="2209"/>
      <c r="AH5" s="1634"/>
      <c r="AI5" s="110"/>
      <c r="AJ5" s="1634"/>
      <c r="AK5" s="110"/>
      <c r="AL5" s="1631" t="s">
        <v>631</v>
      </c>
      <c r="AM5" s="1627"/>
      <c r="AN5" s="1635"/>
      <c r="AO5" s="1627"/>
    </row>
    <row r="6" spans="1:46" x14ac:dyDescent="0.2">
      <c r="A6" s="2202"/>
      <c r="B6" s="2203"/>
      <c r="C6" s="2206"/>
      <c r="D6" s="2964" t="s">
        <v>280</v>
      </c>
      <c r="E6" s="2965"/>
      <c r="F6" s="2964" t="s">
        <v>129</v>
      </c>
      <c r="G6" s="2965"/>
      <c r="H6" s="2964" t="s">
        <v>348</v>
      </c>
      <c r="I6" s="2965"/>
      <c r="J6" s="2964" t="s">
        <v>348</v>
      </c>
      <c r="K6" s="2965"/>
      <c r="L6" s="2200" t="s">
        <v>488</v>
      </c>
      <c r="M6" s="2206"/>
      <c r="N6" s="1631"/>
      <c r="O6" s="110"/>
      <c r="P6" s="2973" t="s">
        <v>866</v>
      </c>
      <c r="Q6" s="2963"/>
      <c r="R6" s="2964" t="s">
        <v>955</v>
      </c>
      <c r="S6" s="2978"/>
      <c r="T6" s="2978"/>
      <c r="U6" s="2978"/>
      <c r="V6" s="2964" t="s">
        <v>349</v>
      </c>
      <c r="W6" s="2978"/>
      <c r="X6" s="2978"/>
      <c r="Y6" s="2978"/>
      <c r="Z6" s="2978"/>
      <c r="AA6" s="2978"/>
      <c r="AB6" s="2978"/>
      <c r="AC6" s="2965"/>
      <c r="AD6" s="1631"/>
      <c r="AE6" s="110"/>
      <c r="AF6" s="2200"/>
      <c r="AG6" s="2206"/>
      <c r="AH6" s="1631" t="s">
        <v>956</v>
      </c>
      <c r="AI6" s="110"/>
      <c r="AJ6" s="1639"/>
      <c r="AK6" s="110"/>
      <c r="AL6" s="1639"/>
      <c r="AM6" s="1627"/>
      <c r="AN6" s="1640"/>
      <c r="AO6" s="1627"/>
    </row>
    <row r="7" spans="1:46" x14ac:dyDescent="0.2">
      <c r="A7" s="2202"/>
      <c r="B7" s="2203"/>
      <c r="C7" s="2206" t="s">
        <v>301</v>
      </c>
      <c r="D7" s="2964" t="s">
        <v>79</v>
      </c>
      <c r="E7" s="2965"/>
      <c r="F7" s="2964" t="s">
        <v>40</v>
      </c>
      <c r="G7" s="2965"/>
      <c r="H7" s="2964" t="s">
        <v>386</v>
      </c>
      <c r="I7" s="2965"/>
      <c r="J7" s="2964" t="s">
        <v>456</v>
      </c>
      <c r="K7" s="2965"/>
      <c r="L7" s="2200"/>
      <c r="M7" s="2206"/>
      <c r="N7" s="1641"/>
      <c r="O7" s="1396"/>
      <c r="P7" s="2973" t="s">
        <v>867</v>
      </c>
      <c r="Q7" s="2963"/>
      <c r="R7" s="2964"/>
      <c r="S7" s="2978"/>
      <c r="T7" s="110"/>
      <c r="U7" s="110"/>
      <c r="V7" s="2964"/>
      <c r="W7" s="2978"/>
      <c r="X7" s="2978"/>
      <c r="Y7" s="2978"/>
      <c r="Z7" s="2978"/>
      <c r="AA7" s="2978"/>
      <c r="AB7" s="2206"/>
      <c r="AC7" s="2201"/>
      <c r="AD7" s="2964" t="s">
        <v>784</v>
      </c>
      <c r="AE7" s="2965"/>
      <c r="AF7" s="2964" t="s">
        <v>899</v>
      </c>
      <c r="AG7" s="2965"/>
      <c r="AH7" s="1631" t="s">
        <v>957</v>
      </c>
      <c r="AI7" s="110"/>
      <c r="AJ7" s="2964" t="s">
        <v>632</v>
      </c>
      <c r="AK7" s="2965"/>
      <c r="AL7" s="1631"/>
      <c r="AM7" s="1627"/>
      <c r="AN7" s="1640"/>
      <c r="AO7" s="1627"/>
    </row>
    <row r="8" spans="1:46" x14ac:dyDescent="0.2">
      <c r="A8" s="2971" t="s">
        <v>678</v>
      </c>
      <c r="B8" s="2972"/>
      <c r="C8" s="2206" t="s">
        <v>302</v>
      </c>
      <c r="D8" s="2964"/>
      <c r="E8" s="2965"/>
      <c r="F8" s="2964" t="s">
        <v>136</v>
      </c>
      <c r="G8" s="2965"/>
      <c r="H8" s="2964" t="s">
        <v>350</v>
      </c>
      <c r="I8" s="2965"/>
      <c r="J8" s="2964" t="s">
        <v>350</v>
      </c>
      <c r="K8" s="2965"/>
      <c r="L8" s="2200"/>
      <c r="M8" s="2206"/>
      <c r="N8" s="1631"/>
      <c r="O8" s="110"/>
      <c r="P8" s="2973" t="s">
        <v>868</v>
      </c>
      <c r="Q8" s="2963"/>
      <c r="R8" s="2975"/>
      <c r="S8" s="2976"/>
      <c r="T8" s="1623"/>
      <c r="U8" s="1623"/>
      <c r="V8" s="2975"/>
      <c r="W8" s="2976"/>
      <c r="X8" s="2976"/>
      <c r="Y8" s="2976"/>
      <c r="Z8" s="2976"/>
      <c r="AA8" s="2976"/>
      <c r="AB8" s="2186"/>
      <c r="AC8" s="2205"/>
      <c r="AD8" s="2964" t="s">
        <v>785</v>
      </c>
      <c r="AE8" s="2965"/>
      <c r="AF8" s="2964" t="s">
        <v>900</v>
      </c>
      <c r="AG8" s="2965"/>
      <c r="AH8" s="2964" t="s">
        <v>257</v>
      </c>
      <c r="AI8" s="2965"/>
      <c r="AJ8" s="2995" t="s">
        <v>958</v>
      </c>
      <c r="AK8" s="2965"/>
      <c r="AL8" s="1641"/>
      <c r="AM8" s="1404"/>
      <c r="AN8" s="2971"/>
      <c r="AO8" s="2972"/>
    </row>
    <row r="9" spans="1:46" x14ac:dyDescent="0.2">
      <c r="A9" s="2202"/>
      <c r="B9" s="2203"/>
      <c r="C9" s="2206"/>
      <c r="D9" s="2964"/>
      <c r="E9" s="2978"/>
      <c r="F9" s="2200"/>
      <c r="G9" s="2201"/>
      <c r="H9" s="2200"/>
      <c r="I9" s="2201"/>
      <c r="J9" s="2200"/>
      <c r="K9" s="2201"/>
      <c r="L9" s="2200"/>
      <c r="M9" s="2206"/>
      <c r="N9" s="1631"/>
      <c r="O9" s="110"/>
      <c r="P9" s="2973" t="s">
        <v>211</v>
      </c>
      <c r="Q9" s="2963"/>
      <c r="R9" s="2964" t="s">
        <v>666</v>
      </c>
      <c r="S9" s="2965"/>
      <c r="T9" s="1631" t="s">
        <v>190</v>
      </c>
      <c r="U9" s="110"/>
      <c r="V9" s="2982" t="s">
        <v>352</v>
      </c>
      <c r="W9" s="2983"/>
      <c r="X9" s="2982" t="s">
        <v>335</v>
      </c>
      <c r="Y9" s="2983"/>
      <c r="Z9" s="2964" t="s">
        <v>959</v>
      </c>
      <c r="AA9" s="2965"/>
      <c r="AB9" s="2982" t="s">
        <v>457</v>
      </c>
      <c r="AC9" s="2984"/>
      <c r="AD9" s="2964"/>
      <c r="AE9" s="2965"/>
      <c r="AF9" s="2964" t="s">
        <v>901</v>
      </c>
      <c r="AG9" s="2965"/>
      <c r="AH9" s="2964" t="s">
        <v>79</v>
      </c>
      <c r="AI9" s="2965"/>
      <c r="AJ9" s="2964"/>
      <c r="AK9" s="2965"/>
      <c r="AL9" s="1641"/>
      <c r="AM9" s="1404"/>
      <c r="AN9" s="2971"/>
      <c r="AO9" s="2972"/>
    </row>
    <row r="10" spans="1:46" x14ac:dyDescent="0.2">
      <c r="A10" s="2202"/>
      <c r="B10" s="2203"/>
      <c r="C10" s="2206"/>
      <c r="D10" s="2964" t="s">
        <v>192</v>
      </c>
      <c r="E10" s="2978"/>
      <c r="F10" s="2964" t="s">
        <v>192</v>
      </c>
      <c r="G10" s="2978"/>
      <c r="H10" s="2964" t="s">
        <v>192</v>
      </c>
      <c r="I10" s="2978"/>
      <c r="J10" s="2964" t="s">
        <v>192</v>
      </c>
      <c r="K10" s="2978"/>
      <c r="L10" s="2200" t="s">
        <v>192</v>
      </c>
      <c r="M10" s="2206"/>
      <c r="N10" s="1631"/>
      <c r="O10" s="110"/>
      <c r="P10" s="2973" t="s">
        <v>492</v>
      </c>
      <c r="Q10" s="2963"/>
      <c r="R10" s="2964" t="s">
        <v>667</v>
      </c>
      <c r="S10" s="2965"/>
      <c r="T10" s="1631" t="s">
        <v>219</v>
      </c>
      <c r="U10" s="110"/>
      <c r="V10" s="2964" t="s">
        <v>355</v>
      </c>
      <c r="W10" s="2965"/>
      <c r="X10" s="2964"/>
      <c r="Y10" s="2978"/>
      <c r="Z10" s="2964" t="s">
        <v>189</v>
      </c>
      <c r="AA10" s="2965"/>
      <c r="AB10" s="2200"/>
      <c r="AC10" s="2206"/>
      <c r="AD10" s="2964"/>
      <c r="AE10" s="2965"/>
      <c r="AF10" s="2964" t="s">
        <v>902</v>
      </c>
      <c r="AG10" s="2965"/>
      <c r="AH10" s="2964"/>
      <c r="AI10" s="2965"/>
      <c r="AJ10" s="2964"/>
      <c r="AK10" s="2965"/>
      <c r="AL10" s="1641"/>
      <c r="AM10" s="1404"/>
      <c r="AN10" s="2971"/>
      <c r="AO10" s="2972"/>
    </row>
    <row r="11" spans="1:46" x14ac:dyDescent="0.2">
      <c r="A11" s="2202"/>
      <c r="B11" s="2203"/>
      <c r="C11" s="2206"/>
      <c r="D11" s="2200"/>
      <c r="E11" s="2206"/>
      <c r="F11" s="2200"/>
      <c r="G11" s="2206"/>
      <c r="H11" s="2200"/>
      <c r="I11" s="2201"/>
      <c r="J11" s="2200"/>
      <c r="K11" s="2201"/>
      <c r="L11" s="2200"/>
      <c r="M11" s="2206"/>
      <c r="N11" s="1631"/>
      <c r="O11" s="110"/>
      <c r="P11" s="2204"/>
      <c r="Q11" s="2207"/>
      <c r="R11" s="2964" t="s">
        <v>210</v>
      </c>
      <c r="S11" s="2965"/>
      <c r="T11" s="2964" t="s">
        <v>960</v>
      </c>
      <c r="U11" s="2965"/>
      <c r="V11" s="2964" t="s">
        <v>961</v>
      </c>
      <c r="W11" s="2965"/>
      <c r="X11" s="2200"/>
      <c r="Y11" s="2206"/>
      <c r="Z11" s="2964" t="s">
        <v>962</v>
      </c>
      <c r="AA11" s="2965"/>
      <c r="AB11" s="2200"/>
      <c r="AC11" s="2206"/>
      <c r="AD11" s="2200"/>
      <c r="AE11" s="2206"/>
      <c r="AF11" s="2964" t="s">
        <v>489</v>
      </c>
      <c r="AG11" s="2965"/>
      <c r="AH11" s="2200"/>
      <c r="AI11" s="2206"/>
      <c r="AJ11" s="2200"/>
      <c r="AK11" s="2206"/>
      <c r="AL11" s="1641"/>
      <c r="AM11" s="1404"/>
      <c r="AN11" s="2202"/>
      <c r="AO11" s="2203"/>
    </row>
    <row r="12" spans="1:46" ht="13.5" thickBot="1" x14ac:dyDescent="0.25">
      <c r="A12" s="1400"/>
      <c r="B12" s="1405"/>
      <c r="C12" s="1394"/>
      <c r="D12" s="2966" t="s">
        <v>486</v>
      </c>
      <c r="E12" s="2967"/>
      <c r="F12" s="2966" t="s">
        <v>486</v>
      </c>
      <c r="G12" s="2967"/>
      <c r="H12" s="2966" t="s">
        <v>486</v>
      </c>
      <c r="I12" s="2968"/>
      <c r="J12" s="2966" t="s">
        <v>486</v>
      </c>
      <c r="K12" s="2968"/>
      <c r="L12" s="2966" t="s">
        <v>486</v>
      </c>
      <c r="M12" s="2968"/>
      <c r="N12" s="1645" t="s">
        <v>486</v>
      </c>
      <c r="O12" s="1646"/>
      <c r="P12" s="1647" t="s">
        <v>486</v>
      </c>
      <c r="Q12" s="1646"/>
      <c r="R12" s="2966" t="s">
        <v>486</v>
      </c>
      <c r="S12" s="2968"/>
      <c r="T12" s="1648" t="s">
        <v>486</v>
      </c>
      <c r="U12" s="1646"/>
      <c r="V12" s="1645" t="s">
        <v>486</v>
      </c>
      <c r="W12" s="1646"/>
      <c r="X12" s="2966" t="s">
        <v>486</v>
      </c>
      <c r="Y12" s="2967"/>
      <c r="Z12" s="1645" t="s">
        <v>486</v>
      </c>
      <c r="AA12" s="1646"/>
      <c r="AB12" s="2966" t="s">
        <v>486</v>
      </c>
      <c r="AC12" s="2968"/>
      <c r="AD12" s="1645" t="s">
        <v>486</v>
      </c>
      <c r="AE12" s="1646"/>
      <c r="AF12" s="2966" t="s">
        <v>486</v>
      </c>
      <c r="AG12" s="2968"/>
      <c r="AH12" s="1645" t="s">
        <v>486</v>
      </c>
      <c r="AI12" s="1646"/>
      <c r="AJ12" s="1645" t="s">
        <v>486</v>
      </c>
      <c r="AK12" s="1646"/>
      <c r="AL12" s="1645" t="s">
        <v>486</v>
      </c>
      <c r="AM12" s="1649"/>
      <c r="AN12" s="1650" t="s">
        <v>486</v>
      </c>
      <c r="AO12" s="1649"/>
    </row>
    <row r="13" spans="1:46" x14ac:dyDescent="0.2">
      <c r="A13" s="1868"/>
      <c r="B13" s="1869" t="s">
        <v>591</v>
      </c>
      <c r="C13" s="1870" t="s">
        <v>303</v>
      </c>
      <c r="D13" s="1651">
        <v>598376.8542419218</v>
      </c>
      <c r="E13" s="1395"/>
      <c r="F13" s="1651">
        <v>56593.795204994218</v>
      </c>
      <c r="G13" s="1395"/>
      <c r="H13" s="2084">
        <v>176363.19365657211</v>
      </c>
      <c r="I13" s="1652"/>
      <c r="J13" s="2084">
        <v>40959.825520794839</v>
      </c>
      <c r="K13" s="1652"/>
      <c r="L13" s="1871">
        <v>872293.66862428305</v>
      </c>
      <c r="M13" s="1396"/>
      <c r="N13" s="1872">
        <v>872294</v>
      </c>
      <c r="O13" s="1873"/>
      <c r="P13" s="1874"/>
      <c r="Q13" s="1875"/>
      <c r="R13" s="1878">
        <v>79616</v>
      </c>
      <c r="S13" s="1877"/>
      <c r="T13" s="1878"/>
      <c r="U13" s="1877"/>
      <c r="V13" s="1878">
        <v>20048</v>
      </c>
      <c r="W13" s="1877"/>
      <c r="X13" s="2085">
        <v>19513</v>
      </c>
      <c r="Y13" s="1879"/>
      <c r="Z13" s="1878">
        <v>5325</v>
      </c>
      <c r="AA13" s="1877"/>
      <c r="AB13" s="1880">
        <v>12821</v>
      </c>
      <c r="AC13" s="1879"/>
      <c r="AD13" s="1878"/>
      <c r="AE13" s="1877"/>
      <c r="AF13" s="1875"/>
      <c r="AG13" s="1875"/>
      <c r="AH13" s="1878">
        <v>10368</v>
      </c>
      <c r="AI13" s="1877"/>
      <c r="AJ13" s="1878"/>
      <c r="AK13" s="1877"/>
      <c r="AL13" s="1878">
        <v>147691</v>
      </c>
      <c r="AM13" s="1881"/>
      <c r="AN13" s="1874">
        <v>1019985</v>
      </c>
      <c r="AO13" s="1881"/>
      <c r="AR13" s="2072"/>
      <c r="AT13" s="1969"/>
    </row>
    <row r="14" spans="1:46" x14ac:dyDescent="0.2">
      <c r="A14" s="1399"/>
      <c r="B14" s="1404" t="s">
        <v>494</v>
      </c>
      <c r="C14" s="1885" t="s">
        <v>304</v>
      </c>
      <c r="D14" s="1871">
        <v>620423.30729838612</v>
      </c>
      <c r="E14" s="1396"/>
      <c r="F14" s="1871">
        <v>21823.493370141347</v>
      </c>
      <c r="G14" s="1396"/>
      <c r="H14" s="1871">
        <v>106751.79198821262</v>
      </c>
      <c r="I14" s="1886"/>
      <c r="J14" s="1871">
        <v>295332.986270049</v>
      </c>
      <c r="K14" s="1886"/>
      <c r="L14" s="1871">
        <v>1044331.5789267891</v>
      </c>
      <c r="M14" s="1396"/>
      <c r="N14" s="1872">
        <v>1044332</v>
      </c>
      <c r="O14" s="1887"/>
      <c r="P14" s="1888"/>
      <c r="Q14" s="1396"/>
      <c r="R14" s="1872">
        <v>58107</v>
      </c>
      <c r="S14" s="1886"/>
      <c r="T14" s="1872"/>
      <c r="U14" s="1886"/>
      <c r="V14" s="1872">
        <v>12876</v>
      </c>
      <c r="W14" s="1886"/>
      <c r="X14" s="1890">
        <v>11392</v>
      </c>
      <c r="Y14" s="1889"/>
      <c r="Z14" s="1872">
        <v>35425</v>
      </c>
      <c r="AA14" s="1886"/>
      <c r="AB14" s="1890">
        <v>3094</v>
      </c>
      <c r="AC14" s="1889"/>
      <c r="AD14" s="1872"/>
      <c r="AE14" s="1886"/>
      <c r="AF14" s="1396"/>
      <c r="AG14" s="1396"/>
      <c r="AH14" s="1872"/>
      <c r="AI14" s="1886"/>
      <c r="AJ14" s="1872"/>
      <c r="AK14" s="1886"/>
      <c r="AL14" s="1872">
        <v>120894</v>
      </c>
      <c r="AM14" s="1891"/>
      <c r="AN14" s="1888">
        <v>1165226</v>
      </c>
      <c r="AO14" s="1891"/>
      <c r="AR14" s="2072"/>
      <c r="AT14" s="1969"/>
    </row>
    <row r="15" spans="1:46" x14ac:dyDescent="0.2">
      <c r="A15" s="1399"/>
      <c r="B15" s="1404" t="s">
        <v>612</v>
      </c>
      <c r="C15" s="1885" t="s">
        <v>305</v>
      </c>
      <c r="D15" s="1871">
        <v>193371.99572835889</v>
      </c>
      <c r="E15" s="1396"/>
      <c r="F15" s="1871">
        <v>41224.055499096234</v>
      </c>
      <c r="G15" s="1396"/>
      <c r="H15" s="1871">
        <v>68503.969852354872</v>
      </c>
      <c r="I15" s="1886"/>
      <c r="J15" s="1871">
        <v>10864.403595204227</v>
      </c>
      <c r="K15" s="1886"/>
      <c r="L15" s="1871">
        <v>313964.42467501422</v>
      </c>
      <c r="M15" s="1396"/>
      <c r="N15" s="1872">
        <v>313964</v>
      </c>
      <c r="O15" s="1887"/>
      <c r="P15" s="1888"/>
      <c r="Q15" s="1396"/>
      <c r="R15" s="1872">
        <v>85317</v>
      </c>
      <c r="S15" s="1886"/>
      <c r="T15" s="1872"/>
      <c r="U15" s="1886"/>
      <c r="V15" s="1872">
        <v>2655</v>
      </c>
      <c r="W15" s="1886"/>
      <c r="X15" s="1890">
        <v>14337</v>
      </c>
      <c r="Y15" s="1889"/>
      <c r="Z15" s="1872">
        <v>2559</v>
      </c>
      <c r="AA15" s="1886"/>
      <c r="AB15" s="1890">
        <v>5190</v>
      </c>
      <c r="AC15" s="1889"/>
      <c r="AD15" s="1872"/>
      <c r="AE15" s="1886"/>
      <c r="AF15" s="1396"/>
      <c r="AG15" s="1396"/>
      <c r="AH15" s="1872"/>
      <c r="AI15" s="1886"/>
      <c r="AJ15" s="1872"/>
      <c r="AK15" s="1886"/>
      <c r="AL15" s="1872">
        <v>110058</v>
      </c>
      <c r="AM15" s="1891"/>
      <c r="AN15" s="1888">
        <v>424022</v>
      </c>
      <c r="AO15" s="1891"/>
      <c r="AR15" s="2072"/>
      <c r="AT15" s="1969"/>
    </row>
    <row r="16" spans="1:46" x14ac:dyDescent="0.2">
      <c r="A16" s="1399"/>
      <c r="B16" s="1404" t="s">
        <v>306</v>
      </c>
      <c r="C16" s="1885" t="s">
        <v>307</v>
      </c>
      <c r="D16" s="1871">
        <v>424827.06815697317</v>
      </c>
      <c r="E16" s="1396"/>
      <c r="F16" s="1871">
        <v>64517.934071484735</v>
      </c>
      <c r="G16" s="1396"/>
      <c r="H16" s="1871">
        <v>134270.57312424952</v>
      </c>
      <c r="I16" s="1886"/>
      <c r="J16" s="1871">
        <v>15410.126205037106</v>
      </c>
      <c r="K16" s="1886"/>
      <c r="L16" s="1871">
        <v>639025.70155774453</v>
      </c>
      <c r="M16" s="1396"/>
      <c r="N16" s="1872">
        <v>639026</v>
      </c>
      <c r="O16" s="1887"/>
      <c r="P16" s="1888"/>
      <c r="Q16" s="1396"/>
      <c r="R16" s="1872">
        <v>137083</v>
      </c>
      <c r="S16" s="1886"/>
      <c r="T16" s="1872">
        <v>1236</v>
      </c>
      <c r="U16" s="1886"/>
      <c r="V16" s="1872">
        <v>3305</v>
      </c>
      <c r="W16" s="1886"/>
      <c r="X16" s="1890">
        <v>20027</v>
      </c>
      <c r="Y16" s="1889"/>
      <c r="Z16" s="1872">
        <v>8356</v>
      </c>
      <c r="AA16" s="1886"/>
      <c r="AB16" s="1890">
        <v>12190</v>
      </c>
      <c r="AC16" s="1889"/>
      <c r="AD16" s="1872"/>
      <c r="AE16" s="1886"/>
      <c r="AF16" s="1396"/>
      <c r="AG16" s="1396"/>
      <c r="AH16" s="1872"/>
      <c r="AI16" s="1886"/>
      <c r="AJ16" s="1872"/>
      <c r="AK16" s="1886"/>
      <c r="AL16" s="1872">
        <v>182197</v>
      </c>
      <c r="AM16" s="1891"/>
      <c r="AN16" s="1888">
        <v>821223</v>
      </c>
      <c r="AO16" s="1891"/>
      <c r="AR16" s="2072"/>
      <c r="AT16" s="1969"/>
    </row>
    <row r="17" spans="1:46" x14ac:dyDescent="0.2">
      <c r="A17" s="1399"/>
      <c r="B17" s="1404" t="s">
        <v>496</v>
      </c>
      <c r="C17" s="1885" t="s">
        <v>308</v>
      </c>
      <c r="D17" s="1871">
        <v>175278.73243235468</v>
      </c>
      <c r="E17" s="1396"/>
      <c r="F17" s="1871">
        <v>37083.591420926678</v>
      </c>
      <c r="G17" s="1396"/>
      <c r="H17" s="1871">
        <v>48051.004983415383</v>
      </c>
      <c r="I17" s="1886"/>
      <c r="J17" s="1871">
        <v>55808.495731501796</v>
      </c>
      <c r="K17" s="1886"/>
      <c r="L17" s="1871">
        <v>316221.82456819853</v>
      </c>
      <c r="M17" s="1396"/>
      <c r="N17" s="1872">
        <v>316222</v>
      </c>
      <c r="O17" s="1887"/>
      <c r="P17" s="1888"/>
      <c r="Q17" s="1396"/>
      <c r="R17" s="1872">
        <v>134330</v>
      </c>
      <c r="S17" s="1886"/>
      <c r="T17" s="1872"/>
      <c r="U17" s="1886"/>
      <c r="V17" s="1872">
        <v>8385</v>
      </c>
      <c r="W17" s="1886"/>
      <c r="X17" s="1890">
        <v>7452</v>
      </c>
      <c r="Y17" s="1889"/>
      <c r="Z17" s="1872">
        <v>5233</v>
      </c>
      <c r="AA17" s="1886"/>
      <c r="AB17" s="1890">
        <v>4039</v>
      </c>
      <c r="AC17" s="1889"/>
      <c r="AD17" s="1872"/>
      <c r="AE17" s="1886"/>
      <c r="AF17" s="1396"/>
      <c r="AG17" s="1396"/>
      <c r="AH17" s="1872"/>
      <c r="AI17" s="1886"/>
      <c r="AJ17" s="1872"/>
      <c r="AK17" s="1886"/>
      <c r="AL17" s="1872">
        <v>159439</v>
      </c>
      <c r="AM17" s="1891"/>
      <c r="AN17" s="1888">
        <v>475661</v>
      </c>
      <c r="AO17" s="1891"/>
      <c r="AQ17" s="544"/>
      <c r="AR17" s="2072"/>
      <c r="AT17" s="1969"/>
    </row>
    <row r="18" spans="1:46" x14ac:dyDescent="0.2">
      <c r="A18" s="1399"/>
      <c r="B18" s="1404" t="s">
        <v>445</v>
      </c>
      <c r="C18" s="1892" t="s">
        <v>309</v>
      </c>
      <c r="D18" s="1871">
        <v>606590.95918758109</v>
      </c>
      <c r="E18" s="1396"/>
      <c r="F18" s="1871">
        <v>39614.338090536068</v>
      </c>
      <c r="G18" s="1396"/>
      <c r="H18" s="1871">
        <v>99202.164875877992</v>
      </c>
      <c r="I18" s="1886"/>
      <c r="J18" s="1871">
        <v>138068.70204834093</v>
      </c>
      <c r="K18" s="1886"/>
      <c r="L18" s="1871">
        <v>883476.16420233611</v>
      </c>
      <c r="M18" s="1396"/>
      <c r="N18" s="1872">
        <v>883476</v>
      </c>
      <c r="O18" s="1887"/>
      <c r="P18" s="1888"/>
      <c r="Q18" s="1396"/>
      <c r="R18" s="1872">
        <v>69464</v>
      </c>
      <c r="S18" s="1886"/>
      <c r="T18" s="1872">
        <v>16</v>
      </c>
      <c r="U18" s="1886"/>
      <c r="V18" s="1872">
        <v>18020</v>
      </c>
      <c r="W18" s="1886"/>
      <c r="X18" s="1890">
        <v>28775</v>
      </c>
      <c r="Y18" s="1889"/>
      <c r="Z18" s="1872">
        <v>28266</v>
      </c>
      <c r="AA18" s="1886"/>
      <c r="AB18" s="1890">
        <v>6225</v>
      </c>
      <c r="AC18" s="1889"/>
      <c r="AD18" s="1872"/>
      <c r="AE18" s="1886"/>
      <c r="AF18" s="1396"/>
      <c r="AG18" s="1396"/>
      <c r="AH18" s="1872"/>
      <c r="AI18" s="1886"/>
      <c r="AJ18" s="1872"/>
      <c r="AK18" s="1886"/>
      <c r="AL18" s="1872">
        <v>150766</v>
      </c>
      <c r="AM18" s="1891"/>
      <c r="AN18" s="1888">
        <v>1034242</v>
      </c>
      <c r="AO18" s="1891"/>
      <c r="AR18" s="2072"/>
      <c r="AT18" s="1969"/>
    </row>
    <row r="19" spans="1:46" x14ac:dyDescent="0.2">
      <c r="A19" s="1399"/>
      <c r="B19" s="1404" t="s">
        <v>592</v>
      </c>
      <c r="C19" s="1892" t="s">
        <v>310</v>
      </c>
      <c r="D19" s="1871">
        <v>834110.06238138233</v>
      </c>
      <c r="E19" s="1396"/>
      <c r="F19" s="1871">
        <v>79546.105765186483</v>
      </c>
      <c r="G19" s="1396"/>
      <c r="H19" s="1871">
        <v>213090.77513502366</v>
      </c>
      <c r="I19" s="1886"/>
      <c r="J19" s="1871">
        <v>171475.33371098514</v>
      </c>
      <c r="K19" s="1886"/>
      <c r="L19" s="1871">
        <v>1298222.2769925776</v>
      </c>
      <c r="M19" s="1396"/>
      <c r="N19" s="1872">
        <v>1298222</v>
      </c>
      <c r="O19" s="1887"/>
      <c r="P19" s="1888"/>
      <c r="Q19" s="1396"/>
      <c r="R19" s="1872">
        <v>0</v>
      </c>
      <c r="S19" s="1886"/>
      <c r="T19" s="1872">
        <v>2159</v>
      </c>
      <c r="U19" s="1886"/>
      <c r="V19" s="1872">
        <v>27899</v>
      </c>
      <c r="W19" s="1886"/>
      <c r="X19" s="1890">
        <v>46533</v>
      </c>
      <c r="Y19" s="1889"/>
      <c r="Z19" s="1872">
        <v>6440</v>
      </c>
      <c r="AA19" s="1886"/>
      <c r="AB19" s="1890">
        <v>4440</v>
      </c>
      <c r="AC19" s="1889"/>
      <c r="AD19" s="1872"/>
      <c r="AE19" s="1886"/>
      <c r="AF19" s="1396"/>
      <c r="AG19" s="1396"/>
      <c r="AH19" s="1872">
        <v>9984</v>
      </c>
      <c r="AI19" s="1886"/>
      <c r="AJ19" s="1872"/>
      <c r="AK19" s="1886"/>
      <c r="AL19" s="1872">
        <v>97455</v>
      </c>
      <c r="AM19" s="1891"/>
      <c r="AN19" s="1888">
        <v>1395677</v>
      </c>
      <c r="AO19" s="1891"/>
      <c r="AR19" s="2072"/>
      <c r="AT19" s="1969"/>
    </row>
    <row r="20" spans="1:46" x14ac:dyDescent="0.2">
      <c r="A20" s="1399"/>
      <c r="B20" s="1404" t="s">
        <v>593</v>
      </c>
      <c r="C20" s="1885" t="s">
        <v>311</v>
      </c>
      <c r="D20" s="1871">
        <v>876022.90147959907</v>
      </c>
      <c r="E20" s="1396"/>
      <c r="F20" s="1871">
        <v>41046.345728255452</v>
      </c>
      <c r="G20" s="1396"/>
      <c r="H20" s="1871">
        <v>158994.02930253797</v>
      </c>
      <c r="I20" s="1886"/>
      <c r="J20" s="1871">
        <v>286190.80291646934</v>
      </c>
      <c r="K20" s="1886"/>
      <c r="L20" s="1871">
        <v>1362254.0794268618</v>
      </c>
      <c r="M20" s="1396"/>
      <c r="N20" s="1872">
        <v>1362254</v>
      </c>
      <c r="O20" s="1887"/>
      <c r="P20" s="1888"/>
      <c r="Q20" s="1396"/>
      <c r="R20" s="1872">
        <v>81339</v>
      </c>
      <c r="S20" s="1886"/>
      <c r="T20" s="1872"/>
      <c r="U20" s="1886"/>
      <c r="V20" s="1872">
        <v>14399</v>
      </c>
      <c r="W20" s="1886"/>
      <c r="X20" s="1890">
        <v>25667</v>
      </c>
      <c r="Y20" s="1889"/>
      <c r="Z20" s="1872">
        <v>68974</v>
      </c>
      <c r="AA20" s="1886"/>
      <c r="AB20" s="1890">
        <v>5656</v>
      </c>
      <c r="AC20" s="1889"/>
      <c r="AD20" s="1872"/>
      <c r="AE20" s="1886"/>
      <c r="AF20" s="1396"/>
      <c r="AG20" s="1396"/>
      <c r="AH20" s="1872">
        <v>13056</v>
      </c>
      <c r="AI20" s="1886"/>
      <c r="AJ20" s="1872"/>
      <c r="AK20" s="1886"/>
      <c r="AL20" s="1872">
        <v>209091</v>
      </c>
      <c r="AM20" s="1891"/>
      <c r="AN20" s="1888">
        <v>1571345</v>
      </c>
      <c r="AO20" s="1891"/>
      <c r="AQ20" s="2873" t="s">
        <v>1152</v>
      </c>
      <c r="AR20" s="2072"/>
      <c r="AT20" s="1969"/>
    </row>
    <row r="21" spans="1:46" x14ac:dyDescent="0.2">
      <c r="A21" s="1399"/>
      <c r="B21" s="1404" t="s">
        <v>594</v>
      </c>
      <c r="C21" s="1885" t="s">
        <v>312</v>
      </c>
      <c r="D21" s="1871">
        <v>517145.13208468747</v>
      </c>
      <c r="E21" s="1396"/>
      <c r="F21" s="1871">
        <v>76581.338765691835</v>
      </c>
      <c r="G21" s="1396"/>
      <c r="H21" s="1871">
        <v>84701.282032971751</v>
      </c>
      <c r="I21" s="1886"/>
      <c r="J21" s="1871">
        <v>52289.27115064711</v>
      </c>
      <c r="K21" s="1886"/>
      <c r="L21" s="1871">
        <v>730717.02403399814</v>
      </c>
      <c r="M21" s="1396"/>
      <c r="N21" s="1872">
        <v>730717</v>
      </c>
      <c r="O21" s="1887"/>
      <c r="P21" s="1888"/>
      <c r="Q21" s="1396"/>
      <c r="R21" s="1872">
        <v>131964</v>
      </c>
      <c r="S21" s="1886"/>
      <c r="T21" s="1872"/>
      <c r="U21" s="1886"/>
      <c r="V21" s="1872">
        <v>8634</v>
      </c>
      <c r="W21" s="1886"/>
      <c r="X21" s="1890">
        <v>10649</v>
      </c>
      <c r="Y21" s="1889"/>
      <c r="Z21" s="1872">
        <v>42047</v>
      </c>
      <c r="AA21" s="1886"/>
      <c r="AB21" s="1890">
        <v>24586</v>
      </c>
      <c r="AC21" s="1889"/>
      <c r="AD21" s="1872"/>
      <c r="AE21" s="1886"/>
      <c r="AF21" s="1396"/>
      <c r="AG21" s="1396"/>
      <c r="AH21" s="1872">
        <v>4992</v>
      </c>
      <c r="AI21" s="1886"/>
      <c r="AJ21" s="1872"/>
      <c r="AK21" s="1886"/>
      <c r="AL21" s="1872">
        <v>222872</v>
      </c>
      <c r="AM21" s="1891"/>
      <c r="AN21" s="1888">
        <v>953589</v>
      </c>
      <c r="AO21" s="1891"/>
      <c r="AQ21" s="2874"/>
      <c r="AR21" s="2072"/>
      <c r="AT21" s="1969"/>
    </row>
    <row r="22" spans="1:46" x14ac:dyDescent="0.2">
      <c r="A22" s="1399"/>
      <c r="B22" s="1404" t="s">
        <v>181</v>
      </c>
      <c r="C22" s="1885" t="s">
        <v>313</v>
      </c>
      <c r="D22" s="1871">
        <v>158704.01685894042</v>
      </c>
      <c r="E22" s="1396"/>
      <c r="F22" s="1871">
        <v>36577.863631844331</v>
      </c>
      <c r="G22" s="1396"/>
      <c r="H22" s="1871">
        <v>39838.905242034751</v>
      </c>
      <c r="I22" s="1886"/>
      <c r="J22" s="1871">
        <v>2035.2779794468154</v>
      </c>
      <c r="K22" s="1886"/>
      <c r="L22" s="1871">
        <v>237156.06371226633</v>
      </c>
      <c r="M22" s="1396"/>
      <c r="N22" s="1872">
        <v>237156</v>
      </c>
      <c r="O22" s="1887"/>
      <c r="P22" s="1888"/>
      <c r="Q22" s="1396"/>
      <c r="R22" s="1872">
        <v>76330</v>
      </c>
      <c r="S22" s="1886"/>
      <c r="T22" s="1872"/>
      <c r="U22" s="1886"/>
      <c r="V22" s="1872">
        <v>4813</v>
      </c>
      <c r="W22" s="1886"/>
      <c r="X22" s="1890">
        <v>7236</v>
      </c>
      <c r="Y22" s="1889"/>
      <c r="Z22" s="1872">
        <v>435</v>
      </c>
      <c r="AA22" s="1886"/>
      <c r="AB22" s="1890">
        <v>4746</v>
      </c>
      <c r="AC22" s="1889"/>
      <c r="AD22" s="1872"/>
      <c r="AE22" s="1886"/>
      <c r="AF22" s="1396"/>
      <c r="AG22" s="1396"/>
      <c r="AH22" s="1872"/>
      <c r="AI22" s="1886"/>
      <c r="AJ22" s="1872"/>
      <c r="AK22" s="1886"/>
      <c r="AL22" s="1872">
        <v>93560</v>
      </c>
      <c r="AM22" s="1891"/>
      <c r="AN22" s="1888">
        <v>330716</v>
      </c>
      <c r="AO22" s="1891"/>
      <c r="AQ22" s="2874"/>
      <c r="AR22" s="2072"/>
      <c r="AT22" s="1969"/>
    </row>
    <row r="23" spans="1:46" x14ac:dyDescent="0.2">
      <c r="A23" s="1399"/>
      <c r="B23" s="1404" t="s">
        <v>531</v>
      </c>
      <c r="C23" s="1892" t="s">
        <v>314</v>
      </c>
      <c r="D23" s="1871">
        <v>455679.44859556219</v>
      </c>
      <c r="E23" s="1396"/>
      <c r="F23" s="1871">
        <v>49638.501446700247</v>
      </c>
      <c r="G23" s="1396"/>
      <c r="H23" s="1871">
        <v>115724.37105719215</v>
      </c>
      <c r="I23" s="1886"/>
      <c r="J23" s="1871">
        <v>97774.109838861012</v>
      </c>
      <c r="K23" s="1886"/>
      <c r="L23" s="1871">
        <v>718816.43093831558</v>
      </c>
      <c r="M23" s="1396"/>
      <c r="N23" s="1872">
        <v>718816</v>
      </c>
      <c r="O23" s="1887"/>
      <c r="P23" s="1888"/>
      <c r="Q23" s="1396"/>
      <c r="R23" s="1872">
        <v>65171</v>
      </c>
      <c r="S23" s="1886"/>
      <c r="T23" s="1872">
        <v>91</v>
      </c>
      <c r="U23" s="1886"/>
      <c r="V23" s="1872">
        <v>7483</v>
      </c>
      <c r="W23" s="1886"/>
      <c r="X23" s="1890">
        <v>21727</v>
      </c>
      <c r="Y23" s="1889"/>
      <c r="Z23" s="1872">
        <v>7513</v>
      </c>
      <c r="AA23" s="1886"/>
      <c r="AB23" s="1890">
        <v>3563</v>
      </c>
      <c r="AC23" s="1889"/>
      <c r="AD23" s="1872"/>
      <c r="AE23" s="1886"/>
      <c r="AF23" s="1396"/>
      <c r="AG23" s="1396"/>
      <c r="AH23" s="1872">
        <v>9280</v>
      </c>
      <c r="AI23" s="1886"/>
      <c r="AJ23" s="1872"/>
      <c r="AK23" s="1886"/>
      <c r="AL23" s="1872">
        <v>114828</v>
      </c>
      <c r="AM23" s="1891"/>
      <c r="AN23" s="1888">
        <v>833644</v>
      </c>
      <c r="AO23" s="1891"/>
      <c r="AQ23" s="2874"/>
      <c r="AR23" s="2072"/>
      <c r="AT23" s="1969"/>
    </row>
    <row r="24" spans="1:46" x14ac:dyDescent="0.2">
      <c r="A24" s="1399"/>
      <c r="B24" s="1404" t="s">
        <v>500</v>
      </c>
      <c r="C24" s="1885" t="s">
        <v>315</v>
      </c>
      <c r="D24" s="1871">
        <v>747616.72107853298</v>
      </c>
      <c r="E24" s="86"/>
      <c r="F24" s="1871">
        <v>17223.559684186759</v>
      </c>
      <c r="G24" s="1396"/>
      <c r="H24" s="1871">
        <v>218323.12420813111</v>
      </c>
      <c r="I24" s="1886"/>
      <c r="J24" s="1871">
        <v>202952.19049803526</v>
      </c>
      <c r="K24" s="1886"/>
      <c r="L24" s="1871">
        <v>1186115.595468886</v>
      </c>
      <c r="M24" s="1396"/>
      <c r="N24" s="1872">
        <v>1186116</v>
      </c>
      <c r="O24" s="1887"/>
      <c r="P24" s="1888"/>
      <c r="Q24" s="1396"/>
      <c r="R24" s="1872">
        <v>70457</v>
      </c>
      <c r="S24" s="1886"/>
      <c r="T24" s="1872"/>
      <c r="U24" s="1886"/>
      <c r="V24" s="1872">
        <v>12758</v>
      </c>
      <c r="W24" s="1886"/>
      <c r="X24" s="1890">
        <v>16538</v>
      </c>
      <c r="Y24" s="1889"/>
      <c r="Z24" s="1872">
        <v>8957</v>
      </c>
      <c r="AA24" s="1886"/>
      <c r="AB24" s="1890">
        <v>14302</v>
      </c>
      <c r="AC24" s="1889"/>
      <c r="AD24" s="1872">
        <v>3500</v>
      </c>
      <c r="AE24" s="1886"/>
      <c r="AF24" s="1396"/>
      <c r="AG24" s="1396"/>
      <c r="AH24" s="1872">
        <v>19648</v>
      </c>
      <c r="AI24" s="1886"/>
      <c r="AJ24" s="1872"/>
      <c r="AK24" s="1886"/>
      <c r="AL24" s="1872">
        <v>146160</v>
      </c>
      <c r="AM24" s="1891"/>
      <c r="AN24" s="1888">
        <v>1332276</v>
      </c>
      <c r="AO24" s="1891"/>
      <c r="AQ24" s="2874"/>
      <c r="AR24" s="2072"/>
      <c r="AT24" s="1969"/>
    </row>
    <row r="25" spans="1:46" x14ac:dyDescent="0.2">
      <c r="A25" s="1399"/>
      <c r="B25" s="1404" t="s">
        <v>503</v>
      </c>
      <c r="C25" s="1892" t="s">
        <v>316</v>
      </c>
      <c r="D25" s="1871">
        <v>1072237.2955704285</v>
      </c>
      <c r="E25" s="1396"/>
      <c r="F25" s="1871">
        <v>0</v>
      </c>
      <c r="G25" s="1396"/>
      <c r="H25" s="1871">
        <v>203720.20590128584</v>
      </c>
      <c r="I25" s="1886"/>
      <c r="J25" s="1871">
        <v>315966.26395676652</v>
      </c>
      <c r="K25" s="1886"/>
      <c r="L25" s="1871">
        <v>1591923.7654284809</v>
      </c>
      <c r="M25" s="1396"/>
      <c r="N25" s="1872">
        <v>1591924</v>
      </c>
      <c r="O25" s="1887"/>
      <c r="P25" s="1888"/>
      <c r="Q25" s="1396"/>
      <c r="R25" s="1872">
        <v>0</v>
      </c>
      <c r="S25" s="1886"/>
      <c r="T25" s="1872"/>
      <c r="U25" s="1886"/>
      <c r="V25" s="1872">
        <v>14081</v>
      </c>
      <c r="W25" s="1886"/>
      <c r="X25" s="1890">
        <v>26238</v>
      </c>
      <c r="Y25" s="1889"/>
      <c r="Z25" s="1872">
        <v>40879</v>
      </c>
      <c r="AA25" s="1886"/>
      <c r="AB25" s="1890">
        <v>3976</v>
      </c>
      <c r="AC25" s="1889"/>
      <c r="AD25" s="1872">
        <v>130210</v>
      </c>
      <c r="AE25" s="144" t="s">
        <v>525</v>
      </c>
      <c r="AF25" s="1396"/>
      <c r="AG25" s="1396"/>
      <c r="AH25" s="1872"/>
      <c r="AI25" s="1886"/>
      <c r="AJ25" s="1872"/>
      <c r="AK25" s="1886"/>
      <c r="AL25" s="1872">
        <v>215384</v>
      </c>
      <c r="AM25" s="1891"/>
      <c r="AN25" s="1888">
        <v>1807308</v>
      </c>
      <c r="AO25" s="1891"/>
      <c r="AR25" s="2072"/>
      <c r="AT25" s="1969"/>
    </row>
    <row r="26" spans="1:46" x14ac:dyDescent="0.2">
      <c r="A26" s="1399"/>
      <c r="B26" s="1404" t="s">
        <v>505</v>
      </c>
      <c r="C26" s="1885" t="s">
        <v>317</v>
      </c>
      <c r="D26" s="1871">
        <v>159755.11119647379</v>
      </c>
      <c r="E26" s="1396"/>
      <c r="F26" s="1871">
        <v>21986.100893747818</v>
      </c>
      <c r="G26" s="1396"/>
      <c r="H26" s="1871">
        <v>35892.410436143575</v>
      </c>
      <c r="I26" s="1886"/>
      <c r="J26" s="1871">
        <v>89473.995424318797</v>
      </c>
      <c r="K26" s="1886"/>
      <c r="L26" s="1871">
        <v>307107.61795068398</v>
      </c>
      <c r="M26" s="1396"/>
      <c r="N26" s="1872">
        <v>307108</v>
      </c>
      <c r="O26" s="1887"/>
      <c r="P26" s="1888"/>
      <c r="Q26" s="1396"/>
      <c r="R26" s="1872">
        <v>61042</v>
      </c>
      <c r="S26" s="1886"/>
      <c r="T26" s="1872"/>
      <c r="U26" s="1886"/>
      <c r="V26" s="1872">
        <v>1390</v>
      </c>
      <c r="W26" s="1886"/>
      <c r="X26" s="1890">
        <v>3721</v>
      </c>
      <c r="Y26" s="1889"/>
      <c r="Z26" s="1872">
        <v>871</v>
      </c>
      <c r="AA26" s="1886"/>
      <c r="AB26" s="1890">
        <v>1926</v>
      </c>
      <c r="AC26" s="1889"/>
      <c r="AD26" s="1872"/>
      <c r="AE26" s="1886"/>
      <c r="AF26" s="1396"/>
      <c r="AG26" s="1396"/>
      <c r="AH26" s="1872"/>
      <c r="AI26" s="1886"/>
      <c r="AJ26" s="1872"/>
      <c r="AK26" s="1886"/>
      <c r="AL26" s="1872">
        <v>68950</v>
      </c>
      <c r="AM26" s="1891"/>
      <c r="AN26" s="1888">
        <v>376058</v>
      </c>
      <c r="AO26" s="1891"/>
      <c r="AR26" s="2072"/>
      <c r="AT26" s="1969"/>
    </row>
    <row r="27" spans="1:46" x14ac:dyDescent="0.2">
      <c r="A27" s="1399"/>
      <c r="B27" s="1404" t="s">
        <v>104</v>
      </c>
      <c r="C27" s="1885" t="s">
        <v>318</v>
      </c>
      <c r="D27" s="1871">
        <v>1302741.9321046532</v>
      </c>
      <c r="E27" s="1396"/>
      <c r="F27" s="1871">
        <v>91220.377027029943</v>
      </c>
      <c r="G27" s="1396"/>
      <c r="H27" s="1871">
        <v>433901.90130171704</v>
      </c>
      <c r="I27" s="1886"/>
      <c r="J27" s="1871">
        <v>192060.74957523518</v>
      </c>
      <c r="K27" s="1886"/>
      <c r="L27" s="1871">
        <v>2019924.9600086354</v>
      </c>
      <c r="M27" s="1396"/>
      <c r="N27" s="1872">
        <v>2019925</v>
      </c>
      <c r="O27" s="1887"/>
      <c r="P27" s="1888"/>
      <c r="Q27" s="1396"/>
      <c r="R27" s="1872">
        <v>0</v>
      </c>
      <c r="S27" s="1886"/>
      <c r="T27" s="1872"/>
      <c r="U27" s="1886"/>
      <c r="V27" s="1872">
        <v>5884</v>
      </c>
      <c r="W27" s="1886"/>
      <c r="X27" s="1890">
        <v>132245</v>
      </c>
      <c r="Y27" s="1889"/>
      <c r="Z27" s="1872">
        <v>0</v>
      </c>
      <c r="AA27" s="1886"/>
      <c r="AB27" s="1890">
        <v>21605</v>
      </c>
      <c r="AC27" s="1889"/>
      <c r="AD27" s="1872">
        <v>1000</v>
      </c>
      <c r="AE27" s="1886"/>
      <c r="AF27" s="1396"/>
      <c r="AG27" s="1396"/>
      <c r="AH27" s="1872"/>
      <c r="AI27" s="1886"/>
      <c r="AJ27" s="1872"/>
      <c r="AK27" s="1886"/>
      <c r="AL27" s="1872">
        <v>160734</v>
      </c>
      <c r="AM27" s="1891"/>
      <c r="AN27" s="1888">
        <v>2180659</v>
      </c>
      <c r="AO27" s="1891"/>
      <c r="AR27" s="2072"/>
      <c r="AT27" s="1969"/>
    </row>
    <row r="28" spans="1:46" x14ac:dyDescent="0.2">
      <c r="A28" s="1399"/>
      <c r="B28" s="1404" t="s">
        <v>506</v>
      </c>
      <c r="C28" s="1892" t="s">
        <v>319</v>
      </c>
      <c r="D28" s="1871">
        <v>674659.53952168906</v>
      </c>
      <c r="E28" s="1396"/>
      <c r="F28" s="1871">
        <v>13801.422993951732</v>
      </c>
      <c r="G28" s="1396"/>
      <c r="H28" s="1871">
        <v>112328.66033498759</v>
      </c>
      <c r="I28" s="1886"/>
      <c r="J28" s="1871">
        <v>343099.20014506055</v>
      </c>
      <c r="K28" s="1886"/>
      <c r="L28" s="1871">
        <v>1143888.8229956888</v>
      </c>
      <c r="M28" s="1396"/>
      <c r="N28" s="1872">
        <v>1143889</v>
      </c>
      <c r="O28" s="1887"/>
      <c r="P28" s="1888"/>
      <c r="Q28" s="1396"/>
      <c r="R28" s="1872">
        <v>52694</v>
      </c>
      <c r="S28" s="1886"/>
      <c r="T28" s="1872">
        <v>119</v>
      </c>
      <c r="U28" s="1886"/>
      <c r="V28" s="1872">
        <v>5720</v>
      </c>
      <c r="W28" s="1886"/>
      <c r="X28" s="1890">
        <v>13926</v>
      </c>
      <c r="Y28" s="1889"/>
      <c r="Z28" s="1872">
        <v>35159</v>
      </c>
      <c r="AA28" s="1886"/>
      <c r="AB28" s="1890">
        <v>2060</v>
      </c>
      <c r="AC28" s="1889"/>
      <c r="AD28" s="1872"/>
      <c r="AE28" s="1886"/>
      <c r="AF28" s="1396"/>
      <c r="AG28" s="1396"/>
      <c r="AH28" s="1872"/>
      <c r="AI28" s="1886"/>
      <c r="AJ28" s="1872"/>
      <c r="AK28" s="1886"/>
      <c r="AL28" s="1872">
        <v>109678</v>
      </c>
      <c r="AM28" s="1891"/>
      <c r="AN28" s="1888">
        <v>1253567</v>
      </c>
      <c r="AO28" s="1891"/>
      <c r="AR28" s="2072"/>
      <c r="AT28" s="1969"/>
    </row>
    <row r="29" spans="1:46" x14ac:dyDescent="0.2">
      <c r="A29" s="1399"/>
      <c r="B29" s="1404" t="s">
        <v>320</v>
      </c>
      <c r="C29" s="1892" t="s">
        <v>321</v>
      </c>
      <c r="D29" s="1871">
        <v>953279.41944634775</v>
      </c>
      <c r="E29" s="1396"/>
      <c r="F29" s="1871">
        <v>97252.712264862013</v>
      </c>
      <c r="G29" s="1396"/>
      <c r="H29" s="1871">
        <v>230090.86867979431</v>
      </c>
      <c r="I29" s="1886"/>
      <c r="J29" s="1871">
        <v>57714.914958151508</v>
      </c>
      <c r="K29" s="1886"/>
      <c r="L29" s="1871">
        <v>1338337.9153491554</v>
      </c>
      <c r="M29" s="1396"/>
      <c r="N29" s="1872">
        <v>1338338</v>
      </c>
      <c r="O29" s="1887"/>
      <c r="P29" s="1888"/>
      <c r="Q29" s="1396"/>
      <c r="R29" s="1872">
        <v>143058</v>
      </c>
      <c r="S29" s="1886"/>
      <c r="T29" s="1872">
        <v>2171</v>
      </c>
      <c r="U29" s="1886"/>
      <c r="V29" s="1872">
        <v>29797</v>
      </c>
      <c r="W29" s="1886"/>
      <c r="X29" s="1890">
        <v>65743</v>
      </c>
      <c r="Y29" s="1889"/>
      <c r="Z29" s="1872">
        <v>5263</v>
      </c>
      <c r="AA29" s="1886"/>
      <c r="AB29" s="1890">
        <v>10263</v>
      </c>
      <c r="AC29" s="1889"/>
      <c r="AD29" s="1872">
        <v>1500</v>
      </c>
      <c r="AE29" s="1886"/>
      <c r="AF29" s="1396"/>
      <c r="AG29" s="1396"/>
      <c r="AH29" s="1872">
        <v>9088</v>
      </c>
      <c r="AI29" s="1886"/>
      <c r="AJ29" s="1872"/>
      <c r="AK29" s="1886"/>
      <c r="AL29" s="1872">
        <v>266883</v>
      </c>
      <c r="AM29" s="1891"/>
      <c r="AN29" s="1888">
        <v>1605221</v>
      </c>
      <c r="AO29" s="1891"/>
      <c r="AR29" s="2072"/>
      <c r="AT29" s="1969"/>
    </row>
    <row r="30" spans="1:46" x14ac:dyDescent="0.2">
      <c r="A30" s="1399"/>
      <c r="B30" s="1404" t="s">
        <v>614</v>
      </c>
      <c r="C30" s="1885" t="s">
        <v>322</v>
      </c>
      <c r="D30" s="1871">
        <v>337143.5725110966</v>
      </c>
      <c r="E30" s="1396"/>
      <c r="F30" s="1871">
        <v>60173.513652219364</v>
      </c>
      <c r="G30" s="1396"/>
      <c r="H30" s="1871">
        <v>87466.092084577424</v>
      </c>
      <c r="I30" s="1886"/>
      <c r="J30" s="1871">
        <v>14416.07296917388</v>
      </c>
      <c r="K30" s="1886"/>
      <c r="L30" s="1871">
        <v>499199.2512170673</v>
      </c>
      <c r="M30" s="1396"/>
      <c r="N30" s="1872">
        <v>499199</v>
      </c>
      <c r="O30" s="1887"/>
      <c r="P30" s="1888"/>
      <c r="Q30" s="1396"/>
      <c r="R30" s="1872">
        <v>98545</v>
      </c>
      <c r="S30" s="1886"/>
      <c r="T30" s="1872">
        <v>549</v>
      </c>
      <c r="U30" s="1886"/>
      <c r="V30" s="1872">
        <v>3512</v>
      </c>
      <c r="W30" s="1886"/>
      <c r="X30" s="1890">
        <v>20131</v>
      </c>
      <c r="Y30" s="1889"/>
      <c r="Z30" s="1872">
        <v>2549</v>
      </c>
      <c r="AA30" s="1886"/>
      <c r="AB30" s="1890">
        <v>6734</v>
      </c>
      <c r="AC30" s="1889"/>
      <c r="AD30" s="1872"/>
      <c r="AE30" s="1886"/>
      <c r="AF30" s="1396"/>
      <c r="AG30" s="1396"/>
      <c r="AH30" s="1872"/>
      <c r="AI30" s="1886"/>
      <c r="AJ30" s="1872"/>
      <c r="AK30" s="1886"/>
      <c r="AL30" s="1872">
        <v>132020</v>
      </c>
      <c r="AM30" s="1891"/>
      <c r="AN30" s="1888">
        <v>631219</v>
      </c>
      <c r="AO30" s="1891"/>
      <c r="AR30" s="2072"/>
      <c r="AT30" s="1969"/>
    </row>
    <row r="31" spans="1:46" x14ac:dyDescent="0.2">
      <c r="A31" s="1399"/>
      <c r="B31" s="1404" t="s">
        <v>509</v>
      </c>
      <c r="C31" s="1885" t="s">
        <v>323</v>
      </c>
      <c r="D31" s="1871">
        <v>223207.18115430546</v>
      </c>
      <c r="E31" s="1396"/>
      <c r="F31" s="1871">
        <v>50224.364704317544</v>
      </c>
      <c r="G31" s="1396"/>
      <c r="H31" s="1871">
        <v>40210.369377270246</v>
      </c>
      <c r="I31" s="1886"/>
      <c r="J31" s="1871">
        <v>18362.372273584606</v>
      </c>
      <c r="K31" s="1886"/>
      <c r="L31" s="1871">
        <v>332004.28750947781</v>
      </c>
      <c r="M31" s="1396"/>
      <c r="N31" s="1872">
        <v>332004</v>
      </c>
      <c r="O31" s="1887"/>
      <c r="P31" s="1888"/>
      <c r="Q31" s="1396"/>
      <c r="R31" s="1872">
        <v>101759</v>
      </c>
      <c r="S31" s="1886"/>
      <c r="T31" s="1872">
        <v>220</v>
      </c>
      <c r="U31" s="1886"/>
      <c r="V31" s="1872">
        <v>4279</v>
      </c>
      <c r="W31" s="1886"/>
      <c r="X31" s="1890">
        <v>8905</v>
      </c>
      <c r="Y31" s="1889"/>
      <c r="Z31" s="1872">
        <v>3341</v>
      </c>
      <c r="AA31" s="1886"/>
      <c r="AB31" s="1890">
        <v>8039</v>
      </c>
      <c r="AC31" s="1889"/>
      <c r="AD31" s="1872"/>
      <c r="AE31" s="1886"/>
      <c r="AF31" s="1396"/>
      <c r="AG31" s="1396"/>
      <c r="AH31" s="1872"/>
      <c r="AI31" s="1886"/>
      <c r="AJ31" s="1872"/>
      <c r="AK31" s="1886"/>
      <c r="AL31" s="1872">
        <v>126543</v>
      </c>
      <c r="AM31" s="1891"/>
      <c r="AN31" s="1888">
        <v>458547</v>
      </c>
      <c r="AO31" s="1891"/>
      <c r="AR31" s="2072"/>
      <c r="AT31" s="1969"/>
    </row>
    <row r="32" spans="1:46" x14ac:dyDescent="0.2">
      <c r="A32" s="1399"/>
      <c r="B32" s="1404" t="s">
        <v>634</v>
      </c>
      <c r="C32" s="1885" t="s">
        <v>324</v>
      </c>
      <c r="D32" s="1871">
        <v>442194.09938000061</v>
      </c>
      <c r="E32" s="1396"/>
      <c r="F32" s="1871">
        <v>60107.105217911041</v>
      </c>
      <c r="G32" s="1396"/>
      <c r="H32" s="1871">
        <v>100321.50348859327</v>
      </c>
      <c r="I32" s="1886"/>
      <c r="J32" s="1871">
        <v>9376.2000528557492</v>
      </c>
      <c r="K32" s="1886"/>
      <c r="L32" s="1871">
        <v>611998.90813936072</v>
      </c>
      <c r="M32" s="1396"/>
      <c r="N32" s="1872">
        <v>611999</v>
      </c>
      <c r="O32" s="1887"/>
      <c r="P32" s="1888"/>
      <c r="Q32" s="1396"/>
      <c r="R32" s="1872">
        <v>170184</v>
      </c>
      <c r="S32" s="1886"/>
      <c r="T32" s="1872"/>
      <c r="U32" s="1886"/>
      <c r="V32" s="1872">
        <v>9026</v>
      </c>
      <c r="W32" s="1886"/>
      <c r="X32" s="1890">
        <v>33346</v>
      </c>
      <c r="Y32" s="1889"/>
      <c r="Z32" s="1872">
        <v>14759</v>
      </c>
      <c r="AA32" s="1886"/>
      <c r="AB32" s="1890">
        <v>18527</v>
      </c>
      <c r="AC32" s="1889"/>
      <c r="AD32" s="1872"/>
      <c r="AE32" s="1886"/>
      <c r="AF32" s="1396"/>
      <c r="AG32" s="1396"/>
      <c r="AH32" s="1872">
        <v>18304</v>
      </c>
      <c r="AI32" s="1886"/>
      <c r="AJ32" s="1872"/>
      <c r="AK32" s="1886"/>
      <c r="AL32" s="1872">
        <v>264146</v>
      </c>
      <c r="AM32" s="1891"/>
      <c r="AN32" s="1888">
        <v>876145</v>
      </c>
      <c r="AO32" s="1891"/>
      <c r="AR32" s="2072"/>
      <c r="AT32" s="1969"/>
    </row>
    <row r="33" spans="1:46" x14ac:dyDescent="0.2">
      <c r="A33" s="1399"/>
      <c r="B33" s="1404" t="s">
        <v>511</v>
      </c>
      <c r="C33" s="1892" t="s">
        <v>325</v>
      </c>
      <c r="D33" s="1871">
        <v>407398.15278696158</v>
      </c>
      <c r="E33" s="1396"/>
      <c r="F33" s="1871">
        <v>70162.725081237237</v>
      </c>
      <c r="G33" s="1396"/>
      <c r="H33" s="1871">
        <v>64051.386325303931</v>
      </c>
      <c r="I33" s="1886"/>
      <c r="J33" s="1871">
        <v>97320.57304999842</v>
      </c>
      <c r="K33" s="1886"/>
      <c r="L33" s="1871">
        <v>638932.8372435011</v>
      </c>
      <c r="M33" s="1396"/>
      <c r="N33" s="1872">
        <v>638933</v>
      </c>
      <c r="O33" s="1887"/>
      <c r="P33" s="1888"/>
      <c r="Q33" s="1396"/>
      <c r="R33" s="1872">
        <v>62380</v>
      </c>
      <c r="S33" s="1886"/>
      <c r="T33" s="1872"/>
      <c r="U33" s="1886"/>
      <c r="V33" s="1872">
        <v>16138</v>
      </c>
      <c r="W33" s="1886"/>
      <c r="X33" s="1890">
        <v>10888</v>
      </c>
      <c r="Y33" s="1889"/>
      <c r="Z33" s="1872">
        <v>26142</v>
      </c>
      <c r="AA33" s="1886"/>
      <c r="AB33" s="1890">
        <v>5974</v>
      </c>
      <c r="AC33" s="1889"/>
      <c r="AD33" s="1872"/>
      <c r="AE33" s="1886"/>
      <c r="AF33" s="1396"/>
      <c r="AG33" s="1396"/>
      <c r="AH33" s="1872"/>
      <c r="AI33" s="1886"/>
      <c r="AJ33" s="1872"/>
      <c r="AK33" s="1886"/>
      <c r="AL33" s="1872">
        <v>121522</v>
      </c>
      <c r="AM33" s="1891"/>
      <c r="AN33" s="1888">
        <v>760455</v>
      </c>
      <c r="AO33" s="1891"/>
      <c r="AR33" s="2072"/>
      <c r="AT33" s="1969"/>
    </row>
    <row r="34" spans="1:46" x14ac:dyDescent="0.2">
      <c r="A34" s="1399"/>
      <c r="B34" s="1404" t="s">
        <v>326</v>
      </c>
      <c r="C34" s="1885" t="s">
        <v>327</v>
      </c>
      <c r="D34" s="1871">
        <v>701274.47952301509</v>
      </c>
      <c r="E34" s="1396"/>
      <c r="F34" s="1871">
        <v>37535.957139079903</v>
      </c>
      <c r="G34" s="1396"/>
      <c r="H34" s="1871">
        <v>112049.1398058426</v>
      </c>
      <c r="I34" s="1886"/>
      <c r="J34" s="1871">
        <v>239918.89036407258</v>
      </c>
      <c r="K34" s="1886"/>
      <c r="L34" s="1871">
        <v>1090778.4668320101</v>
      </c>
      <c r="M34" s="1396"/>
      <c r="N34" s="1872">
        <v>1090778</v>
      </c>
      <c r="O34" s="1887"/>
      <c r="P34" s="1888"/>
      <c r="Q34" s="1396"/>
      <c r="R34" s="1872">
        <v>51890</v>
      </c>
      <c r="S34" s="1886"/>
      <c r="T34" s="1872">
        <v>196</v>
      </c>
      <c r="U34" s="1886"/>
      <c r="V34" s="1872">
        <v>519</v>
      </c>
      <c r="W34" s="1886"/>
      <c r="X34" s="1890">
        <v>20097</v>
      </c>
      <c r="Y34" s="1889"/>
      <c r="Z34" s="1872">
        <v>57345</v>
      </c>
      <c r="AA34" s="1886"/>
      <c r="AB34" s="1890">
        <v>2116</v>
      </c>
      <c r="AC34" s="1889"/>
      <c r="AD34" s="1872"/>
      <c r="AE34" s="1886"/>
      <c r="AF34" s="1396"/>
      <c r="AG34" s="1396"/>
      <c r="AH34" s="1872"/>
      <c r="AI34" s="1886"/>
      <c r="AJ34" s="1872"/>
      <c r="AK34" s="1886"/>
      <c r="AL34" s="1872">
        <v>132163</v>
      </c>
      <c r="AM34" s="1891"/>
      <c r="AN34" s="1888">
        <v>1222941</v>
      </c>
      <c r="AO34" s="1891"/>
      <c r="AP34" s="132"/>
      <c r="AR34" s="2072"/>
      <c r="AT34" s="1969"/>
    </row>
    <row r="35" spans="1:46" x14ac:dyDescent="0.2">
      <c r="A35" s="1399"/>
      <c r="B35" s="1404" t="s">
        <v>513</v>
      </c>
      <c r="C35" s="1892" t="s">
        <v>328</v>
      </c>
      <c r="D35" s="1871">
        <v>231228.01728074721</v>
      </c>
      <c r="E35" s="1396"/>
      <c r="F35" s="1871">
        <v>39456.798346599149</v>
      </c>
      <c r="G35" s="1396"/>
      <c r="H35" s="1871">
        <v>90627.27680591034</v>
      </c>
      <c r="I35" s="1886"/>
      <c r="J35" s="1871">
        <v>23230.241765410199</v>
      </c>
      <c r="K35" s="1886"/>
      <c r="L35" s="1871">
        <v>384542.33419866685</v>
      </c>
      <c r="M35" s="1396"/>
      <c r="N35" s="1872">
        <v>384542</v>
      </c>
      <c r="O35" s="1887"/>
      <c r="P35" s="1888"/>
      <c r="Q35" s="1396"/>
      <c r="R35" s="1872">
        <v>125426</v>
      </c>
      <c r="S35" s="1886"/>
      <c r="T35" s="1872"/>
      <c r="U35" s="1886"/>
      <c r="V35" s="1872">
        <v>4939</v>
      </c>
      <c r="W35" s="1886"/>
      <c r="X35" s="1890">
        <v>13939</v>
      </c>
      <c r="Y35" s="1889"/>
      <c r="Z35" s="1872">
        <v>4902</v>
      </c>
      <c r="AA35" s="1886"/>
      <c r="AB35" s="1890">
        <v>5357</v>
      </c>
      <c r="AC35" s="1889"/>
      <c r="AD35" s="1872"/>
      <c r="AE35" s="1886"/>
      <c r="AF35" s="1396"/>
      <c r="AG35" s="1396"/>
      <c r="AH35" s="1872"/>
      <c r="AI35" s="1886"/>
      <c r="AJ35" s="1872"/>
      <c r="AK35" s="1886"/>
      <c r="AL35" s="1872">
        <v>154563</v>
      </c>
      <c r="AM35" s="1891"/>
      <c r="AN35" s="1888">
        <v>539105</v>
      </c>
      <c r="AO35" s="1891"/>
      <c r="AQ35" s="544"/>
      <c r="AR35" s="2072"/>
      <c r="AT35" s="1969"/>
    </row>
    <row r="36" spans="1:46" s="13" customFormat="1" ht="13.5" thickBot="1" x14ac:dyDescent="0.25">
      <c r="A36" s="87" t="s">
        <v>529</v>
      </c>
      <c r="B36" s="2018"/>
      <c r="C36" s="2009"/>
      <c r="D36" s="1882"/>
      <c r="E36" s="1394"/>
      <c r="F36" s="1882"/>
      <c r="G36" s="1394"/>
      <c r="H36" s="1882"/>
      <c r="I36" s="1657"/>
      <c r="J36" s="1882"/>
      <c r="K36" s="1657"/>
      <c r="L36" s="1983"/>
      <c r="M36" s="1394"/>
      <c r="N36" s="1901">
        <v>0</v>
      </c>
      <c r="O36" s="2086"/>
      <c r="P36" s="1902">
        <v>3914893</v>
      </c>
      <c r="Q36" s="1903"/>
      <c r="R36" s="2089">
        <v>343844</v>
      </c>
      <c r="S36" s="1903" t="s">
        <v>490</v>
      </c>
      <c r="T36" s="1901"/>
      <c r="U36" s="2012"/>
      <c r="V36" s="1884"/>
      <c r="W36" s="2088"/>
      <c r="X36" s="2175">
        <v>30475</v>
      </c>
      <c r="Y36" s="2009" t="s">
        <v>487</v>
      </c>
      <c r="Z36" s="1901"/>
      <c r="AA36" s="1657"/>
      <c r="AB36" s="2087"/>
      <c r="AC36" s="2009"/>
      <c r="AD36" s="1901"/>
      <c r="AE36" s="1657"/>
      <c r="AF36" s="1901">
        <v>707143</v>
      </c>
      <c r="AG36" s="2009"/>
      <c r="AH36" s="1901"/>
      <c r="AI36" s="1657"/>
      <c r="AJ36" s="1901">
        <v>4800</v>
      </c>
      <c r="AK36" s="1657"/>
      <c r="AL36" s="1901">
        <v>5001155</v>
      </c>
      <c r="AM36" s="2090"/>
      <c r="AN36" s="1902">
        <v>5001155</v>
      </c>
      <c r="AO36" s="2090"/>
      <c r="AQ36"/>
      <c r="AR36" s="2072"/>
    </row>
    <row r="37" spans="1:46" ht="13.5" thickBot="1" x14ac:dyDescent="0.25">
      <c r="A37" s="87" t="s">
        <v>488</v>
      </c>
      <c r="B37" s="1405"/>
      <c r="C37" s="1394"/>
      <c r="D37" s="2013">
        <v>12713266</v>
      </c>
      <c r="E37" s="2075"/>
      <c r="F37" s="2013">
        <v>1103392</v>
      </c>
      <c r="G37" s="2075"/>
      <c r="H37" s="2013">
        <v>2974475</v>
      </c>
      <c r="I37" s="2076"/>
      <c r="J37" s="2013" t="e">
        <v>#REF!</v>
      </c>
      <c r="K37" s="1655"/>
      <c r="L37" s="2013">
        <v>19561235</v>
      </c>
      <c r="M37" s="1656"/>
      <c r="N37" s="1901">
        <v>19561234</v>
      </c>
      <c r="O37" s="1655"/>
      <c r="P37" s="2006">
        <v>3914893</v>
      </c>
      <c r="Q37" s="1656"/>
      <c r="R37" s="2077">
        <v>2200000</v>
      </c>
      <c r="S37" s="1610"/>
      <c r="T37" s="1901">
        <v>6757</v>
      </c>
      <c r="U37" s="1394"/>
      <c r="V37" s="2073">
        <v>236560</v>
      </c>
      <c r="W37" s="1653"/>
      <c r="X37" s="2077">
        <v>609500</v>
      </c>
      <c r="Y37" s="1610"/>
      <c r="Z37" s="2073">
        <v>410740</v>
      </c>
      <c r="AA37" s="2074"/>
      <c r="AB37" s="2175">
        <v>187429</v>
      </c>
      <c r="AC37" s="1610"/>
      <c r="AD37" s="2073">
        <v>136210</v>
      </c>
      <c r="AE37" s="2074"/>
      <c r="AF37" s="2175">
        <v>707143</v>
      </c>
      <c r="AG37" s="1610"/>
      <c r="AH37" s="2073">
        <v>94720</v>
      </c>
      <c r="AI37" s="2074"/>
      <c r="AJ37" s="2073">
        <v>4800</v>
      </c>
      <c r="AK37" s="2074"/>
      <c r="AL37" s="2008">
        <v>8508752</v>
      </c>
      <c r="AM37" s="1659"/>
      <c r="AN37" s="1902">
        <v>28069986</v>
      </c>
      <c r="AO37" s="1660"/>
      <c r="AR37" s="2072"/>
    </row>
    <row r="38" spans="1:46" s="2078" customFormat="1" ht="18" x14ac:dyDescent="0.25">
      <c r="A38" s="2078" t="s">
        <v>903</v>
      </c>
      <c r="D38" s="2079"/>
      <c r="E38" s="2080"/>
      <c r="F38" s="2081"/>
      <c r="G38" s="2080"/>
      <c r="H38" s="2081"/>
      <c r="I38" s="2080"/>
      <c r="J38" s="2081"/>
      <c r="K38" s="2080"/>
      <c r="L38" s="2080"/>
      <c r="M38" s="2080"/>
      <c r="P38" s="2082"/>
      <c r="R38" s="2083"/>
      <c r="T38" s="2083"/>
      <c r="V38" s="2083"/>
      <c r="Z38" s="2083"/>
      <c r="AD38" s="2083"/>
      <c r="AJ38" s="2083"/>
      <c r="AQ38"/>
    </row>
    <row r="39" spans="1:46" s="2078" customFormat="1" ht="18" x14ac:dyDescent="0.25">
      <c r="A39" s="2078" t="s">
        <v>963</v>
      </c>
      <c r="D39" s="2079"/>
      <c r="E39" s="2080"/>
      <c r="F39" s="2081"/>
      <c r="G39" s="2080"/>
      <c r="H39" s="2081"/>
      <c r="I39" s="2080"/>
      <c r="J39" s="2081"/>
      <c r="K39" s="2080"/>
      <c r="L39" s="2080"/>
      <c r="M39" s="2080"/>
      <c r="P39" s="2082"/>
      <c r="R39" s="2083"/>
      <c r="T39" s="2083"/>
      <c r="V39" s="2083"/>
      <c r="Z39" s="2083"/>
      <c r="AD39" s="2083"/>
      <c r="AJ39" s="2083"/>
      <c r="AQ39"/>
    </row>
    <row r="40" spans="1:46" s="2078" customFormat="1" ht="18" x14ac:dyDescent="0.25">
      <c r="A40" s="2078" t="s">
        <v>964</v>
      </c>
      <c r="D40" s="2079"/>
      <c r="E40" s="2080"/>
      <c r="F40" s="2081"/>
      <c r="G40" s="2080"/>
      <c r="H40" s="2081"/>
      <c r="I40" s="2080"/>
      <c r="J40" s="2081"/>
      <c r="K40" s="2080"/>
      <c r="L40" s="2080"/>
      <c r="M40" s="2080"/>
      <c r="P40" s="2082"/>
      <c r="R40" s="2083"/>
      <c r="T40" s="2083"/>
      <c r="V40" s="2083"/>
      <c r="Z40" s="2083"/>
      <c r="AD40" s="2083"/>
      <c r="AJ40" s="2083"/>
      <c r="AQ40" s="1138"/>
    </row>
    <row r="41" spans="1:46" s="2078" customFormat="1" ht="18" x14ac:dyDescent="0.25">
      <c r="A41" s="2078" t="s">
        <v>965</v>
      </c>
      <c r="D41" s="2079"/>
      <c r="E41" s="2080"/>
      <c r="F41" s="2081"/>
      <c r="G41" s="2080"/>
      <c r="H41" s="2081"/>
      <c r="I41" s="2080"/>
      <c r="J41" s="2081"/>
      <c r="K41" s="2080"/>
      <c r="L41" s="2080"/>
      <c r="M41" s="2080"/>
      <c r="P41" s="2082"/>
      <c r="R41" s="2083"/>
      <c r="T41" s="2083"/>
      <c r="V41" s="2083"/>
      <c r="Z41" s="2083"/>
      <c r="AD41" s="2083"/>
      <c r="AJ41" s="2083"/>
      <c r="AQ41"/>
    </row>
    <row r="42" spans="1:46" s="2078" customFormat="1" ht="18" x14ac:dyDescent="0.25">
      <c r="A42" s="2078" t="s">
        <v>904</v>
      </c>
      <c r="D42" s="2079"/>
      <c r="E42" s="2080"/>
      <c r="F42" s="2081"/>
      <c r="G42" s="2080"/>
      <c r="H42" s="2081"/>
      <c r="I42" s="2080"/>
      <c r="J42" s="2081"/>
      <c r="K42" s="2080"/>
      <c r="L42" s="2080"/>
      <c r="M42" s="2080"/>
      <c r="P42" s="2082"/>
      <c r="R42" s="2083"/>
      <c r="T42" s="2083"/>
      <c r="V42" s="2083"/>
      <c r="Z42" s="2083"/>
      <c r="AD42" s="2083"/>
      <c r="AJ42" s="2083"/>
      <c r="AQ42"/>
    </row>
    <row r="43" spans="1:46" s="1661" customFormat="1" ht="18" x14ac:dyDescent="0.25">
      <c r="A43" s="2078" t="s">
        <v>966</v>
      </c>
      <c r="B43" s="2078"/>
      <c r="D43" s="1663"/>
      <c r="E43" s="1663"/>
      <c r="F43" s="1663"/>
      <c r="G43" s="1663"/>
      <c r="H43" s="1663"/>
      <c r="I43" s="1663"/>
      <c r="J43" s="1663"/>
      <c r="K43" s="1667"/>
      <c r="L43" s="1667"/>
      <c r="M43" s="1667"/>
      <c r="P43" s="1664"/>
      <c r="AQ43"/>
    </row>
    <row r="44" spans="1:46" s="1661" customFormat="1" ht="18" x14ac:dyDescent="0.25">
      <c r="A44" s="2078" t="s">
        <v>967</v>
      </c>
      <c r="B44" s="2078"/>
      <c r="D44" s="1663"/>
      <c r="E44" s="1663"/>
      <c r="F44" s="1663"/>
      <c r="G44" s="1663"/>
      <c r="H44" s="1663"/>
      <c r="I44" s="1663"/>
      <c r="J44" s="1663"/>
      <c r="K44" s="1667"/>
      <c r="L44" s="1667"/>
      <c r="M44" s="1667"/>
      <c r="P44" s="1664"/>
      <c r="AQ44"/>
    </row>
    <row r="45" spans="1:46" ht="18" x14ac:dyDescent="0.25">
      <c r="A45" s="1661" t="s">
        <v>968</v>
      </c>
      <c r="B45" s="34"/>
      <c r="C45" s="34"/>
      <c r="D45" s="106"/>
      <c r="E45" s="106"/>
      <c r="F45" s="106"/>
      <c r="G45" s="106"/>
      <c r="H45" s="106"/>
      <c r="I45" s="106"/>
      <c r="J45" s="106"/>
      <c r="K45" s="106"/>
      <c r="L45" s="106"/>
      <c r="M45" s="106"/>
    </row>
    <row r="46" spans="1:46" ht="18" x14ac:dyDescent="0.25">
      <c r="A46" s="1661" t="s">
        <v>969</v>
      </c>
      <c r="B46" s="34"/>
      <c r="C46" s="34"/>
      <c r="D46" s="106"/>
      <c r="E46" s="106"/>
      <c r="F46" s="106"/>
      <c r="G46" s="106"/>
      <c r="H46" s="106"/>
      <c r="I46" s="106"/>
      <c r="J46" s="106"/>
      <c r="K46" s="106"/>
      <c r="L46" s="106"/>
      <c r="M46" s="106"/>
    </row>
    <row r="47" spans="1:46" ht="18" x14ac:dyDescent="0.25">
      <c r="A47" s="1661" t="s">
        <v>970</v>
      </c>
      <c r="B47" s="34"/>
      <c r="C47" s="34"/>
      <c r="D47" s="106"/>
      <c r="E47" s="106"/>
      <c r="F47" s="106"/>
      <c r="G47" s="106"/>
      <c r="H47" s="106"/>
      <c r="I47" s="106"/>
      <c r="J47" s="106"/>
      <c r="K47" s="106"/>
      <c r="L47" s="106"/>
      <c r="M47" s="106"/>
    </row>
    <row r="48" spans="1:46" ht="18" x14ac:dyDescent="0.25">
      <c r="A48" s="1661" t="s">
        <v>971</v>
      </c>
      <c r="B48" s="34"/>
      <c r="C48" s="34"/>
      <c r="D48" s="106"/>
      <c r="E48" s="106"/>
      <c r="F48" s="106"/>
      <c r="G48" s="106"/>
      <c r="H48" s="106"/>
      <c r="I48" s="106"/>
      <c r="J48" s="106"/>
      <c r="K48" s="106"/>
      <c r="L48" s="106"/>
      <c r="M48" s="106"/>
    </row>
    <row r="49" spans="1:15" ht="15" x14ac:dyDescent="0.2">
      <c r="A49" s="34"/>
      <c r="B49" s="34"/>
      <c r="C49" s="34"/>
      <c r="D49" s="106"/>
      <c r="E49" s="106"/>
      <c r="F49" s="106"/>
      <c r="G49" s="106"/>
      <c r="H49" s="106"/>
      <c r="I49" s="106"/>
      <c r="J49" s="106"/>
      <c r="K49" s="106"/>
      <c r="L49" s="106"/>
      <c r="M49" s="106"/>
    </row>
    <row r="50" spans="1:15" x14ac:dyDescent="0.2">
      <c r="D50" s="1393">
        <v>6772474</v>
      </c>
      <c r="F50" s="1393">
        <v>705297</v>
      </c>
      <c r="H50" s="1987">
        <v>1385587</v>
      </c>
      <c r="J50" s="1393">
        <v>1236834</v>
      </c>
      <c r="N50" s="1987"/>
      <c r="O50" s="1987"/>
    </row>
    <row r="51" spans="1:15" x14ac:dyDescent="0.2">
      <c r="H51" s="1987"/>
      <c r="J51" s="1987"/>
      <c r="N51" s="1987"/>
      <c r="O51" s="1987"/>
    </row>
    <row r="52" spans="1:15" x14ac:dyDescent="0.2">
      <c r="N52" s="1987"/>
      <c r="O52" s="1987"/>
    </row>
  </sheetData>
  <mergeCells count="85">
    <mergeCell ref="N3:O3"/>
    <mergeCell ref="P3:AM3"/>
    <mergeCell ref="N4:O4"/>
    <mergeCell ref="AN4:AO4"/>
    <mergeCell ref="D5:E5"/>
    <mergeCell ref="F5:G5"/>
    <mergeCell ref="H5:I5"/>
    <mergeCell ref="J5:K5"/>
    <mergeCell ref="P5:Q5"/>
    <mergeCell ref="R5:S5"/>
    <mergeCell ref="V6:AC6"/>
    <mergeCell ref="D7:E7"/>
    <mergeCell ref="F7:G7"/>
    <mergeCell ref="H7:I7"/>
    <mergeCell ref="J7:K7"/>
    <mergeCell ref="P7:Q7"/>
    <mergeCell ref="R7:S7"/>
    <mergeCell ref="V7:W7"/>
    <mergeCell ref="X7:Y7"/>
    <mergeCell ref="Z7:AA7"/>
    <mergeCell ref="D6:E6"/>
    <mergeCell ref="F6:G6"/>
    <mergeCell ref="H6:I6"/>
    <mergeCell ref="J6:K6"/>
    <mergeCell ref="P6:Q6"/>
    <mergeCell ref="R6:U6"/>
    <mergeCell ref="AD7:AE7"/>
    <mergeCell ref="AF7:AG7"/>
    <mergeCell ref="AJ7:AK7"/>
    <mergeCell ref="A8:B8"/>
    <mergeCell ref="D8:E8"/>
    <mergeCell ref="F8:G8"/>
    <mergeCell ref="H8:I8"/>
    <mergeCell ref="J8:K8"/>
    <mergeCell ref="P8:Q8"/>
    <mergeCell ref="R8:S8"/>
    <mergeCell ref="AJ8:AK8"/>
    <mergeCell ref="AN8:AO8"/>
    <mergeCell ref="D9:E9"/>
    <mergeCell ref="P9:Q9"/>
    <mergeCell ref="R9:S9"/>
    <mergeCell ref="V9:W9"/>
    <mergeCell ref="X9:Y9"/>
    <mergeCell ref="Z9:AA9"/>
    <mergeCell ref="AB9:AC9"/>
    <mergeCell ref="AD9:AE9"/>
    <mergeCell ref="V8:W8"/>
    <mergeCell ref="X8:Y8"/>
    <mergeCell ref="Z8:AA8"/>
    <mergeCell ref="AD8:AE8"/>
    <mergeCell ref="AF8:AG8"/>
    <mergeCell ref="AH8:AI8"/>
    <mergeCell ref="AF9:AG9"/>
    <mergeCell ref="AH9:AI9"/>
    <mergeCell ref="AJ9:AK9"/>
    <mergeCell ref="AN9:AO9"/>
    <mergeCell ref="D10:E10"/>
    <mergeCell ref="F10:G10"/>
    <mergeCell ref="H10:I10"/>
    <mergeCell ref="J10:K10"/>
    <mergeCell ref="P10:Q10"/>
    <mergeCell ref="R10:S10"/>
    <mergeCell ref="AJ10:AK10"/>
    <mergeCell ref="AN10:AO10"/>
    <mergeCell ref="V10:W10"/>
    <mergeCell ref="X10:Y10"/>
    <mergeCell ref="Z10:AA10"/>
    <mergeCell ref="AD10:AE10"/>
    <mergeCell ref="AF10:AG10"/>
    <mergeCell ref="R11:S11"/>
    <mergeCell ref="T11:U11"/>
    <mergeCell ref="V11:W11"/>
    <mergeCell ref="Z11:AA11"/>
    <mergeCell ref="AF11:AG11"/>
    <mergeCell ref="AH10:AI10"/>
    <mergeCell ref="X12:Y12"/>
    <mergeCell ref="AB12:AC12"/>
    <mergeCell ref="AF12:AG12"/>
    <mergeCell ref="AQ20:AQ24"/>
    <mergeCell ref="R12:S12"/>
    <mergeCell ref="D12:E12"/>
    <mergeCell ref="F12:G12"/>
    <mergeCell ref="H12:I12"/>
    <mergeCell ref="J12:K12"/>
    <mergeCell ref="L12:M12"/>
  </mergeCells>
  <pageMargins left="0.35" right="0.2" top="0.92" bottom="0.2" header="0.5" footer="0.5"/>
  <pageSetup paperSize="9" scale="70" orientation="landscape"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52"/>
  <sheetViews>
    <sheetView zoomScale="80" zoomScaleNormal="80" workbookViewId="0">
      <pane xSplit="2" ySplit="12" topLeftCell="C13" activePane="bottomRight" state="frozen"/>
      <selection activeCell="A19" sqref="A19:I19"/>
      <selection pane="topRight" activeCell="A19" sqref="A19:I19"/>
      <selection pane="bottomLeft" activeCell="A19" sqref="A19:I19"/>
      <selection pane="bottomRight" activeCell="AQ25" sqref="AQ25"/>
    </sheetView>
  </sheetViews>
  <sheetFormatPr defaultRowHeight="12.75" x14ac:dyDescent="0.2"/>
  <cols>
    <col min="1" max="1" width="1.85546875" style="2249" customWidth="1"/>
    <col min="2" max="2" width="20.28515625" style="2249" customWidth="1"/>
    <col min="3" max="3" width="6" style="2249" hidden="1" customWidth="1"/>
    <col min="4" max="4" width="15.42578125" style="2249" hidden="1" customWidth="1"/>
    <col min="5" max="5" width="3" style="2249" hidden="1" customWidth="1"/>
    <col min="6" max="6" width="13.5703125" style="2249" hidden="1" customWidth="1"/>
    <col min="7" max="7" width="2.42578125" style="2249" hidden="1" customWidth="1"/>
    <col min="8" max="8" width="14.7109375" style="2249" hidden="1" customWidth="1"/>
    <col min="9" max="9" width="1.140625" style="2249" hidden="1" customWidth="1"/>
    <col min="10" max="10" width="14.28515625" style="2249" hidden="1" customWidth="1"/>
    <col min="11" max="11" width="0.85546875" style="2249" hidden="1" customWidth="1"/>
    <col min="12" max="12" width="16.5703125" style="2249" hidden="1" customWidth="1"/>
    <col min="13" max="13" width="0.85546875" style="2249" hidden="1" customWidth="1"/>
    <col min="14" max="14" width="11.42578125" style="2249" customWidth="1"/>
    <col min="15" max="15" width="3" style="2249" customWidth="1"/>
    <col min="16" max="16" width="10.7109375" style="2250" customWidth="1"/>
    <col min="17" max="17" width="1.42578125" style="2249" customWidth="1"/>
    <col min="18" max="18" width="11.7109375" style="2249" customWidth="1"/>
    <col min="19" max="19" width="3.140625" style="2249" customWidth="1"/>
    <col min="20" max="20" width="11.42578125" style="2249" customWidth="1"/>
    <col min="21" max="21" width="1.85546875" style="2249" customWidth="1"/>
    <col min="22" max="22" width="10.5703125" style="2249" customWidth="1"/>
    <col min="23" max="23" width="1.42578125" style="2249" customWidth="1"/>
    <col min="24" max="24" width="9.42578125" style="2249" customWidth="1"/>
    <col min="25" max="25" width="3.140625" style="2249" customWidth="1"/>
    <col min="26" max="26" width="11.42578125" style="2249" customWidth="1"/>
    <col min="27" max="27" width="3.5703125" style="2249" customWidth="1"/>
    <col min="28" max="28" width="10" style="2249" customWidth="1"/>
    <col min="29" max="29" width="1.42578125" style="2249" customWidth="1"/>
    <col min="30" max="30" width="9.85546875" style="2249" customWidth="1"/>
    <col min="31" max="31" width="3.7109375" style="2249" customWidth="1"/>
    <col min="32" max="32" width="11.5703125" style="2249" customWidth="1"/>
    <col min="33" max="33" width="2" style="2249" customWidth="1"/>
    <col min="34" max="34" width="9.7109375" style="2249" customWidth="1"/>
    <col min="35" max="35" width="1" style="2249" customWidth="1"/>
    <col min="36" max="36" width="9.5703125" style="2249" customWidth="1"/>
    <col min="37" max="37" width="1" style="2249" customWidth="1"/>
    <col min="38" max="38" width="10.42578125" style="2249" customWidth="1"/>
    <col min="39" max="39" width="1.28515625" style="2249" customWidth="1"/>
    <col min="40" max="40" width="11.5703125" style="2249" customWidth="1"/>
    <col min="41" max="41" width="1.28515625" style="2249" customWidth="1"/>
    <col min="42" max="42" width="2.140625" style="1393" customWidth="1"/>
    <col min="43" max="43" width="4.85546875" customWidth="1"/>
    <col min="44" max="44" width="2.140625" style="2249" customWidth="1"/>
    <col min="45" max="46" width="9.140625" style="2249"/>
    <col min="47" max="47" width="13.7109375" style="2249" customWidth="1"/>
    <col min="48" max="16384" width="9.140625" style="2249"/>
  </cols>
  <sheetData>
    <row r="1" spans="1:47" s="2248" customFormat="1" ht="23.25" x14ac:dyDescent="0.35">
      <c r="A1" s="2247" t="s">
        <v>1153</v>
      </c>
      <c r="AP1" s="24"/>
      <c r="AQ1" s="24"/>
    </row>
    <row r="2" spans="1:47" ht="13.5" thickBot="1" x14ac:dyDescent="0.25"/>
    <row r="3" spans="1:47" x14ac:dyDescent="0.2">
      <c r="A3" s="2251"/>
      <c r="B3" s="2252"/>
      <c r="C3" s="2253"/>
      <c r="D3" s="2254"/>
      <c r="E3" s="2253"/>
      <c r="F3" s="2253"/>
      <c r="G3" s="2253"/>
      <c r="H3" s="2253"/>
      <c r="I3" s="2253"/>
      <c r="J3" s="2253"/>
      <c r="K3" s="2253"/>
      <c r="L3" s="2253"/>
      <c r="M3" s="2253"/>
      <c r="N3" s="2996" t="s">
        <v>37</v>
      </c>
      <c r="O3" s="2997"/>
      <c r="P3" s="2998" t="s">
        <v>633</v>
      </c>
      <c r="Q3" s="2997"/>
      <c r="R3" s="2997"/>
      <c r="S3" s="2997"/>
      <c r="T3" s="2997"/>
      <c r="U3" s="2997"/>
      <c r="V3" s="2997"/>
      <c r="W3" s="2997"/>
      <c r="X3" s="2997"/>
      <c r="Y3" s="2997"/>
      <c r="Z3" s="2997"/>
      <c r="AA3" s="2997"/>
      <c r="AB3" s="2997"/>
      <c r="AC3" s="2997"/>
      <c r="AD3" s="2997"/>
      <c r="AE3" s="2997"/>
      <c r="AF3" s="2997"/>
      <c r="AG3" s="2997"/>
      <c r="AH3" s="2997"/>
      <c r="AI3" s="2997"/>
      <c r="AJ3" s="2997"/>
      <c r="AK3" s="2997"/>
      <c r="AL3" s="2997"/>
      <c r="AM3" s="2999"/>
      <c r="AN3" s="2255"/>
      <c r="AO3" s="2256"/>
    </row>
    <row r="4" spans="1:47" x14ac:dyDescent="0.2">
      <c r="A4" s="2257"/>
      <c r="B4" s="2258"/>
      <c r="C4" s="2259"/>
      <c r="D4" s="2260"/>
      <c r="E4" s="2261"/>
      <c r="F4" s="2261"/>
      <c r="G4" s="2261"/>
      <c r="H4" s="2261"/>
      <c r="I4" s="2261"/>
      <c r="J4" s="2261"/>
      <c r="K4" s="2261"/>
      <c r="L4" s="2261"/>
      <c r="M4" s="2261"/>
      <c r="N4" s="3000" t="s">
        <v>39</v>
      </c>
      <c r="O4" s="3001"/>
      <c r="P4" s="2262"/>
      <c r="Q4" s="2263"/>
      <c r="R4" s="2261"/>
      <c r="S4" s="2261"/>
      <c r="T4" s="2263"/>
      <c r="U4" s="2263"/>
      <c r="V4" s="2261"/>
      <c r="W4" s="2261"/>
      <c r="X4" s="2261"/>
      <c r="Y4" s="2261"/>
      <c r="Z4" s="2261"/>
      <c r="AA4" s="2261"/>
      <c r="AB4" s="2261"/>
      <c r="AC4" s="2261"/>
      <c r="AD4" s="2261"/>
      <c r="AE4" s="2261"/>
      <c r="AF4" s="2261"/>
      <c r="AG4" s="2261"/>
      <c r="AH4" s="2261"/>
      <c r="AI4" s="2261"/>
      <c r="AJ4" s="2261"/>
      <c r="AK4" s="2261"/>
      <c r="AL4" s="2261"/>
      <c r="AM4" s="2264"/>
      <c r="AN4" s="3002" t="s">
        <v>488</v>
      </c>
      <c r="AO4" s="3001"/>
    </row>
    <row r="5" spans="1:47" x14ac:dyDescent="0.2">
      <c r="A5" s="2265"/>
      <c r="B5" s="2266"/>
      <c r="C5" s="2267"/>
      <c r="D5" s="3003" t="s">
        <v>984</v>
      </c>
      <c r="E5" s="3004"/>
      <c r="F5" s="3005" t="s">
        <v>347</v>
      </c>
      <c r="G5" s="3006"/>
      <c r="H5" s="3005" t="s">
        <v>347</v>
      </c>
      <c r="I5" s="3006"/>
      <c r="J5" s="3005" t="s">
        <v>347</v>
      </c>
      <c r="K5" s="3006"/>
      <c r="L5" s="2268"/>
      <c r="M5" s="2269"/>
      <c r="N5" s="2270"/>
      <c r="O5" s="2267"/>
      <c r="P5" s="3007" t="s">
        <v>865</v>
      </c>
      <c r="Q5" s="3008"/>
      <c r="R5" s="3009"/>
      <c r="S5" s="3010"/>
      <c r="T5" s="2271"/>
      <c r="U5" s="2272"/>
      <c r="V5" s="2273"/>
      <c r="W5" s="2271"/>
      <c r="X5" s="2271"/>
      <c r="Y5" s="2271"/>
      <c r="Z5" s="2274"/>
      <c r="AA5" s="2271"/>
      <c r="AB5" s="2271"/>
      <c r="AC5" s="2275"/>
      <c r="AD5" s="2273"/>
      <c r="AE5" s="2272"/>
      <c r="AF5" s="2276"/>
      <c r="AG5" s="2277"/>
      <c r="AH5" s="2273"/>
      <c r="AI5" s="2272"/>
      <c r="AJ5" s="2273"/>
      <c r="AK5" s="2272"/>
      <c r="AL5" s="2270" t="s">
        <v>631</v>
      </c>
      <c r="AM5" s="2278"/>
      <c r="AN5" s="2279"/>
      <c r="AO5" s="2278"/>
    </row>
    <row r="6" spans="1:47" x14ac:dyDescent="0.2">
      <c r="A6" s="2265"/>
      <c r="B6" s="2266"/>
      <c r="C6" s="2267"/>
      <c r="D6" s="3000" t="s">
        <v>985</v>
      </c>
      <c r="E6" s="3012"/>
      <c r="F6" s="3000" t="s">
        <v>129</v>
      </c>
      <c r="G6" s="3012"/>
      <c r="H6" s="3000" t="s">
        <v>348</v>
      </c>
      <c r="I6" s="3012"/>
      <c r="J6" s="3000" t="s">
        <v>348</v>
      </c>
      <c r="K6" s="3012"/>
      <c r="L6" s="2280" t="s">
        <v>488</v>
      </c>
      <c r="M6" s="2267"/>
      <c r="N6" s="2270"/>
      <c r="O6" s="2272"/>
      <c r="P6" s="3013" t="s">
        <v>866</v>
      </c>
      <c r="Q6" s="3014"/>
      <c r="R6" s="3000" t="s">
        <v>955</v>
      </c>
      <c r="S6" s="3011"/>
      <c r="T6" s="3011"/>
      <c r="U6" s="3011"/>
      <c r="V6" s="3000" t="s">
        <v>349</v>
      </c>
      <c r="W6" s="3011"/>
      <c r="X6" s="3011"/>
      <c r="Y6" s="3011"/>
      <c r="Z6" s="3011"/>
      <c r="AA6" s="3011"/>
      <c r="AB6" s="3011"/>
      <c r="AC6" s="3012"/>
      <c r="AD6" s="2270"/>
      <c r="AE6" s="2272"/>
      <c r="AF6" s="2280"/>
      <c r="AG6" s="2267"/>
      <c r="AH6" s="2270" t="s">
        <v>956</v>
      </c>
      <c r="AI6" s="2272"/>
      <c r="AJ6" s="2281"/>
      <c r="AK6" s="2272"/>
      <c r="AL6" s="2281"/>
      <c r="AM6" s="2278"/>
      <c r="AN6" s="2282"/>
      <c r="AO6" s="2278"/>
    </row>
    <row r="7" spans="1:47" x14ac:dyDescent="0.2">
      <c r="A7" s="2265"/>
      <c r="B7" s="2266"/>
      <c r="C7" s="2267" t="s">
        <v>301</v>
      </c>
      <c r="D7" s="3000" t="s">
        <v>986</v>
      </c>
      <c r="E7" s="3012"/>
      <c r="F7" s="3000" t="s">
        <v>40</v>
      </c>
      <c r="G7" s="3012"/>
      <c r="H7" s="3000" t="s">
        <v>386</v>
      </c>
      <c r="I7" s="3012"/>
      <c r="J7" s="3000" t="s">
        <v>456</v>
      </c>
      <c r="K7" s="3012"/>
      <c r="L7" s="2280"/>
      <c r="M7" s="2267"/>
      <c r="N7" s="2283"/>
      <c r="O7" s="2259"/>
      <c r="P7" s="3013" t="s">
        <v>867</v>
      </c>
      <c r="Q7" s="3014"/>
      <c r="R7" s="3000"/>
      <c r="S7" s="3011"/>
      <c r="T7" s="2272"/>
      <c r="U7" s="2272"/>
      <c r="V7" s="3000"/>
      <c r="W7" s="3011"/>
      <c r="X7" s="3011"/>
      <c r="Y7" s="3011"/>
      <c r="Z7" s="3011"/>
      <c r="AA7" s="3011"/>
      <c r="AB7" s="2267"/>
      <c r="AC7" s="2284"/>
      <c r="AD7" s="3000" t="s">
        <v>784</v>
      </c>
      <c r="AE7" s="3012"/>
      <c r="AF7" s="3000" t="s">
        <v>899</v>
      </c>
      <c r="AG7" s="3012"/>
      <c r="AH7" s="2270" t="s">
        <v>957</v>
      </c>
      <c r="AI7" s="2272"/>
      <c r="AJ7" s="3000" t="s">
        <v>632</v>
      </c>
      <c r="AK7" s="3012"/>
      <c r="AL7" s="2270"/>
      <c r="AM7" s="2278"/>
      <c r="AN7" s="2282"/>
      <c r="AO7" s="2278"/>
    </row>
    <row r="8" spans="1:47" x14ac:dyDescent="0.2">
      <c r="A8" s="3002" t="s">
        <v>678</v>
      </c>
      <c r="B8" s="3001"/>
      <c r="C8" s="2267" t="s">
        <v>302</v>
      </c>
      <c r="D8" s="3000"/>
      <c r="E8" s="3012"/>
      <c r="F8" s="3000" t="s">
        <v>136</v>
      </c>
      <c r="G8" s="3012"/>
      <c r="H8" s="3000" t="s">
        <v>350</v>
      </c>
      <c r="I8" s="3012"/>
      <c r="J8" s="3000" t="s">
        <v>350</v>
      </c>
      <c r="K8" s="3012"/>
      <c r="L8" s="2280"/>
      <c r="M8" s="2267"/>
      <c r="N8" s="2270"/>
      <c r="O8" s="2272"/>
      <c r="P8" s="3013" t="s">
        <v>868</v>
      </c>
      <c r="Q8" s="3014"/>
      <c r="R8" s="3015"/>
      <c r="S8" s="3016"/>
      <c r="T8" s="2263"/>
      <c r="U8" s="2263"/>
      <c r="V8" s="3015"/>
      <c r="W8" s="3016"/>
      <c r="X8" s="3016"/>
      <c r="Y8" s="3016"/>
      <c r="Z8" s="3016"/>
      <c r="AA8" s="3016"/>
      <c r="AB8" s="2285"/>
      <c r="AC8" s="2286"/>
      <c r="AD8" s="3000" t="s">
        <v>785</v>
      </c>
      <c r="AE8" s="3012"/>
      <c r="AF8" s="3000" t="s">
        <v>900</v>
      </c>
      <c r="AG8" s="3012"/>
      <c r="AH8" s="3000" t="s">
        <v>257</v>
      </c>
      <c r="AI8" s="3012"/>
      <c r="AJ8" s="3017" t="s">
        <v>987</v>
      </c>
      <c r="AK8" s="3012"/>
      <c r="AL8" s="2283"/>
      <c r="AM8" s="2258"/>
      <c r="AN8" s="3002"/>
      <c r="AO8" s="3001"/>
    </row>
    <row r="9" spans="1:47" x14ac:dyDescent="0.2">
      <c r="A9" s="2265"/>
      <c r="B9" s="2266"/>
      <c r="C9" s="2267"/>
      <c r="D9" s="3000"/>
      <c r="E9" s="3011"/>
      <c r="F9" s="2280"/>
      <c r="G9" s="2284"/>
      <c r="H9" s="2280"/>
      <c r="I9" s="2284"/>
      <c r="J9" s="2280"/>
      <c r="K9" s="2284"/>
      <c r="L9" s="2280"/>
      <c r="M9" s="2267"/>
      <c r="N9" s="2270"/>
      <c r="O9" s="2272"/>
      <c r="P9" s="3013" t="s">
        <v>211</v>
      </c>
      <c r="Q9" s="3014"/>
      <c r="R9" s="3000" t="s">
        <v>666</v>
      </c>
      <c r="S9" s="3012"/>
      <c r="T9" s="2270" t="s">
        <v>190</v>
      </c>
      <c r="U9" s="2272"/>
      <c r="V9" s="3009" t="s">
        <v>352</v>
      </c>
      <c r="W9" s="3010"/>
      <c r="X9" s="3009" t="s">
        <v>335</v>
      </c>
      <c r="Y9" s="3010"/>
      <c r="Z9" s="3000" t="s">
        <v>959</v>
      </c>
      <c r="AA9" s="3012"/>
      <c r="AB9" s="3009" t="s">
        <v>457</v>
      </c>
      <c r="AC9" s="3018"/>
      <c r="AD9" s="3000"/>
      <c r="AE9" s="3012"/>
      <c r="AF9" s="3000" t="s">
        <v>901</v>
      </c>
      <c r="AG9" s="3012"/>
      <c r="AH9" s="3000" t="s">
        <v>79</v>
      </c>
      <c r="AI9" s="3012"/>
      <c r="AJ9" s="3000"/>
      <c r="AK9" s="3012"/>
      <c r="AL9" s="2283"/>
      <c r="AM9" s="2258"/>
      <c r="AN9" s="3002"/>
      <c r="AO9" s="3001"/>
    </row>
    <row r="10" spans="1:47" x14ac:dyDescent="0.2">
      <c r="A10" s="2265"/>
      <c r="B10" s="2266"/>
      <c r="C10" s="2267"/>
      <c r="D10" s="3000" t="s">
        <v>192</v>
      </c>
      <c r="E10" s="3011"/>
      <c r="F10" s="3000" t="s">
        <v>192</v>
      </c>
      <c r="G10" s="3011"/>
      <c r="H10" s="3000" t="s">
        <v>192</v>
      </c>
      <c r="I10" s="3011"/>
      <c r="J10" s="3000" t="s">
        <v>192</v>
      </c>
      <c r="K10" s="3011"/>
      <c r="L10" s="2280" t="s">
        <v>192</v>
      </c>
      <c r="M10" s="2267"/>
      <c r="N10" s="2270"/>
      <c r="O10" s="2272"/>
      <c r="P10" s="3013" t="s">
        <v>492</v>
      </c>
      <c r="Q10" s="3014"/>
      <c r="R10" s="3000" t="s">
        <v>667</v>
      </c>
      <c r="S10" s="3012"/>
      <c r="T10" s="2270" t="s">
        <v>219</v>
      </c>
      <c r="U10" s="2272"/>
      <c r="V10" s="3000" t="s">
        <v>355</v>
      </c>
      <c r="W10" s="3012"/>
      <c r="X10" s="3000"/>
      <c r="Y10" s="3011"/>
      <c r="Z10" s="3000" t="s">
        <v>189</v>
      </c>
      <c r="AA10" s="3012"/>
      <c r="AB10" s="2280"/>
      <c r="AC10" s="2267"/>
      <c r="AD10" s="3000"/>
      <c r="AE10" s="3012"/>
      <c r="AF10" s="3000" t="s">
        <v>902</v>
      </c>
      <c r="AG10" s="3012"/>
      <c r="AH10" s="3000"/>
      <c r="AI10" s="3012"/>
      <c r="AJ10" s="3000"/>
      <c r="AK10" s="3012"/>
      <c r="AL10" s="2283"/>
      <c r="AM10" s="2258"/>
      <c r="AN10" s="3002"/>
      <c r="AO10" s="3001"/>
    </row>
    <row r="11" spans="1:47" x14ac:dyDescent="0.2">
      <c r="A11" s="2265"/>
      <c r="B11" s="2266"/>
      <c r="C11" s="2267"/>
      <c r="D11" s="2280"/>
      <c r="E11" s="2267"/>
      <c r="F11" s="2280"/>
      <c r="G11" s="2267"/>
      <c r="H11" s="2280"/>
      <c r="I11" s="2284"/>
      <c r="J11" s="2280"/>
      <c r="K11" s="2284"/>
      <c r="L11" s="2280"/>
      <c r="M11" s="2267"/>
      <c r="N11" s="2270"/>
      <c r="O11" s="2272"/>
      <c r="P11" s="2287"/>
      <c r="Q11" s="2288"/>
      <c r="R11" s="3000" t="s">
        <v>210</v>
      </c>
      <c r="S11" s="3012"/>
      <c r="T11" s="3000" t="s">
        <v>960</v>
      </c>
      <c r="U11" s="3012"/>
      <c r="V11" s="3000" t="s">
        <v>961</v>
      </c>
      <c r="W11" s="3012"/>
      <c r="X11" s="2280"/>
      <c r="Y11" s="2267"/>
      <c r="Z11" s="3000" t="s">
        <v>962</v>
      </c>
      <c r="AA11" s="3012"/>
      <c r="AB11" s="2280"/>
      <c r="AC11" s="2267"/>
      <c r="AD11" s="2280"/>
      <c r="AE11" s="2267"/>
      <c r="AF11" s="3000" t="s">
        <v>489</v>
      </c>
      <c r="AG11" s="3012"/>
      <c r="AH11" s="2280"/>
      <c r="AI11" s="2267"/>
      <c r="AJ11" s="2280"/>
      <c r="AK11" s="2267"/>
      <c r="AL11" s="2283"/>
      <c r="AM11" s="2258"/>
      <c r="AN11" s="2265"/>
      <c r="AO11" s="2266"/>
    </row>
    <row r="12" spans="1:47" ht="13.5" thickBot="1" x14ac:dyDescent="0.25">
      <c r="A12" s="2289"/>
      <c r="B12" s="2290"/>
      <c r="C12" s="2291"/>
      <c r="D12" s="3019" t="s">
        <v>486</v>
      </c>
      <c r="E12" s="3020"/>
      <c r="F12" s="3019" t="s">
        <v>486</v>
      </c>
      <c r="G12" s="3020"/>
      <c r="H12" s="3019" t="s">
        <v>486</v>
      </c>
      <c r="I12" s="3021"/>
      <c r="J12" s="3019" t="s">
        <v>486</v>
      </c>
      <c r="K12" s="3021"/>
      <c r="L12" s="3019" t="s">
        <v>486</v>
      </c>
      <c r="M12" s="3021"/>
      <c r="N12" s="2292" t="s">
        <v>486</v>
      </c>
      <c r="O12" s="2293"/>
      <c r="P12" s="2294" t="s">
        <v>486</v>
      </c>
      <c r="Q12" s="2293"/>
      <c r="R12" s="3019" t="s">
        <v>486</v>
      </c>
      <c r="S12" s="3021"/>
      <c r="T12" s="2295" t="s">
        <v>486</v>
      </c>
      <c r="U12" s="2293"/>
      <c r="V12" s="2292" t="s">
        <v>486</v>
      </c>
      <c r="W12" s="2293"/>
      <c r="X12" s="3019" t="s">
        <v>486</v>
      </c>
      <c r="Y12" s="3020"/>
      <c r="Z12" s="2292" t="s">
        <v>486</v>
      </c>
      <c r="AA12" s="2293"/>
      <c r="AB12" s="3019" t="s">
        <v>486</v>
      </c>
      <c r="AC12" s="3021"/>
      <c r="AD12" s="2292" t="s">
        <v>486</v>
      </c>
      <c r="AE12" s="2293"/>
      <c r="AF12" s="3019" t="s">
        <v>486</v>
      </c>
      <c r="AG12" s="3021"/>
      <c r="AH12" s="2292" t="s">
        <v>486</v>
      </c>
      <c r="AI12" s="2293"/>
      <c r="AJ12" s="2292" t="s">
        <v>486</v>
      </c>
      <c r="AK12" s="2293"/>
      <c r="AL12" s="2292" t="s">
        <v>486</v>
      </c>
      <c r="AM12" s="2296"/>
      <c r="AN12" s="2297" t="s">
        <v>486</v>
      </c>
      <c r="AO12" s="2296"/>
    </row>
    <row r="13" spans="1:47" x14ac:dyDescent="0.2">
      <c r="A13" s="2603"/>
      <c r="B13" s="2367" t="s">
        <v>591</v>
      </c>
      <c r="C13" s="2604" t="s">
        <v>303</v>
      </c>
      <c r="D13" s="2605">
        <v>616879.33425323537</v>
      </c>
      <c r="E13" s="2253"/>
      <c r="F13" s="2301">
        <v>57928.159817989399</v>
      </c>
      <c r="G13" s="2253"/>
      <c r="H13" s="2605">
        <v>180870.95426137745</v>
      </c>
      <c r="I13" s="2302"/>
      <c r="J13" s="2605">
        <v>37498.969227153349</v>
      </c>
      <c r="K13" s="2302"/>
      <c r="L13" s="2606">
        <v>893177.41755975562</v>
      </c>
      <c r="M13" s="2259"/>
      <c r="N13" s="2607">
        <v>893177</v>
      </c>
      <c r="O13" s="2365"/>
      <c r="P13" s="2366"/>
      <c r="Q13" s="2608"/>
      <c r="R13" s="2609">
        <v>85000</v>
      </c>
      <c r="S13" s="2400"/>
      <c r="T13" s="2609">
        <v>102</v>
      </c>
      <c r="U13" s="2400"/>
      <c r="V13" s="2609">
        <v>33915</v>
      </c>
      <c r="W13" s="2400"/>
      <c r="X13" s="2610">
        <v>19335</v>
      </c>
      <c r="Y13" s="2611"/>
      <c r="Z13" s="2609">
        <v>5570</v>
      </c>
      <c r="AA13" s="2400"/>
      <c r="AB13" s="2612">
        <v>16401.882892936661</v>
      </c>
      <c r="AC13" s="2611"/>
      <c r="AD13" s="2609"/>
      <c r="AE13" s="2400"/>
      <c r="AF13" s="2608"/>
      <c r="AG13" s="2608"/>
      <c r="AH13" s="2609">
        <v>5184</v>
      </c>
      <c r="AI13" s="2400"/>
      <c r="AJ13" s="2609"/>
      <c r="AK13" s="2400"/>
      <c r="AL13" s="2609">
        <f t="shared" ref="AL13:AL38" si="0">SUM(P13:AJ13)</f>
        <v>165507.88289293667</v>
      </c>
      <c r="AM13" s="2613"/>
      <c r="AN13" s="2366">
        <f t="shared" ref="AN13:AN37" si="1">N13+AL13</f>
        <v>1058684.8828929367</v>
      </c>
      <c r="AO13" s="2613"/>
      <c r="AS13" s="2307"/>
      <c r="AU13" s="2308"/>
    </row>
    <row r="14" spans="1:47" x14ac:dyDescent="0.2">
      <c r="A14" s="2257"/>
      <c r="B14" s="2258" t="s">
        <v>494</v>
      </c>
      <c r="C14" s="2622" t="s">
        <v>304</v>
      </c>
      <c r="D14" s="2606">
        <v>627867.33302774397</v>
      </c>
      <c r="E14" s="2259"/>
      <c r="F14" s="2606">
        <v>22108.903719026006</v>
      </c>
      <c r="G14" s="2259"/>
      <c r="H14" s="2606">
        <v>107360.88872829467</v>
      </c>
      <c r="I14" s="2623"/>
      <c r="J14" s="2606">
        <v>317592.76105086342</v>
      </c>
      <c r="K14" s="2623"/>
      <c r="L14" s="2606">
        <v>1074929.886525928</v>
      </c>
      <c r="M14" s="2259"/>
      <c r="N14" s="2607">
        <v>1074930</v>
      </c>
      <c r="O14" s="2335"/>
      <c r="P14" s="2595"/>
      <c r="Q14" s="2259"/>
      <c r="R14" s="2607">
        <v>74500</v>
      </c>
      <c r="S14" s="2623"/>
      <c r="T14" s="2607"/>
      <c r="U14" s="2623"/>
      <c r="V14" s="2607">
        <v>18512</v>
      </c>
      <c r="W14" s="2623"/>
      <c r="X14" s="2624">
        <v>11288</v>
      </c>
      <c r="Y14" s="2625"/>
      <c r="Z14" s="2607">
        <v>37055</v>
      </c>
      <c r="AA14" s="2623"/>
      <c r="AB14" s="2624">
        <v>4928.2728790699393</v>
      </c>
      <c r="AC14" s="2625"/>
      <c r="AD14" s="2607"/>
      <c r="AE14" s="2623"/>
      <c r="AF14" s="2259"/>
      <c r="AG14" s="2259"/>
      <c r="AH14" s="2607"/>
      <c r="AI14" s="2623"/>
      <c r="AJ14" s="2607"/>
      <c r="AK14" s="2623"/>
      <c r="AL14" s="2607">
        <f t="shared" si="0"/>
        <v>146283.27287906993</v>
      </c>
      <c r="AM14" s="2626"/>
      <c r="AN14" s="2595">
        <f t="shared" si="1"/>
        <v>1221213.2728790699</v>
      </c>
      <c r="AO14" s="2626"/>
      <c r="AS14" s="2307"/>
      <c r="AU14" s="2308"/>
    </row>
    <row r="15" spans="1:47" x14ac:dyDescent="0.2">
      <c r="A15" s="2257"/>
      <c r="B15" s="2258" t="s">
        <v>612</v>
      </c>
      <c r="C15" s="2622" t="s">
        <v>305</v>
      </c>
      <c r="D15" s="2606">
        <v>197198.38627917637</v>
      </c>
      <c r="E15" s="2259"/>
      <c r="F15" s="2606">
        <v>40664.787133238147</v>
      </c>
      <c r="G15" s="2259"/>
      <c r="H15" s="2606">
        <v>68182.672369140404</v>
      </c>
      <c r="I15" s="2623"/>
      <c r="J15" s="2606">
        <v>15956.671038133711</v>
      </c>
      <c r="K15" s="2623"/>
      <c r="L15" s="2606">
        <v>322002.51681968867</v>
      </c>
      <c r="M15" s="2259"/>
      <c r="N15" s="2607">
        <v>322003</v>
      </c>
      <c r="O15" s="2335"/>
      <c r="P15" s="2595"/>
      <c r="Q15" s="2259"/>
      <c r="R15" s="2607">
        <v>35000</v>
      </c>
      <c r="S15" s="2623"/>
      <c r="T15" s="2607"/>
      <c r="U15" s="2623"/>
      <c r="V15" s="2607">
        <v>3583</v>
      </c>
      <c r="W15" s="2623"/>
      <c r="X15" s="2624">
        <v>14206</v>
      </c>
      <c r="Y15" s="2625"/>
      <c r="Z15" s="2607">
        <v>2677</v>
      </c>
      <c r="AA15" s="2623"/>
      <c r="AB15" s="2624">
        <v>6033.7252471029751</v>
      </c>
      <c r="AC15" s="2625"/>
      <c r="AD15" s="2607"/>
      <c r="AE15" s="2623"/>
      <c r="AF15" s="2259"/>
      <c r="AG15" s="2259"/>
      <c r="AH15" s="2607"/>
      <c r="AI15" s="2623"/>
      <c r="AJ15" s="2607"/>
      <c r="AK15" s="2623"/>
      <c r="AL15" s="2607">
        <f t="shared" si="0"/>
        <v>61499.725247102979</v>
      </c>
      <c r="AM15" s="2626"/>
      <c r="AN15" s="2595">
        <f t="shared" si="1"/>
        <v>383502.72524710296</v>
      </c>
      <c r="AO15" s="2626"/>
      <c r="AS15" s="2307"/>
      <c r="AU15" s="2308"/>
    </row>
    <row r="16" spans="1:47" x14ac:dyDescent="0.2">
      <c r="A16" s="2257"/>
      <c r="B16" s="2258" t="s">
        <v>306</v>
      </c>
      <c r="C16" s="2622" t="s">
        <v>307</v>
      </c>
      <c r="D16" s="2606">
        <v>435571.32646684954</v>
      </c>
      <c r="E16" s="2259"/>
      <c r="F16" s="2606">
        <v>61131.441171279381</v>
      </c>
      <c r="G16" s="2259"/>
      <c r="H16" s="2606">
        <v>144144.7406204906</v>
      </c>
      <c r="I16" s="2623"/>
      <c r="J16" s="2606">
        <v>28539.328998903497</v>
      </c>
      <c r="K16" s="2623"/>
      <c r="L16" s="2606">
        <v>669386.83725752309</v>
      </c>
      <c r="M16" s="2259"/>
      <c r="N16" s="2607">
        <v>669387</v>
      </c>
      <c r="O16" s="2335"/>
      <c r="P16" s="2595"/>
      <c r="Q16" s="2259"/>
      <c r="R16" s="2607">
        <v>74500</v>
      </c>
      <c r="S16" s="2623"/>
      <c r="T16" s="2607">
        <v>1051</v>
      </c>
      <c r="U16" s="2623"/>
      <c r="V16" s="2607">
        <v>7667</v>
      </c>
      <c r="W16" s="2623"/>
      <c r="X16" s="2624">
        <v>19844</v>
      </c>
      <c r="Y16" s="2625"/>
      <c r="Z16" s="2607">
        <v>8741</v>
      </c>
      <c r="AA16" s="2623"/>
      <c r="AB16" s="2624">
        <v>13895.602460927774</v>
      </c>
      <c r="AC16" s="2625"/>
      <c r="AD16" s="2607"/>
      <c r="AE16" s="2623"/>
      <c r="AF16" s="2259"/>
      <c r="AG16" s="2259"/>
      <c r="AH16" s="2607"/>
      <c r="AI16" s="2623"/>
      <c r="AJ16" s="2607"/>
      <c r="AK16" s="2623"/>
      <c r="AL16" s="2607">
        <f t="shared" si="0"/>
        <v>125698.60246092777</v>
      </c>
      <c r="AM16" s="2626"/>
      <c r="AN16" s="2595">
        <f t="shared" si="1"/>
        <v>795085.6024609278</v>
      </c>
      <c r="AO16" s="2626"/>
      <c r="AS16" s="2307"/>
      <c r="AU16" s="2308"/>
    </row>
    <row r="17" spans="1:47" x14ac:dyDescent="0.2">
      <c r="A17" s="2257"/>
      <c r="B17" s="2258" t="s">
        <v>496</v>
      </c>
      <c r="C17" s="2622" t="s">
        <v>308</v>
      </c>
      <c r="D17" s="2606">
        <v>188968.73669615379</v>
      </c>
      <c r="E17" s="2259"/>
      <c r="F17" s="2606">
        <v>38508.930151201872</v>
      </c>
      <c r="G17" s="2259"/>
      <c r="H17" s="2606">
        <v>51658.135398737431</v>
      </c>
      <c r="I17" s="2623"/>
      <c r="J17" s="2606">
        <v>50904.474389279581</v>
      </c>
      <c r="K17" s="2623"/>
      <c r="L17" s="2606">
        <v>330040.27663537266</v>
      </c>
      <c r="M17" s="2259"/>
      <c r="N17" s="2607">
        <v>330040</v>
      </c>
      <c r="O17" s="2335"/>
      <c r="P17" s="2595"/>
      <c r="Q17" s="2259"/>
      <c r="R17" s="2607">
        <v>35000</v>
      </c>
      <c r="S17" s="2623"/>
      <c r="T17" s="2607"/>
      <c r="U17" s="2623"/>
      <c r="V17" s="2607">
        <v>12193</v>
      </c>
      <c r="W17" s="2623"/>
      <c r="X17" s="2624">
        <v>7384</v>
      </c>
      <c r="Y17" s="2625"/>
      <c r="Z17" s="2607">
        <v>5474</v>
      </c>
      <c r="AA17" s="2623"/>
      <c r="AB17" s="2624">
        <v>5219.9710887584997</v>
      </c>
      <c r="AC17" s="2625"/>
      <c r="AD17" s="2607"/>
      <c r="AE17" s="2623"/>
      <c r="AF17" s="2259"/>
      <c r="AG17" s="2259"/>
      <c r="AH17" s="2607"/>
      <c r="AI17" s="2623"/>
      <c r="AJ17" s="2607"/>
      <c r="AK17" s="2623"/>
      <c r="AL17" s="2607">
        <f t="shared" si="0"/>
        <v>65270.971088758502</v>
      </c>
      <c r="AM17" s="2626"/>
      <c r="AN17" s="2595">
        <f t="shared" si="1"/>
        <v>395310.9710887585</v>
      </c>
      <c r="AO17" s="2626"/>
      <c r="AQ17" s="544"/>
      <c r="AS17" s="2307"/>
      <c r="AU17" s="2308"/>
    </row>
    <row r="18" spans="1:47" x14ac:dyDescent="0.2">
      <c r="A18" s="2257"/>
      <c r="B18" s="2258" t="s">
        <v>445</v>
      </c>
      <c r="C18" s="2627" t="s">
        <v>309</v>
      </c>
      <c r="D18" s="2606">
        <v>629558.78917658422</v>
      </c>
      <c r="E18" s="2259"/>
      <c r="F18" s="2606">
        <v>40291.579300403544</v>
      </c>
      <c r="G18" s="2259"/>
      <c r="H18" s="2606">
        <v>105346.96815187896</v>
      </c>
      <c r="I18" s="2623"/>
      <c r="J18" s="2606">
        <v>138031.20322836714</v>
      </c>
      <c r="K18" s="2623"/>
      <c r="L18" s="2606">
        <v>913228.53985723387</v>
      </c>
      <c r="M18" s="2259"/>
      <c r="N18" s="2607">
        <v>913229</v>
      </c>
      <c r="O18" s="2335"/>
      <c r="P18" s="2595"/>
      <c r="Q18" s="2259"/>
      <c r="R18" s="2607">
        <v>85000</v>
      </c>
      <c r="S18" s="2623"/>
      <c r="T18" s="2607"/>
      <c r="U18" s="2623"/>
      <c r="V18" s="2607">
        <v>21644</v>
      </c>
      <c r="W18" s="2623"/>
      <c r="X18" s="2624">
        <v>28512</v>
      </c>
      <c r="Y18" s="2625"/>
      <c r="Z18" s="2607">
        <v>29567</v>
      </c>
      <c r="AA18" s="2623"/>
      <c r="AB18" s="2624">
        <v>7694.183840630164</v>
      </c>
      <c r="AC18" s="2625"/>
      <c r="AD18" s="2607"/>
      <c r="AE18" s="2623"/>
      <c r="AF18" s="2259"/>
      <c r="AG18" s="2259"/>
      <c r="AH18" s="2607"/>
      <c r="AI18" s="2623"/>
      <c r="AJ18" s="2607"/>
      <c r="AK18" s="2623"/>
      <c r="AL18" s="2607">
        <f t="shared" si="0"/>
        <v>172417.18384063017</v>
      </c>
      <c r="AM18" s="2626"/>
      <c r="AN18" s="2595">
        <f t="shared" si="1"/>
        <v>1085646.1838406301</v>
      </c>
      <c r="AO18" s="2626"/>
      <c r="AS18" s="2307"/>
      <c r="AU18" s="2308"/>
    </row>
    <row r="19" spans="1:47" x14ac:dyDescent="0.2">
      <c r="A19" s="2257"/>
      <c r="B19" s="2258" t="s">
        <v>592</v>
      </c>
      <c r="C19" s="2627" t="s">
        <v>310</v>
      </c>
      <c r="D19" s="2606">
        <v>858963.32465148577</v>
      </c>
      <c r="E19" s="2259"/>
      <c r="F19" s="2606">
        <v>82804.6597290301</v>
      </c>
      <c r="G19" s="2259"/>
      <c r="H19" s="2606">
        <v>219367.6680383354</v>
      </c>
      <c r="I19" s="2623"/>
      <c r="J19" s="2606">
        <v>166060.07268420086</v>
      </c>
      <c r="K19" s="2623"/>
      <c r="L19" s="2606">
        <v>1327195.7251030523</v>
      </c>
      <c r="M19" s="2259"/>
      <c r="N19" s="2607">
        <v>1327196</v>
      </c>
      <c r="O19" s="2335"/>
      <c r="P19" s="2595"/>
      <c r="Q19" s="2259"/>
      <c r="R19" s="2607">
        <v>85000</v>
      </c>
      <c r="S19" s="2623"/>
      <c r="T19" s="2607">
        <v>1483</v>
      </c>
      <c r="U19" s="2623"/>
      <c r="V19" s="2607">
        <v>34017</v>
      </c>
      <c r="W19" s="2623"/>
      <c r="X19" s="2624">
        <v>46106</v>
      </c>
      <c r="Y19" s="2625"/>
      <c r="Z19" s="2607">
        <v>6736</v>
      </c>
      <c r="AA19" s="2623"/>
      <c r="AB19" s="2624">
        <v>7071.0705697069607</v>
      </c>
      <c r="AC19" s="2625"/>
      <c r="AD19" s="2607"/>
      <c r="AE19" s="2623"/>
      <c r="AF19" s="2259"/>
      <c r="AG19" s="2259"/>
      <c r="AH19" s="2607">
        <v>4992</v>
      </c>
      <c r="AI19" s="2623"/>
      <c r="AJ19" s="2607"/>
      <c r="AK19" s="2623"/>
      <c r="AL19" s="2607">
        <f t="shared" si="0"/>
        <v>185405.07056970696</v>
      </c>
      <c r="AM19" s="2626"/>
      <c r="AN19" s="2595">
        <f t="shared" si="1"/>
        <v>1512601.0705697071</v>
      </c>
      <c r="AO19" s="2626"/>
      <c r="AS19" s="2307"/>
      <c r="AU19" s="2308"/>
    </row>
    <row r="20" spans="1:47" x14ac:dyDescent="0.2">
      <c r="A20" s="2257"/>
      <c r="B20" s="2258" t="s">
        <v>593</v>
      </c>
      <c r="C20" s="2622" t="s">
        <v>311</v>
      </c>
      <c r="D20" s="2606">
        <v>862879.72294136102</v>
      </c>
      <c r="E20" s="2259"/>
      <c r="F20" s="2606">
        <v>48149.764405308306</v>
      </c>
      <c r="G20" s="2259"/>
      <c r="H20" s="2606">
        <v>163521.68345782565</v>
      </c>
      <c r="I20" s="2623"/>
      <c r="J20" s="2606">
        <v>323988.44561854552</v>
      </c>
      <c r="K20" s="2623"/>
      <c r="L20" s="2606">
        <v>1398539.6164230406</v>
      </c>
      <c r="M20" s="2259"/>
      <c r="N20" s="2607">
        <v>1398540</v>
      </c>
      <c r="O20" s="2335"/>
      <c r="P20" s="2595"/>
      <c r="Q20" s="2259"/>
      <c r="R20" s="2607">
        <v>86500</v>
      </c>
      <c r="S20" s="2623"/>
      <c r="T20" s="2607"/>
      <c r="U20" s="2623"/>
      <c r="V20" s="2607">
        <v>18658</v>
      </c>
      <c r="W20" s="2623"/>
      <c r="X20" s="2624">
        <v>25432</v>
      </c>
      <c r="Y20" s="2625"/>
      <c r="Z20" s="2607">
        <v>72144</v>
      </c>
      <c r="AA20" s="2623"/>
      <c r="AB20" s="2624">
        <v>9008.3114886754029</v>
      </c>
      <c r="AC20" s="2625"/>
      <c r="AD20" s="2607"/>
      <c r="AE20" s="2623"/>
      <c r="AF20" s="2259"/>
      <c r="AG20" s="2259"/>
      <c r="AH20" s="2607">
        <v>6528</v>
      </c>
      <c r="AI20" s="2623"/>
      <c r="AJ20" s="2607"/>
      <c r="AK20" s="2623"/>
      <c r="AL20" s="2607">
        <f t="shared" si="0"/>
        <v>218270.31148867539</v>
      </c>
      <c r="AM20" s="2626"/>
      <c r="AN20" s="2595">
        <f t="shared" si="1"/>
        <v>1616810.3114886754</v>
      </c>
      <c r="AO20" s="2626"/>
      <c r="AQ20" s="2873" t="s">
        <v>1154</v>
      </c>
      <c r="AS20" s="2307"/>
      <c r="AU20" s="2308"/>
    </row>
    <row r="21" spans="1:47" x14ac:dyDescent="0.2">
      <c r="A21" s="2257"/>
      <c r="B21" s="2258" t="s">
        <v>594</v>
      </c>
      <c r="C21" s="2622" t="s">
        <v>312</v>
      </c>
      <c r="D21" s="2606">
        <v>392832.9572704481</v>
      </c>
      <c r="E21" s="2259"/>
      <c r="F21" s="2606">
        <v>65426.990579029793</v>
      </c>
      <c r="G21" s="2259"/>
      <c r="H21" s="2606">
        <v>75938.78899852086</v>
      </c>
      <c r="I21" s="2623"/>
      <c r="J21" s="2606">
        <v>35640.489028216223</v>
      </c>
      <c r="K21" s="2623"/>
      <c r="L21" s="2606">
        <v>569839.22587621491</v>
      </c>
      <c r="M21" s="2259"/>
      <c r="N21" s="2607">
        <v>569839</v>
      </c>
      <c r="O21" s="2335"/>
      <c r="P21" s="2595"/>
      <c r="Q21" s="2259"/>
      <c r="R21" s="2607">
        <v>31500</v>
      </c>
      <c r="S21" s="2623"/>
      <c r="T21" s="2607"/>
      <c r="U21" s="2623"/>
      <c r="V21" s="2607">
        <v>9764</v>
      </c>
      <c r="W21" s="2623"/>
      <c r="X21" s="2624">
        <v>8137</v>
      </c>
      <c r="Y21" s="2625"/>
      <c r="Z21" s="2607">
        <v>4728</v>
      </c>
      <c r="AA21" s="2623"/>
      <c r="AB21" s="2624">
        <v>7208.7639875151153</v>
      </c>
      <c r="AC21" s="2625"/>
      <c r="AD21" s="2607"/>
      <c r="AE21" s="2623"/>
      <c r="AF21" s="2259"/>
      <c r="AG21" s="2259"/>
      <c r="AH21" s="2607"/>
      <c r="AI21" s="2623"/>
      <c r="AJ21" s="2607"/>
      <c r="AK21" s="2623"/>
      <c r="AL21" s="2607">
        <f t="shared" si="0"/>
        <v>61337.763987515114</v>
      </c>
      <c r="AM21" s="2626"/>
      <c r="AN21" s="2595">
        <f t="shared" si="1"/>
        <v>631176.76398751512</v>
      </c>
      <c r="AO21" s="2626"/>
      <c r="AQ21" s="2874"/>
      <c r="AS21" s="2307"/>
      <c r="AU21" s="2308"/>
    </row>
    <row r="22" spans="1:47" x14ac:dyDescent="0.2">
      <c r="A22" s="2257"/>
      <c r="B22" s="2258" t="s">
        <v>181</v>
      </c>
      <c r="C22" s="2622" t="s">
        <v>313</v>
      </c>
      <c r="D22" s="2606">
        <v>159718.47492602485</v>
      </c>
      <c r="E22" s="2259"/>
      <c r="F22" s="2606">
        <v>35451.622530937282</v>
      </c>
      <c r="G22" s="2259"/>
      <c r="H22" s="2606">
        <v>46312.943919973644</v>
      </c>
      <c r="I22" s="2623"/>
      <c r="J22" s="2606">
        <v>2038.4426542544199</v>
      </c>
      <c r="K22" s="2623"/>
      <c r="L22" s="2606">
        <v>243521.48403119019</v>
      </c>
      <c r="M22" s="2259"/>
      <c r="N22" s="2607">
        <v>243521</v>
      </c>
      <c r="O22" s="2335"/>
      <c r="P22" s="2595"/>
      <c r="Q22" s="2259"/>
      <c r="R22" s="2607">
        <v>24500</v>
      </c>
      <c r="S22" s="2623"/>
      <c r="T22" s="2607"/>
      <c r="U22" s="2623"/>
      <c r="V22" s="2607">
        <v>6658</v>
      </c>
      <c r="W22" s="2623"/>
      <c r="X22" s="2624">
        <v>7170</v>
      </c>
      <c r="Y22" s="2625"/>
      <c r="Z22" s="2607">
        <v>455</v>
      </c>
      <c r="AA22" s="2623"/>
      <c r="AB22" s="2624">
        <v>5473.8647397531786</v>
      </c>
      <c r="AC22" s="2625"/>
      <c r="AD22" s="2607"/>
      <c r="AE22" s="2623"/>
      <c r="AF22" s="2259"/>
      <c r="AG22" s="2259"/>
      <c r="AH22" s="2607"/>
      <c r="AI22" s="2623"/>
      <c r="AJ22" s="2607"/>
      <c r="AK22" s="2623"/>
      <c r="AL22" s="2607">
        <f t="shared" si="0"/>
        <v>44256.864739753175</v>
      </c>
      <c r="AM22" s="2626"/>
      <c r="AN22" s="2595">
        <f t="shared" si="1"/>
        <v>287777.86473975319</v>
      </c>
      <c r="AO22" s="2626"/>
      <c r="AQ22" s="2874"/>
      <c r="AS22" s="2307"/>
      <c r="AU22" s="2308"/>
    </row>
    <row r="23" spans="1:47" x14ac:dyDescent="0.2">
      <c r="A23" s="2257"/>
      <c r="B23" s="2258" t="s">
        <v>531</v>
      </c>
      <c r="C23" s="2627" t="s">
        <v>314</v>
      </c>
      <c r="D23" s="2606">
        <v>469670.23100797489</v>
      </c>
      <c r="E23" s="2259"/>
      <c r="F23" s="2606">
        <v>50662.930533701699</v>
      </c>
      <c r="G23" s="2259"/>
      <c r="H23" s="2606">
        <v>123171.72506132218</v>
      </c>
      <c r="I23" s="2623"/>
      <c r="J23" s="2606">
        <v>95108.233508310965</v>
      </c>
      <c r="K23" s="2623"/>
      <c r="L23" s="2606">
        <v>738613.12011130981</v>
      </c>
      <c r="M23" s="2259"/>
      <c r="N23" s="2607">
        <v>738613</v>
      </c>
      <c r="O23" s="2335"/>
      <c r="P23" s="2595"/>
      <c r="Q23" s="2259"/>
      <c r="R23" s="2607">
        <v>150600</v>
      </c>
      <c r="S23" s="2623"/>
      <c r="T23" s="2607">
        <v>24</v>
      </c>
      <c r="U23" s="2623"/>
      <c r="V23" s="2607">
        <v>7890</v>
      </c>
      <c r="W23" s="2623"/>
      <c r="X23" s="2624">
        <v>21528</v>
      </c>
      <c r="Y23" s="2625"/>
      <c r="Z23" s="2607">
        <v>7859</v>
      </c>
      <c r="AA23" s="2623"/>
      <c r="AB23" s="2624">
        <v>5675.1850472568385</v>
      </c>
      <c r="AC23" s="2625"/>
      <c r="AD23" s="2607"/>
      <c r="AE23" s="2623"/>
      <c r="AF23" s="2259"/>
      <c r="AG23" s="2259"/>
      <c r="AH23" s="2607">
        <v>4640</v>
      </c>
      <c r="AI23" s="2623"/>
      <c r="AJ23" s="2607"/>
      <c r="AK23" s="2623"/>
      <c r="AL23" s="2607">
        <f t="shared" si="0"/>
        <v>198216.18504725685</v>
      </c>
      <c r="AM23" s="2626"/>
      <c r="AN23" s="2595">
        <f t="shared" si="1"/>
        <v>936829.18504725688</v>
      </c>
      <c r="AO23" s="2626"/>
      <c r="AQ23" s="2874"/>
      <c r="AS23" s="2307"/>
      <c r="AU23" s="2308"/>
    </row>
    <row r="24" spans="1:47" x14ac:dyDescent="0.2">
      <c r="A24" s="2257"/>
      <c r="B24" s="2258" t="s">
        <v>500</v>
      </c>
      <c r="C24" s="2622" t="s">
        <v>315</v>
      </c>
      <c r="D24" s="2606">
        <v>790100.68054457312</v>
      </c>
      <c r="E24" s="2628"/>
      <c r="F24" s="2606">
        <v>21157.030684996069</v>
      </c>
      <c r="G24" s="2259"/>
      <c r="H24" s="2606">
        <v>236201.16096590884</v>
      </c>
      <c r="I24" s="2623"/>
      <c r="J24" s="2606">
        <v>246799.37938280014</v>
      </c>
      <c r="K24" s="2623"/>
      <c r="L24" s="2606">
        <v>1294258.2515782781</v>
      </c>
      <c r="M24" s="2259"/>
      <c r="N24" s="2607">
        <v>1294258</v>
      </c>
      <c r="O24" s="2335"/>
      <c r="P24" s="2595"/>
      <c r="Q24" s="2259"/>
      <c r="R24" s="2607">
        <v>74500</v>
      </c>
      <c r="S24" s="2623"/>
      <c r="T24" s="2607"/>
      <c r="U24" s="2623"/>
      <c r="V24" s="2607">
        <v>12486</v>
      </c>
      <c r="W24" s="2623"/>
      <c r="X24" s="2624">
        <v>16386</v>
      </c>
      <c r="Y24" s="2625"/>
      <c r="Z24" s="2607">
        <v>9369</v>
      </c>
      <c r="AA24" s="2623"/>
      <c r="AB24" s="2624">
        <v>17231.406112339431</v>
      </c>
      <c r="AC24" s="2625"/>
      <c r="AD24" s="2607">
        <v>3980</v>
      </c>
      <c r="AE24" s="2623"/>
      <c r="AF24" s="2259"/>
      <c r="AG24" s="2259"/>
      <c r="AH24" s="2607">
        <v>9824</v>
      </c>
      <c r="AI24" s="2623"/>
      <c r="AJ24" s="2607"/>
      <c r="AK24" s="2623"/>
      <c r="AL24" s="2607">
        <f t="shared" si="0"/>
        <v>143776.40611233943</v>
      </c>
      <c r="AM24" s="2626"/>
      <c r="AN24" s="2595">
        <f t="shared" si="1"/>
        <v>1438034.4061123393</v>
      </c>
      <c r="AO24" s="2626"/>
      <c r="AQ24" s="2874"/>
      <c r="AS24" s="2307"/>
      <c r="AU24" s="2308"/>
    </row>
    <row r="25" spans="1:47" x14ac:dyDescent="0.2">
      <c r="A25" s="2257"/>
      <c r="B25" s="2258" t="s">
        <v>503</v>
      </c>
      <c r="C25" s="2627" t="s">
        <v>316</v>
      </c>
      <c r="D25" s="2606">
        <v>1080074.7797406623</v>
      </c>
      <c r="E25" s="2259"/>
      <c r="F25" s="2606">
        <v>0</v>
      </c>
      <c r="G25" s="2259"/>
      <c r="H25" s="2606">
        <v>218008.72937633577</v>
      </c>
      <c r="I25" s="2623"/>
      <c r="J25" s="2606">
        <v>353070.49158175499</v>
      </c>
      <c r="K25" s="2623"/>
      <c r="L25" s="2606">
        <v>1651154.0006987532</v>
      </c>
      <c r="M25" s="2259"/>
      <c r="N25" s="2607">
        <v>1651154</v>
      </c>
      <c r="O25" s="2335"/>
      <c r="P25" s="2595"/>
      <c r="Q25" s="2259"/>
      <c r="R25" s="2607">
        <v>74500</v>
      </c>
      <c r="S25" s="2623"/>
      <c r="T25" s="2607"/>
      <c r="U25" s="2623"/>
      <c r="V25" s="2607">
        <v>18937</v>
      </c>
      <c r="W25" s="2623"/>
      <c r="X25" s="2624">
        <v>25997</v>
      </c>
      <c r="Y25" s="2625"/>
      <c r="Z25" s="2607">
        <v>42760</v>
      </c>
      <c r="AA25" s="2623"/>
      <c r="AB25" s="2624">
        <v>6329.3951419461491</v>
      </c>
      <c r="AC25" s="2625"/>
      <c r="AD25" s="2607">
        <v>134799</v>
      </c>
      <c r="AE25" s="2629" t="s">
        <v>490</v>
      </c>
      <c r="AF25" s="2259"/>
      <c r="AG25" s="2259"/>
      <c r="AH25" s="2607"/>
      <c r="AI25" s="2623"/>
      <c r="AJ25" s="2607"/>
      <c r="AK25" s="2623"/>
      <c r="AL25" s="2607">
        <f t="shared" si="0"/>
        <v>303322.39514194615</v>
      </c>
      <c r="AM25" s="2626"/>
      <c r="AN25" s="2595">
        <f t="shared" si="1"/>
        <v>1954476.3951419462</v>
      </c>
      <c r="AO25" s="2626"/>
      <c r="AS25" s="2307"/>
      <c r="AU25" s="2308"/>
    </row>
    <row r="26" spans="1:47" x14ac:dyDescent="0.2">
      <c r="A26" s="2257"/>
      <c r="B26" s="2258" t="s">
        <v>505</v>
      </c>
      <c r="C26" s="2622" t="s">
        <v>317</v>
      </c>
      <c r="D26" s="2606">
        <v>166972.4405944818</v>
      </c>
      <c r="E26" s="2259"/>
      <c r="F26" s="2606">
        <v>22335.883463971026</v>
      </c>
      <c r="G26" s="2259"/>
      <c r="H26" s="2606">
        <v>35684.049621818078</v>
      </c>
      <c r="I26" s="2623"/>
      <c r="J26" s="2606">
        <v>98973.691227805524</v>
      </c>
      <c r="K26" s="2623"/>
      <c r="L26" s="2606">
        <v>323966.06490807643</v>
      </c>
      <c r="M26" s="2259"/>
      <c r="N26" s="2607">
        <v>323966</v>
      </c>
      <c r="O26" s="2335"/>
      <c r="P26" s="2595"/>
      <c r="Q26" s="2259"/>
      <c r="R26" s="2607">
        <v>134500</v>
      </c>
      <c r="S26" s="2623"/>
      <c r="T26" s="2607"/>
      <c r="U26" s="2623"/>
      <c r="V26" s="2607">
        <v>1074</v>
      </c>
      <c r="W26" s="2623"/>
      <c r="X26" s="2624">
        <v>3687</v>
      </c>
      <c r="Y26" s="2625"/>
      <c r="Z26" s="2607">
        <v>911</v>
      </c>
      <c r="AA26" s="2623"/>
      <c r="AB26" s="2624">
        <v>3066.7293371593646</v>
      </c>
      <c r="AC26" s="2625"/>
      <c r="AD26" s="2607"/>
      <c r="AE26" s="2623"/>
      <c r="AF26" s="2259"/>
      <c r="AG26" s="2259"/>
      <c r="AH26" s="2607"/>
      <c r="AI26" s="2623"/>
      <c r="AJ26" s="2607"/>
      <c r="AK26" s="2623"/>
      <c r="AL26" s="2607">
        <f t="shared" si="0"/>
        <v>143238.72933715937</v>
      </c>
      <c r="AM26" s="2626"/>
      <c r="AN26" s="2595">
        <f t="shared" si="1"/>
        <v>467204.72933715937</v>
      </c>
      <c r="AO26" s="2626"/>
      <c r="AS26" s="2307"/>
      <c r="AU26" s="2308"/>
    </row>
    <row r="27" spans="1:47" x14ac:dyDescent="0.2">
      <c r="A27" s="2257"/>
      <c r="B27" s="2258" t="s">
        <v>988</v>
      </c>
      <c r="C27" s="2622" t="s">
        <v>989</v>
      </c>
      <c r="D27" s="2606">
        <v>168356.98168733492</v>
      </c>
      <c r="E27" s="2259"/>
      <c r="F27" s="2606">
        <v>41846.456529423973</v>
      </c>
      <c r="G27" s="2259"/>
      <c r="H27" s="2606">
        <v>15647.685113831179</v>
      </c>
      <c r="I27" s="2623"/>
      <c r="J27" s="2606">
        <v>18556.506005830764</v>
      </c>
      <c r="K27" s="2623"/>
      <c r="L27" s="2606">
        <v>244407.62933642085</v>
      </c>
      <c r="M27" s="2259"/>
      <c r="N27" s="2607">
        <v>244408</v>
      </c>
      <c r="O27" s="2335"/>
      <c r="P27" s="2595"/>
      <c r="Q27" s="2259"/>
      <c r="R27" s="2607">
        <v>167090</v>
      </c>
      <c r="S27" s="2623"/>
      <c r="T27" s="2607"/>
      <c r="U27" s="2623"/>
      <c r="V27" s="2607">
        <v>2615</v>
      </c>
      <c r="W27" s="2623"/>
      <c r="X27" s="2624">
        <v>2414</v>
      </c>
      <c r="Y27" s="2625"/>
      <c r="Z27" s="2607">
        <v>39253</v>
      </c>
      <c r="AA27" s="2623"/>
      <c r="AB27" s="2624">
        <v>9949.9847998828373</v>
      </c>
      <c r="AC27" s="2625"/>
      <c r="AD27" s="2607"/>
      <c r="AE27" s="2623"/>
      <c r="AF27" s="2259"/>
      <c r="AG27" s="2259"/>
      <c r="AH27" s="2607"/>
      <c r="AI27" s="2623"/>
      <c r="AJ27" s="2607"/>
      <c r="AK27" s="2623"/>
      <c r="AL27" s="2607">
        <f t="shared" si="0"/>
        <v>221321.98479988283</v>
      </c>
      <c r="AM27" s="2626"/>
      <c r="AN27" s="2595">
        <f t="shared" si="1"/>
        <v>465729.98479988286</v>
      </c>
      <c r="AO27" s="2626"/>
      <c r="AS27" s="2307"/>
      <c r="AU27" s="2308"/>
    </row>
    <row r="28" spans="1:47" x14ac:dyDescent="0.2">
      <c r="A28" s="2257"/>
      <c r="B28" s="2258" t="s">
        <v>104</v>
      </c>
      <c r="C28" s="2622" t="s">
        <v>318</v>
      </c>
      <c r="D28" s="2606">
        <v>1388421.8175233575</v>
      </c>
      <c r="E28" s="2259"/>
      <c r="F28" s="2606">
        <v>98785.100978678791</v>
      </c>
      <c r="G28" s="2259"/>
      <c r="H28" s="2606">
        <v>572691.95589751378</v>
      </c>
      <c r="I28" s="2623"/>
      <c r="J28" s="2606">
        <v>223511.7849290052</v>
      </c>
      <c r="K28" s="2623"/>
      <c r="L28" s="2606">
        <v>2283410.6593285552</v>
      </c>
      <c r="M28" s="2259"/>
      <c r="N28" s="2607">
        <v>2283411</v>
      </c>
      <c r="O28" s="2335"/>
      <c r="P28" s="2595"/>
      <c r="Q28" s="2259"/>
      <c r="R28" s="2607">
        <v>24500</v>
      </c>
      <c r="S28" s="2623"/>
      <c r="T28" s="2607"/>
      <c r="U28" s="2623"/>
      <c r="V28" s="2607">
        <v>0</v>
      </c>
      <c r="W28" s="2623"/>
      <c r="X28" s="2624">
        <v>131032</v>
      </c>
      <c r="Y28" s="2625"/>
      <c r="Z28" s="2607">
        <v>0</v>
      </c>
      <c r="AA28" s="2623"/>
      <c r="AB28" s="2624">
        <v>11754.834742703124</v>
      </c>
      <c r="AC28" s="2625"/>
      <c r="AD28" s="2607">
        <v>995</v>
      </c>
      <c r="AE28" s="2623"/>
      <c r="AF28" s="2259"/>
      <c r="AG28" s="2259"/>
      <c r="AH28" s="2607"/>
      <c r="AI28" s="2623"/>
      <c r="AJ28" s="2607"/>
      <c r="AK28" s="2623"/>
      <c r="AL28" s="2607">
        <f t="shared" si="0"/>
        <v>168281.83474270313</v>
      </c>
      <c r="AM28" s="2626"/>
      <c r="AN28" s="2595">
        <f t="shared" si="1"/>
        <v>2451692.834742703</v>
      </c>
      <c r="AO28" s="2626"/>
      <c r="AS28" s="2307"/>
      <c r="AU28" s="2308"/>
    </row>
    <row r="29" spans="1:47" x14ac:dyDescent="0.2">
      <c r="A29" s="2257"/>
      <c r="B29" s="2258" t="s">
        <v>506</v>
      </c>
      <c r="C29" s="2627" t="s">
        <v>319</v>
      </c>
      <c r="D29" s="2606">
        <v>710944.51666366705</v>
      </c>
      <c r="E29" s="2259"/>
      <c r="F29" s="2606">
        <v>16138.650393325503</v>
      </c>
      <c r="G29" s="2259"/>
      <c r="H29" s="2606">
        <v>112024.95087870499</v>
      </c>
      <c r="I29" s="2623"/>
      <c r="J29" s="2606">
        <v>338651.0847374071</v>
      </c>
      <c r="K29" s="2623"/>
      <c r="L29" s="2606">
        <v>1177759.2026731046</v>
      </c>
      <c r="M29" s="2259"/>
      <c r="N29" s="2607">
        <v>1177759</v>
      </c>
      <c r="O29" s="2335"/>
      <c r="P29" s="2595"/>
      <c r="Q29" s="2259"/>
      <c r="R29" s="2607">
        <v>35000</v>
      </c>
      <c r="S29" s="2623"/>
      <c r="T29" s="2607">
        <v>119</v>
      </c>
      <c r="U29" s="2623"/>
      <c r="V29" s="2607">
        <v>8121</v>
      </c>
      <c r="W29" s="2623"/>
      <c r="X29" s="2624">
        <v>13798</v>
      </c>
      <c r="Y29" s="2625"/>
      <c r="Z29" s="2607">
        <v>36777</v>
      </c>
      <c r="AA29" s="2623"/>
      <c r="AB29" s="2624">
        <v>3281.3768548484941</v>
      </c>
      <c r="AC29" s="2625"/>
      <c r="AD29" s="2607"/>
      <c r="AE29" s="2623"/>
      <c r="AF29" s="2259"/>
      <c r="AG29" s="2259"/>
      <c r="AH29" s="2607"/>
      <c r="AI29" s="2623"/>
      <c r="AJ29" s="2607"/>
      <c r="AK29" s="2623"/>
      <c r="AL29" s="2607">
        <f t="shared" si="0"/>
        <v>97096.376854848495</v>
      </c>
      <c r="AM29" s="2626"/>
      <c r="AN29" s="2595">
        <f t="shared" si="1"/>
        <v>1274855.3768548486</v>
      </c>
      <c r="AO29" s="2626"/>
      <c r="AS29" s="2307"/>
      <c r="AU29" s="2308"/>
    </row>
    <row r="30" spans="1:47" x14ac:dyDescent="0.2">
      <c r="A30" s="2257"/>
      <c r="B30" s="2258" t="s">
        <v>320</v>
      </c>
      <c r="C30" s="2627" t="s">
        <v>321</v>
      </c>
      <c r="D30" s="2606">
        <v>968123.59943240287</v>
      </c>
      <c r="E30" s="2259"/>
      <c r="F30" s="2606">
        <v>99349.922040193007</v>
      </c>
      <c r="G30" s="2259"/>
      <c r="H30" s="2606">
        <v>234066.99371728353</v>
      </c>
      <c r="I30" s="2623"/>
      <c r="J30" s="2606">
        <v>59586.813978832972</v>
      </c>
      <c r="K30" s="2623"/>
      <c r="L30" s="2606">
        <v>1361127.3291687123</v>
      </c>
      <c r="M30" s="2259"/>
      <c r="N30" s="2607">
        <v>1361127</v>
      </c>
      <c r="O30" s="2335"/>
      <c r="P30" s="2595"/>
      <c r="Q30" s="2259"/>
      <c r="R30" s="2607">
        <v>101810</v>
      </c>
      <c r="S30" s="2623"/>
      <c r="T30" s="2607">
        <v>941</v>
      </c>
      <c r="U30" s="2623"/>
      <c r="V30" s="2607">
        <v>47960</v>
      </c>
      <c r="W30" s="2623"/>
      <c r="X30" s="2624">
        <v>65140</v>
      </c>
      <c r="Y30" s="2625"/>
      <c r="Z30" s="2607">
        <v>5505</v>
      </c>
      <c r="AA30" s="2623"/>
      <c r="AB30" s="2624">
        <v>13584.63422326685</v>
      </c>
      <c r="AC30" s="2625"/>
      <c r="AD30" s="2607">
        <v>1990</v>
      </c>
      <c r="AE30" s="2623"/>
      <c r="AF30" s="2259"/>
      <c r="AG30" s="2259"/>
      <c r="AH30" s="2607">
        <v>4544</v>
      </c>
      <c r="AI30" s="2623"/>
      <c r="AJ30" s="2607"/>
      <c r="AK30" s="2623"/>
      <c r="AL30" s="2607">
        <f t="shared" si="0"/>
        <v>241474.63422326685</v>
      </c>
      <c r="AM30" s="2626"/>
      <c r="AN30" s="2595">
        <f t="shared" si="1"/>
        <v>1602601.634223267</v>
      </c>
      <c r="AO30" s="2626"/>
      <c r="AS30" s="2307"/>
      <c r="AU30" s="2308"/>
    </row>
    <row r="31" spans="1:47" x14ac:dyDescent="0.2">
      <c r="A31" s="2257"/>
      <c r="B31" s="2258" t="s">
        <v>614</v>
      </c>
      <c r="C31" s="2622" t="s">
        <v>322</v>
      </c>
      <c r="D31" s="2606">
        <v>354952.68173204287</v>
      </c>
      <c r="E31" s="2259"/>
      <c r="F31" s="2606">
        <v>64082.620753316471</v>
      </c>
      <c r="G31" s="2259"/>
      <c r="H31" s="2606">
        <v>93077.721439166533</v>
      </c>
      <c r="I31" s="2623"/>
      <c r="J31" s="2606">
        <v>14361.909405793635</v>
      </c>
      <c r="K31" s="2623"/>
      <c r="L31" s="2606">
        <v>526474.93333031947</v>
      </c>
      <c r="M31" s="2259"/>
      <c r="N31" s="2607">
        <v>526475</v>
      </c>
      <c r="O31" s="2335"/>
      <c r="P31" s="2595"/>
      <c r="Q31" s="2259"/>
      <c r="R31" s="2607">
        <v>31500</v>
      </c>
      <c r="S31" s="2623"/>
      <c r="T31" s="2607">
        <v>549</v>
      </c>
      <c r="U31" s="2623"/>
      <c r="V31" s="2607">
        <v>2266</v>
      </c>
      <c r="W31" s="2623"/>
      <c r="X31" s="2624">
        <v>19945</v>
      </c>
      <c r="Y31" s="2625"/>
      <c r="Z31" s="2607">
        <v>2666</v>
      </c>
      <c r="AA31" s="2623"/>
      <c r="AB31" s="2624">
        <v>7659.1741714895334</v>
      </c>
      <c r="AC31" s="2625"/>
      <c r="AD31" s="2607"/>
      <c r="AE31" s="2623"/>
      <c r="AF31" s="2259"/>
      <c r="AG31" s="2259"/>
      <c r="AH31" s="2607"/>
      <c r="AI31" s="2623"/>
      <c r="AJ31" s="2607"/>
      <c r="AK31" s="2623"/>
      <c r="AL31" s="2607">
        <f t="shared" si="0"/>
        <v>64585.174171489532</v>
      </c>
      <c r="AM31" s="2626"/>
      <c r="AN31" s="2595">
        <f t="shared" si="1"/>
        <v>591060.17417148955</v>
      </c>
      <c r="AO31" s="2626"/>
      <c r="AS31" s="2307"/>
      <c r="AU31" s="2308"/>
    </row>
    <row r="32" spans="1:47" x14ac:dyDescent="0.2">
      <c r="A32" s="2257"/>
      <c r="B32" s="2258" t="s">
        <v>509</v>
      </c>
      <c r="C32" s="2622" t="s">
        <v>323</v>
      </c>
      <c r="D32" s="2606">
        <v>245045.74994258804</v>
      </c>
      <c r="E32" s="2259"/>
      <c r="F32" s="2606">
        <v>51019.997830761626</v>
      </c>
      <c r="G32" s="2259"/>
      <c r="H32" s="2606">
        <v>39618.930922844898</v>
      </c>
      <c r="I32" s="2623"/>
      <c r="J32" s="2606">
        <v>21875.058955455399</v>
      </c>
      <c r="K32" s="2623"/>
      <c r="L32" s="2606">
        <v>357559.73765164992</v>
      </c>
      <c r="M32" s="2259"/>
      <c r="N32" s="2607">
        <v>357560</v>
      </c>
      <c r="O32" s="2335"/>
      <c r="P32" s="2595"/>
      <c r="Q32" s="2259"/>
      <c r="R32" s="2607">
        <v>31500</v>
      </c>
      <c r="S32" s="2623"/>
      <c r="T32" s="2607"/>
      <c r="U32" s="2623"/>
      <c r="V32" s="2607">
        <v>8206</v>
      </c>
      <c r="W32" s="2623"/>
      <c r="X32" s="2624">
        <v>8823</v>
      </c>
      <c r="Y32" s="2625"/>
      <c r="Z32" s="2607">
        <v>3495</v>
      </c>
      <c r="AA32" s="2623"/>
      <c r="AB32" s="2624">
        <v>4682.1754989343153</v>
      </c>
      <c r="AC32" s="2625"/>
      <c r="AD32" s="2607"/>
      <c r="AE32" s="2623"/>
      <c r="AF32" s="2259"/>
      <c r="AG32" s="2259"/>
      <c r="AH32" s="2607"/>
      <c r="AI32" s="2623"/>
      <c r="AJ32" s="2607"/>
      <c r="AK32" s="2623"/>
      <c r="AL32" s="2607">
        <f t="shared" si="0"/>
        <v>56706.175498934317</v>
      </c>
      <c r="AM32" s="2626"/>
      <c r="AN32" s="2595">
        <f t="shared" si="1"/>
        <v>414266.17549893435</v>
      </c>
      <c r="AO32" s="2626"/>
      <c r="AS32" s="2307"/>
      <c r="AU32" s="2308"/>
    </row>
    <row r="33" spans="1:47" x14ac:dyDescent="0.2">
      <c r="A33" s="2257"/>
      <c r="B33" s="2258" t="s">
        <v>634</v>
      </c>
      <c r="C33" s="2622" t="s">
        <v>324</v>
      </c>
      <c r="D33" s="2606">
        <v>446454.94261588517</v>
      </c>
      <c r="E33" s="2259"/>
      <c r="F33" s="2606">
        <v>63790.745942402355</v>
      </c>
      <c r="G33" s="2259"/>
      <c r="H33" s="2606">
        <v>102368.55964558203</v>
      </c>
      <c r="I33" s="2623"/>
      <c r="J33" s="2606">
        <v>7870.1316780081534</v>
      </c>
      <c r="K33" s="2623"/>
      <c r="L33" s="2606">
        <v>620484.37988187768</v>
      </c>
      <c r="M33" s="2259"/>
      <c r="N33" s="2607">
        <v>620484</v>
      </c>
      <c r="O33" s="2335"/>
      <c r="P33" s="2595"/>
      <c r="Q33" s="2259"/>
      <c r="R33" s="2607">
        <v>24500</v>
      </c>
      <c r="S33" s="2623"/>
      <c r="T33" s="2607"/>
      <c r="U33" s="2623"/>
      <c r="V33" s="2607">
        <v>7238</v>
      </c>
      <c r="W33" s="2623"/>
      <c r="X33" s="2624">
        <v>33040</v>
      </c>
      <c r="Y33" s="2625"/>
      <c r="Z33" s="2607">
        <v>15438</v>
      </c>
      <c r="AA33" s="2623"/>
      <c r="AB33" s="2624">
        <v>17669.674214178111</v>
      </c>
      <c r="AC33" s="2625"/>
      <c r="AD33" s="2607"/>
      <c r="AE33" s="2623"/>
      <c r="AF33" s="2259"/>
      <c r="AG33" s="2259"/>
      <c r="AH33" s="2607">
        <v>9152</v>
      </c>
      <c r="AI33" s="2623"/>
      <c r="AJ33" s="2607"/>
      <c r="AK33" s="2623"/>
      <c r="AL33" s="2607">
        <f t="shared" si="0"/>
        <v>107037.67421417811</v>
      </c>
      <c r="AM33" s="2626"/>
      <c r="AN33" s="2595">
        <f t="shared" si="1"/>
        <v>727521.67421417811</v>
      </c>
      <c r="AO33" s="2626"/>
      <c r="AS33" s="2307"/>
      <c r="AU33" s="2308"/>
    </row>
    <row r="34" spans="1:47" x14ac:dyDescent="0.2">
      <c r="A34" s="2257"/>
      <c r="B34" s="2258" t="s">
        <v>511</v>
      </c>
      <c r="C34" s="2627" t="s">
        <v>325</v>
      </c>
      <c r="D34" s="2606">
        <v>428595.05453498318</v>
      </c>
      <c r="E34" s="2259"/>
      <c r="F34" s="2606">
        <v>70074.605187991314</v>
      </c>
      <c r="G34" s="2259"/>
      <c r="H34" s="2606">
        <v>71871.00968450628</v>
      </c>
      <c r="I34" s="2623"/>
      <c r="J34" s="2606">
        <v>113904.91582243312</v>
      </c>
      <c r="K34" s="2623"/>
      <c r="L34" s="2606">
        <v>684445.58522991394</v>
      </c>
      <c r="M34" s="2259"/>
      <c r="N34" s="2607">
        <v>684446</v>
      </c>
      <c r="O34" s="2335"/>
      <c r="P34" s="2595"/>
      <c r="Q34" s="2259"/>
      <c r="R34" s="2607">
        <v>394500</v>
      </c>
      <c r="S34" s="2623"/>
      <c r="T34" s="2607"/>
      <c r="U34" s="2623"/>
      <c r="V34" s="2607">
        <v>19494</v>
      </c>
      <c r="W34" s="2623"/>
      <c r="X34" s="2624">
        <v>10789</v>
      </c>
      <c r="Y34" s="2625"/>
      <c r="Z34" s="2607">
        <v>27344</v>
      </c>
      <c r="AA34" s="2623"/>
      <c r="AB34" s="2624">
        <v>8139.6009757471365</v>
      </c>
      <c r="AC34" s="2625"/>
      <c r="AD34" s="2607"/>
      <c r="AE34" s="2623"/>
      <c r="AF34" s="2259"/>
      <c r="AG34" s="2259"/>
      <c r="AH34" s="2607"/>
      <c r="AI34" s="2623"/>
      <c r="AJ34" s="2607"/>
      <c r="AK34" s="2623"/>
      <c r="AL34" s="2607">
        <f t="shared" si="0"/>
        <v>460266.60097574716</v>
      </c>
      <c r="AM34" s="2626"/>
      <c r="AN34" s="2595">
        <f t="shared" si="1"/>
        <v>1144712.6009757472</v>
      </c>
      <c r="AO34" s="2626"/>
      <c r="AP34" s="132"/>
      <c r="AS34" s="2307"/>
      <c r="AU34" s="2308"/>
    </row>
    <row r="35" spans="1:47" x14ac:dyDescent="0.2">
      <c r="A35" s="2257"/>
      <c r="B35" s="2258" t="s">
        <v>326</v>
      </c>
      <c r="C35" s="2622" t="s">
        <v>327</v>
      </c>
      <c r="D35" s="2606">
        <v>706979.12704448879</v>
      </c>
      <c r="E35" s="2259"/>
      <c r="F35" s="2606">
        <v>34504.00266782783</v>
      </c>
      <c r="G35" s="2259"/>
      <c r="H35" s="2606">
        <v>119969.1874448734</v>
      </c>
      <c r="I35" s="2623"/>
      <c r="J35" s="2606">
        <v>286642.84062218148</v>
      </c>
      <c r="K35" s="2623"/>
      <c r="L35" s="2606">
        <v>1148095.1577793716</v>
      </c>
      <c r="M35" s="2259"/>
      <c r="N35" s="2607">
        <v>1148095</v>
      </c>
      <c r="O35" s="2335"/>
      <c r="P35" s="2595"/>
      <c r="Q35" s="2259"/>
      <c r="R35" s="2607">
        <v>85200</v>
      </c>
      <c r="S35" s="2623"/>
      <c r="T35" s="2607">
        <v>178</v>
      </c>
      <c r="U35" s="2623"/>
      <c r="V35" s="2607">
        <v>229</v>
      </c>
      <c r="W35" s="2623"/>
      <c r="X35" s="2624">
        <v>19913</v>
      </c>
      <c r="Y35" s="2625"/>
      <c r="Z35" s="2607">
        <v>59983</v>
      </c>
      <c r="AA35" s="2623"/>
      <c r="AB35" s="2624">
        <v>3370.0484034114129</v>
      </c>
      <c r="AC35" s="2625"/>
      <c r="AD35" s="2607"/>
      <c r="AE35" s="2623"/>
      <c r="AF35" s="2259"/>
      <c r="AG35" s="2259"/>
      <c r="AH35" s="2607"/>
      <c r="AI35" s="2623"/>
      <c r="AJ35" s="2607"/>
      <c r="AK35" s="2623"/>
      <c r="AL35" s="2607">
        <f t="shared" si="0"/>
        <v>168873.04840341141</v>
      </c>
      <c r="AM35" s="2626"/>
      <c r="AN35" s="2595">
        <f t="shared" si="1"/>
        <v>1316968.0484034114</v>
      </c>
      <c r="AO35" s="2626"/>
      <c r="AQ35" s="544"/>
      <c r="AR35" s="2309"/>
      <c r="AS35" s="2307"/>
      <c r="AU35" s="2308"/>
    </row>
    <row r="36" spans="1:47" x14ac:dyDescent="0.2">
      <c r="A36" s="2257"/>
      <c r="B36" s="2258" t="s">
        <v>513</v>
      </c>
      <c r="C36" s="2627" t="s">
        <v>328</v>
      </c>
      <c r="D36" s="2606">
        <v>246388.01124649728</v>
      </c>
      <c r="E36" s="2259"/>
      <c r="F36" s="2606">
        <v>44157.214455966416</v>
      </c>
      <c r="G36" s="2259"/>
      <c r="H36" s="2606">
        <v>76192.89628573395</v>
      </c>
      <c r="I36" s="2623"/>
      <c r="J36" s="2606">
        <v>18005.300246462692</v>
      </c>
      <c r="K36" s="2623"/>
      <c r="L36" s="2606">
        <v>384743.42223466036</v>
      </c>
      <c r="M36" s="2259"/>
      <c r="N36" s="2607">
        <v>384743</v>
      </c>
      <c r="O36" s="2335"/>
      <c r="P36" s="2595"/>
      <c r="Q36" s="2259"/>
      <c r="R36" s="2607">
        <v>35000</v>
      </c>
      <c r="S36" s="2623"/>
      <c r="T36" s="2607"/>
      <c r="U36" s="2623"/>
      <c r="V36" s="2607">
        <v>1343</v>
      </c>
      <c r="W36" s="2623"/>
      <c r="X36" s="2624">
        <v>13811</v>
      </c>
      <c r="Y36" s="2625"/>
      <c r="Z36" s="2607">
        <v>5128</v>
      </c>
      <c r="AA36" s="2623"/>
      <c r="AB36" s="2624">
        <v>3670.1312817596959</v>
      </c>
      <c r="AC36" s="2625"/>
      <c r="AD36" s="2607"/>
      <c r="AE36" s="2623"/>
      <c r="AF36" s="2259"/>
      <c r="AG36" s="2259"/>
      <c r="AH36" s="2607"/>
      <c r="AI36" s="2623"/>
      <c r="AJ36" s="2607"/>
      <c r="AK36" s="2623"/>
      <c r="AL36" s="2607">
        <f t="shared" si="0"/>
        <v>58952.131281759699</v>
      </c>
      <c r="AM36" s="2626"/>
      <c r="AN36" s="2595">
        <f t="shared" si="1"/>
        <v>443695.13128175971</v>
      </c>
      <c r="AO36" s="2626"/>
      <c r="AP36" s="13"/>
      <c r="AS36" s="2307"/>
      <c r="AU36" s="2308"/>
    </row>
    <row r="37" spans="1:47" s="2316" customFormat="1" ht="13.5" thickBot="1" x14ac:dyDescent="0.25">
      <c r="A37" s="2317" t="s">
        <v>529</v>
      </c>
      <c r="B37" s="2463"/>
      <c r="C37" s="2310"/>
      <c r="D37" s="2614"/>
      <c r="E37" s="2291"/>
      <c r="F37" s="2614"/>
      <c r="G37" s="2291"/>
      <c r="H37" s="2614"/>
      <c r="I37" s="2615"/>
      <c r="J37" s="2614"/>
      <c r="K37" s="2615"/>
      <c r="L37" s="2375"/>
      <c r="M37" s="2291"/>
      <c r="N37" s="2323">
        <v>0</v>
      </c>
      <c r="O37" s="2616"/>
      <c r="P37" s="2329">
        <f>P38</f>
        <v>4094978</v>
      </c>
      <c r="Q37" s="2617"/>
      <c r="R37" s="2618">
        <v>320000</v>
      </c>
      <c r="S37" s="2617" t="s">
        <v>526</v>
      </c>
      <c r="T37" s="2323"/>
      <c r="U37" s="2456"/>
      <c r="V37" s="2377"/>
      <c r="W37" s="2619"/>
      <c r="X37" s="2315">
        <v>43182.999999999993</v>
      </c>
      <c r="Y37" s="2310" t="s">
        <v>487</v>
      </c>
      <c r="Z37" s="2323"/>
      <c r="AA37" s="2615"/>
      <c r="AB37" s="2620"/>
      <c r="AC37" s="2310"/>
      <c r="AD37" s="2323"/>
      <c r="AE37" s="2615"/>
      <c r="AF37" s="2323">
        <f>AF38</f>
        <v>1201014</v>
      </c>
      <c r="AG37" s="2310"/>
      <c r="AH37" s="2323"/>
      <c r="AI37" s="2615"/>
      <c r="AJ37" s="2323">
        <f>AJ38</f>
        <v>461572</v>
      </c>
      <c r="AK37" s="2615"/>
      <c r="AL37" s="2323">
        <f t="shared" si="0"/>
        <v>6120747</v>
      </c>
      <c r="AM37" s="2621"/>
      <c r="AN37" s="2329">
        <f t="shared" si="1"/>
        <v>6120747</v>
      </c>
      <c r="AO37" s="2621"/>
      <c r="AP37" s="1393"/>
      <c r="AQ37"/>
      <c r="AS37" s="2307"/>
    </row>
    <row r="38" spans="1:47" ht="14.25" customHeight="1" thickBot="1" x14ac:dyDescent="0.3">
      <c r="A38" s="2317" t="s">
        <v>488</v>
      </c>
      <c r="B38" s="2290"/>
      <c r="C38" s="2291"/>
      <c r="D38" s="2318">
        <v>13141519</v>
      </c>
      <c r="E38" s="2319"/>
      <c r="F38" s="2318">
        <v>1170372</v>
      </c>
      <c r="G38" s="2319"/>
      <c r="H38" s="2318">
        <v>3213301</v>
      </c>
      <c r="I38" s="2320"/>
      <c r="J38" s="2318">
        <v>3013169</v>
      </c>
      <c r="K38" s="2321"/>
      <c r="L38" s="2318">
        <v>20538362.000000004</v>
      </c>
      <c r="M38" s="2322"/>
      <c r="N38" s="2323">
        <v>20538361</v>
      </c>
      <c r="O38" s="2321"/>
      <c r="P38" s="2324">
        <v>4094978</v>
      </c>
      <c r="Q38" s="2322"/>
      <c r="R38" s="2325">
        <v>2301200</v>
      </c>
      <c r="S38" s="2326"/>
      <c r="T38" s="2323">
        <v>4447</v>
      </c>
      <c r="U38" s="2291"/>
      <c r="V38" s="2313">
        <v>304470</v>
      </c>
      <c r="W38" s="2312"/>
      <c r="X38" s="2325">
        <v>616900</v>
      </c>
      <c r="Y38" s="2326"/>
      <c r="Z38" s="2313">
        <v>429635</v>
      </c>
      <c r="AA38" s="2314"/>
      <c r="AB38" s="2315">
        <v>199000</v>
      </c>
      <c r="AC38" s="2326"/>
      <c r="AD38" s="2313">
        <v>141764</v>
      </c>
      <c r="AE38" s="2314"/>
      <c r="AF38" s="2315">
        <v>1201014</v>
      </c>
      <c r="AG38" s="2326"/>
      <c r="AH38" s="2313">
        <v>44864</v>
      </c>
      <c r="AI38" s="2314"/>
      <c r="AJ38" s="2313">
        <v>461572</v>
      </c>
      <c r="AK38" s="2314"/>
      <c r="AL38" s="2327">
        <f t="shared" si="0"/>
        <v>9799844</v>
      </c>
      <c r="AM38" s="2328"/>
      <c r="AN38" s="2329">
        <v>30338205</v>
      </c>
      <c r="AO38" s="2330"/>
      <c r="AP38" s="2078"/>
      <c r="AS38" s="2307"/>
    </row>
    <row r="39" spans="1:47" s="2078" customFormat="1" ht="18" x14ac:dyDescent="0.25">
      <c r="A39" s="2078" t="s">
        <v>903</v>
      </c>
      <c r="D39" s="2079"/>
      <c r="E39" s="2080"/>
      <c r="F39" s="2081"/>
      <c r="G39" s="2080"/>
      <c r="H39" s="2081"/>
      <c r="I39" s="2080"/>
      <c r="J39" s="2081"/>
      <c r="K39" s="2080"/>
      <c r="L39" s="2080"/>
      <c r="M39" s="2080"/>
      <c r="P39" s="2082"/>
      <c r="R39" s="2083"/>
      <c r="T39" s="2083"/>
      <c r="V39" s="2083"/>
      <c r="Z39" s="2083"/>
      <c r="AD39" s="2083"/>
      <c r="AJ39" s="2083"/>
      <c r="AQ39"/>
    </row>
    <row r="40" spans="1:47" s="2078" customFormat="1" ht="18" x14ac:dyDescent="0.25">
      <c r="A40" s="2078" t="s">
        <v>963</v>
      </c>
      <c r="D40" s="2079"/>
      <c r="E40" s="2080"/>
      <c r="F40" s="2081"/>
      <c r="G40" s="2080"/>
      <c r="H40" s="2081"/>
      <c r="I40" s="2080"/>
      <c r="J40" s="2081"/>
      <c r="K40" s="2080"/>
      <c r="L40" s="2080"/>
      <c r="M40" s="2080"/>
      <c r="P40" s="2082"/>
      <c r="R40" s="2083"/>
      <c r="T40" s="2083"/>
      <c r="V40" s="2083"/>
      <c r="Z40" s="2083"/>
      <c r="AD40" s="2083"/>
      <c r="AJ40" s="2083"/>
      <c r="AQ40" s="1138"/>
    </row>
    <row r="41" spans="1:47" s="2078" customFormat="1" ht="18" x14ac:dyDescent="0.25">
      <c r="A41" s="2078" t="s">
        <v>964</v>
      </c>
      <c r="D41" s="2079"/>
      <c r="E41" s="2080"/>
      <c r="F41" s="2081"/>
      <c r="G41" s="2080"/>
      <c r="H41" s="2081"/>
      <c r="I41" s="2080"/>
      <c r="J41" s="2081"/>
      <c r="K41" s="2080"/>
      <c r="L41" s="2080"/>
      <c r="M41" s="2080"/>
      <c r="P41" s="2082"/>
      <c r="R41" s="2083"/>
      <c r="T41" s="2083"/>
      <c r="V41" s="2083"/>
      <c r="Z41" s="2083"/>
      <c r="AD41" s="2083"/>
      <c r="AJ41" s="2083"/>
      <c r="AQ41"/>
    </row>
    <row r="42" spans="1:47" s="2078" customFormat="1" ht="18" x14ac:dyDescent="0.25">
      <c r="A42" s="2078" t="s">
        <v>965</v>
      </c>
      <c r="D42" s="2079"/>
      <c r="E42" s="2080"/>
      <c r="F42" s="2081"/>
      <c r="G42" s="2080"/>
      <c r="H42" s="2081"/>
      <c r="I42" s="2080"/>
      <c r="J42" s="2081"/>
      <c r="K42" s="2080"/>
      <c r="L42" s="2080"/>
      <c r="M42" s="2080"/>
      <c r="P42" s="2082"/>
      <c r="R42" s="2083"/>
      <c r="T42" s="2083"/>
      <c r="V42" s="2083"/>
      <c r="Z42" s="2083"/>
      <c r="AD42" s="2083"/>
      <c r="AJ42" s="2083"/>
      <c r="AQ42"/>
    </row>
    <row r="43" spans="1:47" s="2078" customFormat="1" ht="18" x14ac:dyDescent="0.25">
      <c r="A43" s="2078" t="s">
        <v>904</v>
      </c>
      <c r="D43" s="2079"/>
      <c r="E43" s="2080"/>
      <c r="F43" s="2081"/>
      <c r="G43" s="2080"/>
      <c r="H43" s="2081"/>
      <c r="I43" s="2080"/>
      <c r="J43" s="2081"/>
      <c r="K43" s="2080"/>
      <c r="L43" s="2080"/>
      <c r="M43" s="2080"/>
      <c r="P43" s="2082"/>
      <c r="R43" s="2083"/>
      <c r="T43" s="2083"/>
      <c r="V43" s="2083"/>
      <c r="Z43" s="2083"/>
      <c r="AD43" s="2083"/>
      <c r="AJ43" s="2083"/>
      <c r="AP43" s="1661"/>
      <c r="AQ43"/>
    </row>
    <row r="44" spans="1:47" s="2078" customFormat="1" ht="18" x14ac:dyDescent="0.25">
      <c r="A44" s="2078" t="s">
        <v>991</v>
      </c>
      <c r="D44" s="2080"/>
      <c r="E44" s="2080"/>
      <c r="F44" s="2080"/>
      <c r="G44" s="2080"/>
      <c r="H44" s="2080"/>
      <c r="I44" s="2080"/>
      <c r="J44" s="2080"/>
      <c r="K44" s="2331"/>
      <c r="L44" s="2331"/>
      <c r="M44" s="2331"/>
      <c r="P44" s="2082"/>
      <c r="AP44" s="1661"/>
      <c r="AQ44"/>
    </row>
    <row r="45" spans="1:47" s="2078" customFormat="1" ht="18" x14ac:dyDescent="0.25">
      <c r="A45" s="2078" t="s">
        <v>992</v>
      </c>
      <c r="D45" s="2080"/>
      <c r="E45" s="2080"/>
      <c r="F45" s="2080"/>
      <c r="G45" s="2080"/>
      <c r="H45" s="2080"/>
      <c r="I45" s="2080"/>
      <c r="J45" s="2080"/>
      <c r="K45" s="2331"/>
      <c r="L45" s="2331"/>
      <c r="M45" s="2331"/>
      <c r="P45" s="2082"/>
      <c r="AP45" s="1393"/>
      <c r="AQ45"/>
    </row>
    <row r="46" spans="1:47" ht="18" x14ac:dyDescent="0.25">
      <c r="A46" s="2078" t="s">
        <v>968</v>
      </c>
      <c r="B46" s="2332"/>
      <c r="C46" s="2332"/>
      <c r="D46" s="2333"/>
      <c r="E46" s="2333"/>
      <c r="F46" s="2333"/>
      <c r="G46" s="2333"/>
      <c r="H46" s="2333"/>
      <c r="I46" s="2333"/>
      <c r="J46" s="2333"/>
      <c r="K46" s="2333"/>
      <c r="L46" s="2333"/>
      <c r="M46" s="2333"/>
    </row>
    <row r="47" spans="1:47" ht="18" x14ac:dyDescent="0.25">
      <c r="A47" s="2078" t="s">
        <v>914</v>
      </c>
      <c r="B47" s="2332"/>
      <c r="C47" s="2332"/>
      <c r="D47" s="2333"/>
      <c r="E47" s="2333"/>
      <c r="F47" s="2333"/>
      <c r="G47" s="2333"/>
      <c r="H47" s="2333"/>
      <c r="I47" s="2333"/>
      <c r="J47" s="2333"/>
      <c r="K47" s="2333"/>
      <c r="L47" s="2333"/>
      <c r="M47" s="2333"/>
    </row>
    <row r="48" spans="1:47" ht="18" x14ac:dyDescent="0.25">
      <c r="A48" s="2078" t="s">
        <v>990</v>
      </c>
      <c r="B48" s="2332"/>
      <c r="C48" s="2332"/>
      <c r="D48" s="2333"/>
      <c r="E48" s="2333"/>
      <c r="F48" s="2333"/>
      <c r="G48" s="2333"/>
      <c r="H48" s="2333"/>
      <c r="I48" s="2333"/>
      <c r="J48" s="2333"/>
      <c r="K48" s="2333"/>
      <c r="L48" s="2333"/>
      <c r="M48" s="2333"/>
    </row>
    <row r="49" spans="1:18" ht="18" x14ac:dyDescent="0.25">
      <c r="A49" s="2078" t="s">
        <v>993</v>
      </c>
      <c r="B49" s="2332"/>
      <c r="C49" s="2332"/>
      <c r="D49" s="2333"/>
      <c r="E49" s="2333"/>
      <c r="F49" s="2333"/>
      <c r="G49" s="2333"/>
      <c r="H49" s="2333"/>
      <c r="I49" s="2333"/>
      <c r="J49" s="2333"/>
      <c r="K49" s="2333"/>
      <c r="L49" s="2333"/>
      <c r="M49" s="2333"/>
    </row>
    <row r="50" spans="1:18" ht="18" x14ac:dyDescent="0.25">
      <c r="A50" s="2078" t="s">
        <v>1074</v>
      </c>
      <c r="B50" s="2332"/>
      <c r="C50" s="2332"/>
      <c r="D50" s="2333"/>
      <c r="E50" s="2333"/>
      <c r="F50" s="2333"/>
      <c r="G50" s="2333"/>
      <c r="H50" s="2333"/>
      <c r="I50" s="2333"/>
      <c r="J50" s="2333"/>
      <c r="K50" s="2333"/>
      <c r="L50" s="2333"/>
      <c r="M50" s="2333"/>
    </row>
    <row r="51" spans="1:18" x14ac:dyDescent="0.2">
      <c r="H51" s="2334"/>
      <c r="J51" s="2334"/>
      <c r="N51" s="2334"/>
      <c r="O51" s="2334"/>
      <c r="R51" s="2334"/>
    </row>
    <row r="52" spans="1:18" x14ac:dyDescent="0.2">
      <c r="N52" s="2334"/>
      <c r="O52" s="2334"/>
    </row>
  </sheetData>
  <mergeCells count="85">
    <mergeCell ref="R12:S12"/>
    <mergeCell ref="D12:E12"/>
    <mergeCell ref="F12:G12"/>
    <mergeCell ref="H12:I12"/>
    <mergeCell ref="J12:K12"/>
    <mergeCell ref="L12:M12"/>
    <mergeCell ref="AH10:AI10"/>
    <mergeCell ref="X12:Y12"/>
    <mergeCell ref="AB12:AC12"/>
    <mergeCell ref="AF12:AG12"/>
    <mergeCell ref="AQ20:AQ24"/>
    <mergeCell ref="R11:S11"/>
    <mergeCell ref="T11:U11"/>
    <mergeCell ref="V11:W11"/>
    <mergeCell ref="Z11:AA11"/>
    <mergeCell ref="AF11:AG11"/>
    <mergeCell ref="AH9:AI9"/>
    <mergeCell ref="AJ9:AK9"/>
    <mergeCell ref="AN9:AO9"/>
    <mergeCell ref="D10:E10"/>
    <mergeCell ref="F10:G10"/>
    <mergeCell ref="H10:I10"/>
    <mergeCell ref="J10:K10"/>
    <mergeCell ref="P10:Q10"/>
    <mergeCell ref="R10:S10"/>
    <mergeCell ref="AJ10:AK10"/>
    <mergeCell ref="AN10:AO10"/>
    <mergeCell ref="V10:W10"/>
    <mergeCell ref="X10:Y10"/>
    <mergeCell ref="Z10:AA10"/>
    <mergeCell ref="AD10:AE10"/>
    <mergeCell ref="AF10:AG10"/>
    <mergeCell ref="AN8:AO8"/>
    <mergeCell ref="D9:E9"/>
    <mergeCell ref="P9:Q9"/>
    <mergeCell ref="R9:S9"/>
    <mergeCell ref="V9:W9"/>
    <mergeCell ref="X9:Y9"/>
    <mergeCell ref="Z9:AA9"/>
    <mergeCell ref="AB9:AC9"/>
    <mergeCell ref="AD9:AE9"/>
    <mergeCell ref="V8:W8"/>
    <mergeCell ref="X8:Y8"/>
    <mergeCell ref="Z8:AA8"/>
    <mergeCell ref="AD8:AE8"/>
    <mergeCell ref="AF8:AG8"/>
    <mergeCell ref="AH8:AI8"/>
    <mergeCell ref="AF9:AG9"/>
    <mergeCell ref="AD7:AE7"/>
    <mergeCell ref="AF7:AG7"/>
    <mergeCell ref="AJ7:AK7"/>
    <mergeCell ref="A8:B8"/>
    <mergeCell ref="D8:E8"/>
    <mergeCell ref="F8:G8"/>
    <mergeCell ref="H8:I8"/>
    <mergeCell ref="J8:K8"/>
    <mergeCell ref="P8:Q8"/>
    <mergeCell ref="R8:S8"/>
    <mergeCell ref="AJ8:AK8"/>
    <mergeCell ref="V6:AC6"/>
    <mergeCell ref="D7:E7"/>
    <mergeCell ref="F7:G7"/>
    <mergeCell ref="H7:I7"/>
    <mergeCell ref="J7:K7"/>
    <mergeCell ref="P7:Q7"/>
    <mergeCell ref="R7:S7"/>
    <mergeCell ref="V7:W7"/>
    <mergeCell ref="X7:Y7"/>
    <mergeCell ref="Z7:AA7"/>
    <mergeCell ref="D6:E6"/>
    <mergeCell ref="F6:G6"/>
    <mergeCell ref="H6:I6"/>
    <mergeCell ref="J6:K6"/>
    <mergeCell ref="P6:Q6"/>
    <mergeCell ref="R6:U6"/>
    <mergeCell ref="N3:O3"/>
    <mergeCell ref="P3:AM3"/>
    <mergeCell ref="N4:O4"/>
    <mergeCell ref="AN4:AO4"/>
    <mergeCell ref="D5:E5"/>
    <mergeCell ref="F5:G5"/>
    <mergeCell ref="H5:I5"/>
    <mergeCell ref="J5:K5"/>
    <mergeCell ref="P5:Q5"/>
    <mergeCell ref="R5:S5"/>
  </mergeCells>
  <pageMargins left="0.35" right="0.2" top="0.92" bottom="0.2" header="0.5" footer="0.5"/>
  <pageSetup paperSize="9" scale="70" orientation="landscape"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8"/>
  <sheetViews>
    <sheetView zoomScale="80" zoomScaleNormal="80" workbookViewId="0">
      <pane xSplit="2" ySplit="12" topLeftCell="N13" activePane="bottomRight" state="frozen"/>
      <selection activeCell="R28" sqref="R28"/>
      <selection pane="topRight" activeCell="R28" sqref="R28"/>
      <selection pane="bottomLeft" activeCell="R28" sqref="R28"/>
      <selection pane="bottomRight" activeCell="AO25" sqref="AO25"/>
    </sheetView>
  </sheetViews>
  <sheetFormatPr defaultRowHeight="12.75" x14ac:dyDescent="0.2"/>
  <cols>
    <col min="1" max="1" width="1.85546875" style="2249" customWidth="1"/>
    <col min="2" max="2" width="20.28515625" style="2249" customWidth="1"/>
    <col min="3" max="3" width="6" style="2249" hidden="1" customWidth="1"/>
    <col min="4" max="4" width="15.42578125" style="2249" hidden="1" customWidth="1"/>
    <col min="5" max="5" width="3" style="2249" hidden="1" customWidth="1"/>
    <col min="6" max="6" width="13.5703125" style="2249" hidden="1" customWidth="1"/>
    <col min="7" max="7" width="2.42578125" style="2249" hidden="1" customWidth="1"/>
    <col min="8" max="8" width="14.7109375" style="2249" hidden="1" customWidth="1"/>
    <col min="9" max="9" width="1.140625" style="2249" hidden="1" customWidth="1"/>
    <col min="10" max="10" width="14.28515625" style="2249" hidden="1" customWidth="1"/>
    <col min="11" max="11" width="0.85546875" style="2249" hidden="1" customWidth="1"/>
    <col min="12" max="12" width="16.5703125" style="2249" hidden="1" customWidth="1"/>
    <col min="13" max="13" width="0.85546875" style="2249" hidden="1" customWidth="1"/>
    <col min="14" max="14" width="11.42578125" style="2249" customWidth="1"/>
    <col min="15" max="15" width="3.7109375" style="2249" customWidth="1"/>
    <col min="16" max="16" width="10.7109375" style="2250" customWidth="1"/>
    <col min="17" max="17" width="2" style="2249" customWidth="1"/>
    <col min="18" max="18" width="11.7109375" style="2249" customWidth="1"/>
    <col min="19" max="19" width="3.140625" style="2249" customWidth="1"/>
    <col min="20" max="20" width="11.42578125" style="2249" customWidth="1"/>
    <col min="21" max="21" width="1.85546875" style="2249" customWidth="1"/>
    <col min="22" max="22" width="10.5703125" style="2249" customWidth="1"/>
    <col min="23" max="23" width="1.42578125" style="2249" customWidth="1"/>
    <col min="24" max="24" width="9.42578125" style="2249" customWidth="1"/>
    <col min="25" max="25" width="3.140625" style="2249" customWidth="1"/>
    <col min="26" max="26" width="11.42578125" style="2249" customWidth="1"/>
    <col min="27" max="27" width="3.5703125" style="2249" customWidth="1"/>
    <col min="28" max="28" width="10" style="2249" customWidth="1"/>
    <col min="29" max="29" width="3.28515625" style="2249" customWidth="1"/>
    <col min="30" max="30" width="9.85546875" style="2249" customWidth="1"/>
    <col min="31" max="31" width="3.7109375" style="2249" customWidth="1"/>
    <col min="32" max="32" width="11.5703125" style="2249" customWidth="1"/>
    <col min="33" max="33" width="2" style="2249" customWidth="1"/>
    <col min="34" max="34" width="9.5703125" style="2249" customWidth="1"/>
    <col min="35" max="35" width="1" style="2249" customWidth="1"/>
    <col min="36" max="36" width="12" style="2249" customWidth="1"/>
    <col min="37" max="37" width="1.28515625" style="2249" customWidth="1"/>
    <col min="38" max="38" width="11.5703125" style="2249" customWidth="1"/>
    <col min="39" max="39" width="1.28515625" style="2249" customWidth="1"/>
    <col min="40" max="40" width="15.85546875" style="1393" customWidth="1"/>
    <col min="41" max="41" width="4.85546875" customWidth="1"/>
    <col min="42" max="42" width="2.140625" style="2249" customWidth="1"/>
    <col min="43" max="44" width="9.140625" style="2249"/>
    <col min="45" max="45" width="13.7109375" style="2249" customWidth="1"/>
    <col min="46" max="16384" width="9.140625" style="2249"/>
  </cols>
  <sheetData>
    <row r="1" spans="1:45" s="2248" customFormat="1" ht="23.25" x14ac:dyDescent="0.35">
      <c r="A1" s="2247" t="s">
        <v>1155</v>
      </c>
      <c r="AN1" s="24"/>
      <c r="AO1" s="24"/>
    </row>
    <row r="2" spans="1:45" ht="13.5" thickBot="1" x14ac:dyDescent="0.25"/>
    <row r="3" spans="1:45" x14ac:dyDescent="0.2">
      <c r="A3" s="2251"/>
      <c r="B3" s="2252"/>
      <c r="C3" s="2253"/>
      <c r="D3" s="2254"/>
      <c r="E3" s="2253"/>
      <c r="F3" s="2253"/>
      <c r="G3" s="2253"/>
      <c r="H3" s="2253"/>
      <c r="I3" s="2253"/>
      <c r="J3" s="2253"/>
      <c r="K3" s="2253"/>
      <c r="L3" s="2253"/>
      <c r="M3" s="2253"/>
      <c r="N3" s="2996" t="s">
        <v>37</v>
      </c>
      <c r="O3" s="2997"/>
      <c r="P3" s="2998" t="s">
        <v>633</v>
      </c>
      <c r="Q3" s="2997"/>
      <c r="R3" s="2997"/>
      <c r="S3" s="2997"/>
      <c r="T3" s="2997"/>
      <c r="U3" s="2997"/>
      <c r="V3" s="2997"/>
      <c r="W3" s="2997"/>
      <c r="X3" s="2997"/>
      <c r="Y3" s="2997"/>
      <c r="Z3" s="2997"/>
      <c r="AA3" s="2997"/>
      <c r="AB3" s="2997"/>
      <c r="AC3" s="2997"/>
      <c r="AD3" s="2997"/>
      <c r="AE3" s="2997"/>
      <c r="AF3" s="2997"/>
      <c r="AG3" s="2997"/>
      <c r="AH3" s="2997"/>
      <c r="AI3" s="2997"/>
      <c r="AJ3" s="2997"/>
      <c r="AK3" s="2999"/>
      <c r="AL3" s="2255"/>
      <c r="AM3" s="2256"/>
    </row>
    <row r="4" spans="1:45" x14ac:dyDescent="0.2">
      <c r="A4" s="2257"/>
      <c r="B4" s="2258"/>
      <c r="C4" s="2259"/>
      <c r="D4" s="2260"/>
      <c r="E4" s="2261"/>
      <c r="F4" s="2261"/>
      <c r="G4" s="2261"/>
      <c r="H4" s="2261"/>
      <c r="I4" s="2261"/>
      <c r="J4" s="2261"/>
      <c r="K4" s="2261"/>
      <c r="L4" s="2261"/>
      <c r="M4" s="2261"/>
      <c r="N4" s="3000" t="s">
        <v>39</v>
      </c>
      <c r="O4" s="3001"/>
      <c r="P4" s="2262"/>
      <c r="Q4" s="2263"/>
      <c r="R4" s="2261"/>
      <c r="S4" s="2261"/>
      <c r="T4" s="2263"/>
      <c r="U4" s="2263"/>
      <c r="V4" s="2261"/>
      <c r="W4" s="2261"/>
      <c r="X4" s="2261"/>
      <c r="Y4" s="2261"/>
      <c r="Z4" s="2261"/>
      <c r="AA4" s="2261"/>
      <c r="AB4" s="2261"/>
      <c r="AC4" s="2261"/>
      <c r="AD4" s="2261"/>
      <c r="AE4" s="2261"/>
      <c r="AF4" s="2261"/>
      <c r="AG4" s="2261"/>
      <c r="AH4" s="2261"/>
      <c r="AI4" s="2261"/>
      <c r="AJ4" s="2261"/>
      <c r="AK4" s="2264"/>
      <c r="AL4" s="3002" t="s">
        <v>488</v>
      </c>
      <c r="AM4" s="3001"/>
    </row>
    <row r="5" spans="1:45" x14ac:dyDescent="0.2">
      <c r="A5" s="2668"/>
      <c r="B5" s="2667"/>
      <c r="C5" s="2672"/>
      <c r="D5" s="3003" t="s">
        <v>984</v>
      </c>
      <c r="E5" s="3004"/>
      <c r="F5" s="3005" t="s">
        <v>347</v>
      </c>
      <c r="G5" s="3006"/>
      <c r="H5" s="3005" t="s">
        <v>347</v>
      </c>
      <c r="I5" s="3006"/>
      <c r="J5" s="3005" t="s">
        <v>347</v>
      </c>
      <c r="K5" s="3006"/>
      <c r="L5" s="2669"/>
      <c r="M5" s="2269"/>
      <c r="N5" s="2270"/>
      <c r="O5" s="2672"/>
      <c r="P5" s="3007" t="s">
        <v>865</v>
      </c>
      <c r="Q5" s="3008"/>
      <c r="R5" s="3009"/>
      <c r="S5" s="3010"/>
      <c r="T5" s="2271"/>
      <c r="U5" s="2272"/>
      <c r="V5" s="2273"/>
      <c r="W5" s="2271"/>
      <c r="X5" s="2271"/>
      <c r="Y5" s="2271"/>
      <c r="Z5" s="2274"/>
      <c r="AA5" s="2271"/>
      <c r="AB5" s="2271"/>
      <c r="AC5" s="2275"/>
      <c r="AD5" s="2273"/>
      <c r="AE5" s="2272"/>
      <c r="AF5" s="2670"/>
      <c r="AG5" s="2671"/>
      <c r="AH5" s="2273"/>
      <c r="AI5" s="2272"/>
      <c r="AJ5" s="2270" t="s">
        <v>631</v>
      </c>
      <c r="AK5" s="2278"/>
      <c r="AL5" s="2279"/>
      <c r="AM5" s="2278"/>
    </row>
    <row r="6" spans="1:45" x14ac:dyDescent="0.2">
      <c r="A6" s="2668"/>
      <c r="B6" s="2667"/>
      <c r="C6" s="2672"/>
      <c r="D6" s="3000" t="s">
        <v>985</v>
      </c>
      <c r="E6" s="3012"/>
      <c r="F6" s="3000" t="s">
        <v>129</v>
      </c>
      <c r="G6" s="3012"/>
      <c r="H6" s="3000" t="s">
        <v>348</v>
      </c>
      <c r="I6" s="3012"/>
      <c r="J6" s="3000" t="s">
        <v>348</v>
      </c>
      <c r="K6" s="3012"/>
      <c r="L6" s="2666" t="s">
        <v>488</v>
      </c>
      <c r="M6" s="2672"/>
      <c r="N6" s="2270"/>
      <c r="O6" s="2272"/>
      <c r="P6" s="3013" t="s">
        <v>866</v>
      </c>
      <c r="Q6" s="3014"/>
      <c r="R6" s="3000" t="s">
        <v>955</v>
      </c>
      <c r="S6" s="3011"/>
      <c r="T6" s="3011"/>
      <c r="U6" s="3011"/>
      <c r="V6" s="3000" t="s">
        <v>349</v>
      </c>
      <c r="W6" s="3011"/>
      <c r="X6" s="3011"/>
      <c r="Y6" s="3011"/>
      <c r="Z6" s="3011"/>
      <c r="AA6" s="3011"/>
      <c r="AB6" s="3011"/>
      <c r="AC6" s="3012"/>
      <c r="AD6" s="2270"/>
      <c r="AE6" s="2272"/>
      <c r="AF6" s="2666"/>
      <c r="AG6" s="2672"/>
      <c r="AH6" s="2281"/>
      <c r="AI6" s="2272"/>
      <c r="AJ6" s="2281"/>
      <c r="AK6" s="2278"/>
      <c r="AL6" s="2282"/>
      <c r="AM6" s="2278"/>
    </row>
    <row r="7" spans="1:45" x14ac:dyDescent="0.2">
      <c r="A7" s="2668"/>
      <c r="B7" s="2667"/>
      <c r="C7" s="2672" t="s">
        <v>301</v>
      </c>
      <c r="D7" s="3000" t="s">
        <v>986</v>
      </c>
      <c r="E7" s="3012"/>
      <c r="F7" s="3000" t="s">
        <v>40</v>
      </c>
      <c r="G7" s="3012"/>
      <c r="H7" s="3000" t="s">
        <v>386</v>
      </c>
      <c r="I7" s="3012"/>
      <c r="J7" s="3000" t="s">
        <v>456</v>
      </c>
      <c r="K7" s="3012"/>
      <c r="L7" s="2666"/>
      <c r="M7" s="2672"/>
      <c r="N7" s="2283"/>
      <c r="O7" s="2259"/>
      <c r="P7" s="3013" t="s">
        <v>867</v>
      </c>
      <c r="Q7" s="3014"/>
      <c r="R7" s="3000"/>
      <c r="S7" s="3011"/>
      <c r="T7" s="2272"/>
      <c r="U7" s="2272"/>
      <c r="V7" s="3000"/>
      <c r="W7" s="3011"/>
      <c r="X7" s="3011"/>
      <c r="Y7" s="3011"/>
      <c r="Z7" s="3011"/>
      <c r="AA7" s="3011"/>
      <c r="AB7" s="2672"/>
      <c r="AC7" s="2673"/>
      <c r="AD7" s="3000" t="s">
        <v>784</v>
      </c>
      <c r="AE7" s="3012"/>
      <c r="AF7" s="3000" t="s">
        <v>899</v>
      </c>
      <c r="AG7" s="3012"/>
      <c r="AH7" s="3000" t="s">
        <v>632</v>
      </c>
      <c r="AI7" s="3012"/>
      <c r="AJ7" s="2270"/>
      <c r="AK7" s="2278"/>
      <c r="AL7" s="2282"/>
      <c r="AM7" s="2278"/>
    </row>
    <row r="8" spans="1:45" x14ac:dyDescent="0.2">
      <c r="A8" s="3002" t="s">
        <v>678</v>
      </c>
      <c r="B8" s="3001"/>
      <c r="C8" s="2672" t="s">
        <v>302</v>
      </c>
      <c r="D8" s="3000"/>
      <c r="E8" s="3012"/>
      <c r="F8" s="3000" t="s">
        <v>136</v>
      </c>
      <c r="G8" s="3012"/>
      <c r="H8" s="3000" t="s">
        <v>350</v>
      </c>
      <c r="I8" s="3012"/>
      <c r="J8" s="3000" t="s">
        <v>350</v>
      </c>
      <c r="K8" s="3012"/>
      <c r="L8" s="2666"/>
      <c r="M8" s="2672"/>
      <c r="N8" s="2270"/>
      <c r="O8" s="2272"/>
      <c r="P8" s="3013" t="s">
        <v>868</v>
      </c>
      <c r="Q8" s="3014"/>
      <c r="R8" s="3015"/>
      <c r="S8" s="3016"/>
      <c r="T8" s="2263"/>
      <c r="U8" s="2263"/>
      <c r="V8" s="3015"/>
      <c r="W8" s="3016"/>
      <c r="X8" s="3016"/>
      <c r="Y8" s="3016"/>
      <c r="Z8" s="3016"/>
      <c r="AA8" s="3016"/>
      <c r="AB8" s="2675"/>
      <c r="AC8" s="2679"/>
      <c r="AD8" s="3000" t="s">
        <v>785</v>
      </c>
      <c r="AE8" s="3012"/>
      <c r="AF8" s="3000" t="s">
        <v>900</v>
      </c>
      <c r="AG8" s="3012"/>
      <c r="AH8" s="3017" t="s">
        <v>987</v>
      </c>
      <c r="AI8" s="3012"/>
      <c r="AJ8" s="2283"/>
      <c r="AK8" s="2258"/>
      <c r="AL8" s="3002"/>
      <c r="AM8" s="3001"/>
    </row>
    <row r="9" spans="1:45" x14ac:dyDescent="0.2">
      <c r="A9" s="2668"/>
      <c r="B9" s="2667"/>
      <c r="C9" s="2672"/>
      <c r="D9" s="3000"/>
      <c r="E9" s="3011"/>
      <c r="F9" s="2666"/>
      <c r="G9" s="2673"/>
      <c r="H9" s="2666"/>
      <c r="I9" s="2673"/>
      <c r="J9" s="2666"/>
      <c r="K9" s="2673"/>
      <c r="L9" s="2666"/>
      <c r="M9" s="2672"/>
      <c r="N9" s="2270"/>
      <c r="O9" s="2272"/>
      <c r="P9" s="3013" t="s">
        <v>211</v>
      </c>
      <c r="Q9" s="3014"/>
      <c r="R9" s="3000" t="s">
        <v>666</v>
      </c>
      <c r="S9" s="3012"/>
      <c r="T9" s="2270" t="s">
        <v>190</v>
      </c>
      <c r="U9" s="2272"/>
      <c r="V9" s="3009" t="s">
        <v>352</v>
      </c>
      <c r="W9" s="3010"/>
      <c r="X9" s="3009" t="s">
        <v>335</v>
      </c>
      <c r="Y9" s="3010"/>
      <c r="Z9" s="3000" t="s">
        <v>959</v>
      </c>
      <c r="AA9" s="3012"/>
      <c r="AB9" s="3009" t="s">
        <v>457</v>
      </c>
      <c r="AC9" s="3018"/>
      <c r="AD9" s="3000"/>
      <c r="AE9" s="3012"/>
      <c r="AF9" s="3000" t="s">
        <v>901</v>
      </c>
      <c r="AG9" s="3012"/>
      <c r="AH9" s="3000"/>
      <c r="AI9" s="3012"/>
      <c r="AJ9" s="2283"/>
      <c r="AK9" s="2258"/>
      <c r="AL9" s="3002"/>
      <c r="AM9" s="3001"/>
    </row>
    <row r="10" spans="1:45" x14ac:dyDescent="0.2">
      <c r="A10" s="2668"/>
      <c r="B10" s="2667"/>
      <c r="C10" s="2672"/>
      <c r="D10" s="3000" t="s">
        <v>192</v>
      </c>
      <c r="E10" s="3011"/>
      <c r="F10" s="3000" t="s">
        <v>192</v>
      </c>
      <c r="G10" s="3011"/>
      <c r="H10" s="3000" t="s">
        <v>192</v>
      </c>
      <c r="I10" s="3011"/>
      <c r="J10" s="3000" t="s">
        <v>192</v>
      </c>
      <c r="K10" s="3011"/>
      <c r="L10" s="2666" t="s">
        <v>192</v>
      </c>
      <c r="M10" s="2672"/>
      <c r="N10" s="2270"/>
      <c r="O10" s="2272"/>
      <c r="P10" s="3013" t="s">
        <v>492</v>
      </c>
      <c r="Q10" s="3014"/>
      <c r="R10" s="3000" t="s">
        <v>667</v>
      </c>
      <c r="S10" s="3012"/>
      <c r="T10" s="2270" t="s">
        <v>219</v>
      </c>
      <c r="U10" s="2272"/>
      <c r="V10" s="3000" t="s">
        <v>355</v>
      </c>
      <c r="W10" s="3012"/>
      <c r="X10" s="3000"/>
      <c r="Y10" s="3011"/>
      <c r="Z10" s="3000" t="s">
        <v>189</v>
      </c>
      <c r="AA10" s="3012"/>
      <c r="AB10" s="2666"/>
      <c r="AC10" s="2672"/>
      <c r="AD10" s="3000"/>
      <c r="AE10" s="3012"/>
      <c r="AF10" s="3000" t="s">
        <v>902</v>
      </c>
      <c r="AG10" s="3012"/>
      <c r="AH10" s="3000"/>
      <c r="AI10" s="3012"/>
      <c r="AJ10" s="2283"/>
      <c r="AK10" s="2258"/>
      <c r="AL10" s="3002"/>
      <c r="AM10" s="3001"/>
    </row>
    <row r="11" spans="1:45" x14ac:dyDescent="0.2">
      <c r="A11" s="2668"/>
      <c r="B11" s="2667"/>
      <c r="C11" s="2672"/>
      <c r="D11" s="2666"/>
      <c r="E11" s="2672"/>
      <c r="F11" s="2666"/>
      <c r="G11" s="2672"/>
      <c r="H11" s="2666"/>
      <c r="I11" s="2673"/>
      <c r="J11" s="2666"/>
      <c r="K11" s="2673"/>
      <c r="L11" s="2666"/>
      <c r="M11" s="2672"/>
      <c r="N11" s="2270"/>
      <c r="O11" s="2272"/>
      <c r="P11" s="2674"/>
      <c r="Q11" s="2288"/>
      <c r="R11" s="3000" t="s">
        <v>210</v>
      </c>
      <c r="S11" s="3012"/>
      <c r="T11" s="3000" t="s">
        <v>960</v>
      </c>
      <c r="U11" s="3012"/>
      <c r="V11" s="3000" t="s">
        <v>961</v>
      </c>
      <c r="W11" s="3012"/>
      <c r="X11" s="2666"/>
      <c r="Y11" s="2672"/>
      <c r="Z11" s="3000" t="s">
        <v>962</v>
      </c>
      <c r="AA11" s="3012"/>
      <c r="AB11" s="2666"/>
      <c r="AC11" s="2672"/>
      <c r="AD11" s="2666"/>
      <c r="AE11" s="2672"/>
      <c r="AF11" s="3000" t="s">
        <v>489</v>
      </c>
      <c r="AG11" s="3012"/>
      <c r="AH11" s="2666"/>
      <c r="AI11" s="2672"/>
      <c r="AJ11" s="2283"/>
      <c r="AK11" s="2258"/>
      <c r="AL11" s="2668"/>
      <c r="AM11" s="2667"/>
    </row>
    <row r="12" spans="1:45" ht="13.5" thickBot="1" x14ac:dyDescent="0.25">
      <c r="A12" s="2289"/>
      <c r="B12" s="2290"/>
      <c r="C12" s="2291"/>
      <c r="D12" s="3019" t="s">
        <v>486</v>
      </c>
      <c r="E12" s="3020"/>
      <c r="F12" s="3019" t="s">
        <v>486</v>
      </c>
      <c r="G12" s="3020"/>
      <c r="H12" s="3019" t="s">
        <v>486</v>
      </c>
      <c r="I12" s="3021"/>
      <c r="J12" s="3019" t="s">
        <v>486</v>
      </c>
      <c r="K12" s="3021"/>
      <c r="L12" s="3019" t="s">
        <v>486</v>
      </c>
      <c r="M12" s="3021"/>
      <c r="N12" s="2292" t="s">
        <v>486</v>
      </c>
      <c r="O12" s="2293"/>
      <c r="P12" s="2294" t="s">
        <v>486</v>
      </c>
      <c r="Q12" s="2293"/>
      <c r="R12" s="3019" t="s">
        <v>486</v>
      </c>
      <c r="S12" s="3021"/>
      <c r="T12" s="2295" t="s">
        <v>486</v>
      </c>
      <c r="U12" s="2293"/>
      <c r="V12" s="2292" t="s">
        <v>486</v>
      </c>
      <c r="W12" s="2293"/>
      <c r="X12" s="3019" t="s">
        <v>486</v>
      </c>
      <c r="Y12" s="3020"/>
      <c r="Z12" s="2292" t="s">
        <v>486</v>
      </c>
      <c r="AA12" s="2293"/>
      <c r="AB12" s="3019" t="s">
        <v>486</v>
      </c>
      <c r="AC12" s="3021"/>
      <c r="AD12" s="2292" t="s">
        <v>486</v>
      </c>
      <c r="AE12" s="2293"/>
      <c r="AF12" s="3019" t="s">
        <v>486</v>
      </c>
      <c r="AG12" s="3021"/>
      <c r="AH12" s="2292" t="s">
        <v>486</v>
      </c>
      <c r="AI12" s="2293"/>
      <c r="AJ12" s="2292" t="s">
        <v>486</v>
      </c>
      <c r="AK12" s="2296"/>
      <c r="AL12" s="2297" t="s">
        <v>486</v>
      </c>
      <c r="AM12" s="2296"/>
    </row>
    <row r="13" spans="1:45" x14ac:dyDescent="0.2">
      <c r="A13" s="2603"/>
      <c r="B13" s="2367" t="s">
        <v>591</v>
      </c>
      <c r="C13" s="2604" t="s">
        <v>303</v>
      </c>
      <c r="D13" s="2605">
        <v>622752.53700126719</v>
      </c>
      <c r="E13" s="2253"/>
      <c r="F13" s="2301">
        <v>63198.44018218718</v>
      </c>
      <c r="G13" s="2253"/>
      <c r="H13" s="2605">
        <v>195340.4476964577</v>
      </c>
      <c r="I13" s="2302"/>
      <c r="J13" s="2605">
        <v>36108.86531871694</v>
      </c>
      <c r="K13" s="2302"/>
      <c r="L13" s="2606">
        <v>917400.29019862902</v>
      </c>
      <c r="M13" s="2259"/>
      <c r="N13" s="2607">
        <v>917400</v>
      </c>
      <c r="O13" s="2365"/>
      <c r="P13" s="2366"/>
      <c r="Q13" s="2608"/>
      <c r="R13" s="2609">
        <v>93823.895999999993</v>
      </c>
      <c r="S13" s="2400"/>
      <c r="T13" s="2609">
        <v>576</v>
      </c>
      <c r="U13" s="2400"/>
      <c r="V13" s="2609">
        <v>37813</v>
      </c>
      <c r="W13" s="2400"/>
      <c r="X13" s="2610">
        <v>19702</v>
      </c>
      <c r="Y13" s="2611"/>
      <c r="Z13" s="2609">
        <v>6067</v>
      </c>
      <c r="AA13" s="2400"/>
      <c r="AB13" s="2612">
        <v>9193</v>
      </c>
      <c r="AC13" s="2611"/>
      <c r="AD13" s="2609"/>
      <c r="AE13" s="2400"/>
      <c r="AF13" s="2608"/>
      <c r="AG13" s="2608"/>
      <c r="AH13" s="2609"/>
      <c r="AI13" s="2400"/>
      <c r="AJ13" s="2609">
        <f t="shared" ref="AJ13:AJ38" si="0">SUM(P13:AH13)</f>
        <v>167174.89600000001</v>
      </c>
      <c r="AK13" s="2613"/>
      <c r="AL13" s="2366">
        <f t="shared" ref="AL13:AL37" si="1">N13+AJ13</f>
        <v>1084574.8959999999</v>
      </c>
      <c r="AM13" s="2613"/>
      <c r="AQ13" s="2307"/>
      <c r="AS13" s="2308"/>
    </row>
    <row r="14" spans="1:45" x14ac:dyDescent="0.2">
      <c r="A14" s="2257"/>
      <c r="B14" s="2258" t="s">
        <v>494</v>
      </c>
      <c r="C14" s="2622" t="s">
        <v>304</v>
      </c>
      <c r="D14" s="2606">
        <v>680021.00570808456</v>
      </c>
      <c r="E14" s="2259"/>
      <c r="F14" s="2606">
        <v>24425.531500305769</v>
      </c>
      <c r="G14" s="2259"/>
      <c r="H14" s="2606">
        <v>114151.75881830583</v>
      </c>
      <c r="I14" s="2623"/>
      <c r="J14" s="2606">
        <v>310684.49884428806</v>
      </c>
      <c r="K14" s="2623"/>
      <c r="L14" s="2606">
        <v>1129282.7948709843</v>
      </c>
      <c r="M14" s="2259"/>
      <c r="N14" s="2607">
        <v>1129283</v>
      </c>
      <c r="O14" s="2335"/>
      <c r="P14" s="2595"/>
      <c r="Q14" s="2259"/>
      <c r="R14" s="2607">
        <v>31701.896000000001</v>
      </c>
      <c r="S14" s="2623"/>
      <c r="T14" s="2607"/>
      <c r="U14" s="2623"/>
      <c r="V14" s="2607">
        <v>12997</v>
      </c>
      <c r="W14" s="2623"/>
      <c r="X14" s="2624">
        <v>11503</v>
      </c>
      <c r="Y14" s="2625"/>
      <c r="Z14" s="2607">
        <v>34615</v>
      </c>
      <c r="AA14" s="2623"/>
      <c r="AB14" s="2624">
        <v>4031</v>
      </c>
      <c r="AC14" s="2625"/>
      <c r="AD14" s="2607"/>
      <c r="AE14" s="2623"/>
      <c r="AF14" s="2259"/>
      <c r="AG14" s="2259"/>
      <c r="AH14" s="2607"/>
      <c r="AI14" s="2623"/>
      <c r="AJ14" s="2607">
        <f t="shared" si="0"/>
        <v>94847.896000000008</v>
      </c>
      <c r="AK14" s="2626"/>
      <c r="AL14" s="2595">
        <f t="shared" si="1"/>
        <v>1224130.8959999999</v>
      </c>
      <c r="AM14" s="2626"/>
      <c r="AQ14" s="2307"/>
      <c r="AS14" s="2308"/>
    </row>
    <row r="15" spans="1:45" x14ac:dyDescent="0.2">
      <c r="A15" s="2257"/>
      <c r="B15" s="2258" t="s">
        <v>612</v>
      </c>
      <c r="C15" s="2622" t="s">
        <v>305</v>
      </c>
      <c r="D15" s="2606">
        <v>231401.97915839148</v>
      </c>
      <c r="E15" s="2259"/>
      <c r="F15" s="2606">
        <v>47364.191658772361</v>
      </c>
      <c r="G15" s="2259"/>
      <c r="H15" s="2606">
        <v>74133.569622868235</v>
      </c>
      <c r="I15" s="2623"/>
      <c r="J15" s="2606">
        <v>16865.875896286409</v>
      </c>
      <c r="K15" s="2623"/>
      <c r="L15" s="2606">
        <v>369765.61633631849</v>
      </c>
      <c r="M15" s="2259"/>
      <c r="N15" s="2607">
        <v>369766</v>
      </c>
      <c r="O15" s="2335"/>
      <c r="P15" s="2740"/>
      <c r="Q15" s="2259"/>
      <c r="R15" s="2607">
        <v>40320.866000000002</v>
      </c>
      <c r="S15" s="2623"/>
      <c r="T15" s="2607"/>
      <c r="U15" s="2623"/>
      <c r="V15" s="2607">
        <v>3526</v>
      </c>
      <c r="W15" s="2623"/>
      <c r="X15" s="2624">
        <v>14476</v>
      </c>
      <c r="Y15" s="2625"/>
      <c r="Z15" s="2607">
        <v>3032</v>
      </c>
      <c r="AA15" s="2623"/>
      <c r="AB15" s="2624">
        <v>6685</v>
      </c>
      <c r="AC15" s="2625"/>
      <c r="AD15" s="2607"/>
      <c r="AE15" s="2623"/>
      <c r="AF15" s="2259"/>
      <c r="AG15" s="2259"/>
      <c r="AH15" s="2607"/>
      <c r="AI15" s="2623"/>
      <c r="AJ15" s="2607">
        <f t="shared" si="0"/>
        <v>68039.866000000009</v>
      </c>
      <c r="AK15" s="2626"/>
      <c r="AL15" s="2595">
        <f t="shared" si="1"/>
        <v>437805.86600000004</v>
      </c>
      <c r="AM15" s="2626"/>
      <c r="AQ15" s="2307"/>
      <c r="AS15" s="2308"/>
    </row>
    <row r="16" spans="1:45" x14ac:dyDescent="0.2">
      <c r="A16" s="2257"/>
      <c r="B16" s="2258" t="s">
        <v>306</v>
      </c>
      <c r="C16" s="2622" t="s">
        <v>307</v>
      </c>
      <c r="D16" s="2606">
        <v>468365.27620080835</v>
      </c>
      <c r="E16" s="2259"/>
      <c r="F16" s="2606">
        <v>66784.208590629743</v>
      </c>
      <c r="G16" s="2259"/>
      <c r="H16" s="2606">
        <v>158684.5336581544</v>
      </c>
      <c r="I16" s="2623"/>
      <c r="J16" s="2606">
        <v>32241.572256979034</v>
      </c>
      <c r="K16" s="2623"/>
      <c r="L16" s="2606">
        <v>726075.59070657159</v>
      </c>
      <c r="M16" s="2259"/>
      <c r="N16" s="2607">
        <v>726076</v>
      </c>
      <c r="O16" s="2335"/>
      <c r="P16" s="2595"/>
      <c r="Q16" s="2259"/>
      <c r="R16" s="2607">
        <f>31701.896+90000</f>
        <v>121701.89600000001</v>
      </c>
      <c r="S16" s="2623"/>
      <c r="T16" s="2607">
        <v>1051</v>
      </c>
      <c r="U16" s="2623"/>
      <c r="V16" s="2607">
        <v>9289</v>
      </c>
      <c r="W16" s="2623"/>
      <c r="X16" s="2624">
        <v>20221</v>
      </c>
      <c r="Y16" s="2625"/>
      <c r="Z16" s="2607">
        <v>10745</v>
      </c>
      <c r="AA16" s="2623"/>
      <c r="AB16" s="2624">
        <v>7827</v>
      </c>
      <c r="AC16" s="2625"/>
      <c r="AD16" s="2607"/>
      <c r="AE16" s="2623"/>
      <c r="AF16" s="2259"/>
      <c r="AG16" s="2259"/>
      <c r="AH16" s="2607"/>
      <c r="AI16" s="2623"/>
      <c r="AJ16" s="2607">
        <f t="shared" si="0"/>
        <v>170834.89600000001</v>
      </c>
      <c r="AK16" s="2626"/>
      <c r="AL16" s="2595">
        <f t="shared" si="1"/>
        <v>896910.89599999995</v>
      </c>
      <c r="AM16" s="2626"/>
      <c r="AQ16" s="2307"/>
      <c r="AS16" s="2308"/>
    </row>
    <row r="17" spans="1:45" x14ac:dyDescent="0.2">
      <c r="A17" s="2257"/>
      <c r="B17" s="2258" t="s">
        <v>496</v>
      </c>
      <c r="C17" s="2622" t="s">
        <v>308</v>
      </c>
      <c r="D17" s="2606">
        <v>238409.3745921354</v>
      </c>
      <c r="E17" s="2259"/>
      <c r="F17" s="2606">
        <v>49183.524928233601</v>
      </c>
      <c r="G17" s="2259"/>
      <c r="H17" s="2606">
        <v>59987.861002519254</v>
      </c>
      <c r="I17" s="2623"/>
      <c r="J17" s="2606">
        <v>77950.193708711478</v>
      </c>
      <c r="K17" s="2623"/>
      <c r="L17" s="2606">
        <v>425530.95423159975</v>
      </c>
      <c r="M17" s="2259"/>
      <c r="N17" s="2607">
        <v>425531</v>
      </c>
      <c r="O17" s="2335"/>
      <c r="P17" s="2595"/>
      <c r="Q17" s="2259"/>
      <c r="R17" s="2607">
        <v>55520.866000000002</v>
      </c>
      <c r="S17" s="2623"/>
      <c r="T17" s="2607"/>
      <c r="U17" s="2623"/>
      <c r="V17" s="2607">
        <v>9961</v>
      </c>
      <c r="W17" s="2623"/>
      <c r="X17" s="2624">
        <v>7524</v>
      </c>
      <c r="Y17" s="2625"/>
      <c r="Z17" s="2607">
        <v>5920</v>
      </c>
      <c r="AA17" s="2623"/>
      <c r="AB17" s="2624">
        <v>9102</v>
      </c>
      <c r="AC17" s="2625"/>
      <c r="AD17" s="2607"/>
      <c r="AE17" s="2623"/>
      <c r="AF17" s="2259"/>
      <c r="AG17" s="2259"/>
      <c r="AH17" s="2607"/>
      <c r="AI17" s="2623"/>
      <c r="AJ17" s="2607">
        <f t="shared" si="0"/>
        <v>88027.866000000009</v>
      </c>
      <c r="AK17" s="2626"/>
      <c r="AL17" s="2595">
        <f t="shared" si="1"/>
        <v>513558.86600000004</v>
      </c>
      <c r="AM17" s="2626"/>
      <c r="AO17" s="544"/>
      <c r="AQ17" s="2307"/>
      <c r="AS17" s="2308"/>
    </row>
    <row r="18" spans="1:45" x14ac:dyDescent="0.2">
      <c r="A18" s="2257"/>
      <c r="B18" s="2258" t="s">
        <v>445</v>
      </c>
      <c r="C18" s="2627" t="s">
        <v>309</v>
      </c>
      <c r="D18" s="2606">
        <v>607462.56197941722</v>
      </c>
      <c r="E18" s="2259"/>
      <c r="F18" s="2606">
        <v>42165.371283235305</v>
      </c>
      <c r="G18" s="2259"/>
      <c r="H18" s="2606">
        <v>116486.23293510957</v>
      </c>
      <c r="I18" s="2623"/>
      <c r="J18" s="2606">
        <v>151105.94399546515</v>
      </c>
      <c r="K18" s="2623"/>
      <c r="L18" s="2606">
        <v>917220.11019322718</v>
      </c>
      <c r="M18" s="2259"/>
      <c r="N18" s="2607">
        <v>917220</v>
      </c>
      <c r="O18" s="2335"/>
      <c r="P18" s="2595"/>
      <c r="Q18" s="2259"/>
      <c r="R18" s="2607">
        <f>41823.896+40000</f>
        <v>81823.896000000008</v>
      </c>
      <c r="S18" s="2623"/>
      <c r="T18" s="2607"/>
      <c r="U18" s="2623"/>
      <c r="V18" s="2607">
        <v>22121</v>
      </c>
      <c r="W18" s="2623"/>
      <c r="X18" s="2624">
        <v>29054</v>
      </c>
      <c r="Y18" s="2625"/>
      <c r="Z18" s="2607">
        <v>29257</v>
      </c>
      <c r="AA18" s="2623"/>
      <c r="AB18" s="2624">
        <v>9958</v>
      </c>
      <c r="AC18" s="2625"/>
      <c r="AD18" s="2607"/>
      <c r="AE18" s="2623"/>
      <c r="AF18" s="2259"/>
      <c r="AG18" s="2259"/>
      <c r="AH18" s="2607"/>
      <c r="AI18" s="2623"/>
      <c r="AJ18" s="2607">
        <f t="shared" si="0"/>
        <v>172213.89600000001</v>
      </c>
      <c r="AK18" s="2626"/>
      <c r="AL18" s="2595">
        <f t="shared" si="1"/>
        <v>1089433.8959999999</v>
      </c>
      <c r="AM18" s="2626"/>
      <c r="AQ18" s="2307"/>
      <c r="AS18" s="2308"/>
    </row>
    <row r="19" spans="1:45" x14ac:dyDescent="0.2">
      <c r="A19" s="2257"/>
      <c r="B19" s="2258" t="s">
        <v>592</v>
      </c>
      <c r="C19" s="2627" t="s">
        <v>310</v>
      </c>
      <c r="D19" s="2606">
        <v>867754.95630284783</v>
      </c>
      <c r="E19" s="2259"/>
      <c r="F19" s="2606">
        <v>88251.621814840546</v>
      </c>
      <c r="G19" s="2259"/>
      <c r="H19" s="2606">
        <v>248969.48538175347</v>
      </c>
      <c r="I19" s="2623"/>
      <c r="J19" s="2606">
        <v>189849.52499199341</v>
      </c>
      <c r="K19" s="2623"/>
      <c r="L19" s="2606">
        <v>1394825.5884914352</v>
      </c>
      <c r="M19" s="2259"/>
      <c r="N19" s="2607">
        <v>1394826</v>
      </c>
      <c r="O19" s="2335"/>
      <c r="P19" s="2595"/>
      <c r="Q19" s="2259"/>
      <c r="R19" s="2607">
        <v>42575.411</v>
      </c>
      <c r="S19" s="2623"/>
      <c r="T19" s="2607">
        <v>797</v>
      </c>
      <c r="U19" s="2623"/>
      <c r="V19" s="2607">
        <v>36828</v>
      </c>
      <c r="W19" s="2623"/>
      <c r="X19" s="2624">
        <v>46984</v>
      </c>
      <c r="Y19" s="2625"/>
      <c r="Z19" s="2607">
        <v>6813</v>
      </c>
      <c r="AA19" s="2623"/>
      <c r="AB19" s="2624">
        <v>7630</v>
      </c>
      <c r="AC19" s="2625"/>
      <c r="AD19" s="2607"/>
      <c r="AE19" s="2623"/>
      <c r="AF19" s="2259"/>
      <c r="AG19" s="2259"/>
      <c r="AH19" s="2607"/>
      <c r="AI19" s="2623"/>
      <c r="AJ19" s="2607">
        <f t="shared" si="0"/>
        <v>141627.41099999999</v>
      </c>
      <c r="AK19" s="2626"/>
      <c r="AL19" s="2595">
        <f t="shared" si="1"/>
        <v>1536453.4110000001</v>
      </c>
      <c r="AM19" s="2626"/>
      <c r="AQ19" s="2307"/>
      <c r="AS19" s="2308"/>
    </row>
    <row r="20" spans="1:45" x14ac:dyDescent="0.2">
      <c r="A20" s="2257"/>
      <c r="B20" s="2258" t="s">
        <v>593</v>
      </c>
      <c r="C20" s="2622" t="s">
        <v>311</v>
      </c>
      <c r="D20" s="2606">
        <v>935548.7846933126</v>
      </c>
      <c r="E20" s="2259"/>
      <c r="F20" s="2606">
        <v>56043.090010002692</v>
      </c>
      <c r="G20" s="2259"/>
      <c r="H20" s="2606">
        <v>161814.76564549116</v>
      </c>
      <c r="I20" s="2623"/>
      <c r="J20" s="2606">
        <v>344141.04023685184</v>
      </c>
      <c r="K20" s="2623"/>
      <c r="L20" s="2606">
        <v>1497547.6805856584</v>
      </c>
      <c r="M20" s="2259"/>
      <c r="N20" s="2607">
        <v>1497547</v>
      </c>
      <c r="O20" s="2335"/>
      <c r="P20" s="2595"/>
      <c r="Q20" s="2259"/>
      <c r="R20" s="2607">
        <f>32453.411+100000</f>
        <v>132453.41099999999</v>
      </c>
      <c r="S20" s="2623"/>
      <c r="T20" s="2607"/>
      <c r="U20" s="2623"/>
      <c r="V20" s="2607">
        <v>15311</v>
      </c>
      <c r="W20" s="2623"/>
      <c r="X20" s="2624">
        <v>25916</v>
      </c>
      <c r="Y20" s="2625"/>
      <c r="Z20" s="2607">
        <v>73501</v>
      </c>
      <c r="AA20" s="2623"/>
      <c r="AB20" s="2624">
        <v>5500</v>
      </c>
      <c r="AC20" s="2625"/>
      <c r="AD20" s="2607"/>
      <c r="AE20" s="2623"/>
      <c r="AF20" s="2259"/>
      <c r="AG20" s="2259"/>
      <c r="AH20" s="2607"/>
      <c r="AI20" s="2623"/>
      <c r="AJ20" s="2607">
        <f t="shared" si="0"/>
        <v>252681.41099999999</v>
      </c>
      <c r="AK20" s="2626"/>
      <c r="AL20" s="2595">
        <f t="shared" si="1"/>
        <v>1750228.4110000001</v>
      </c>
      <c r="AM20" s="2626"/>
      <c r="AO20" s="2873" t="s">
        <v>1156</v>
      </c>
      <c r="AQ20" s="2307"/>
      <c r="AS20" s="2308"/>
    </row>
    <row r="21" spans="1:45" x14ac:dyDescent="0.2">
      <c r="A21" s="2257"/>
      <c r="B21" s="2258" t="s">
        <v>594</v>
      </c>
      <c r="C21" s="2622" t="s">
        <v>312</v>
      </c>
      <c r="D21" s="2606">
        <v>357143.55271358124</v>
      </c>
      <c r="E21" s="2259"/>
      <c r="F21" s="2606">
        <v>59823.964517018758</v>
      </c>
      <c r="G21" s="2259"/>
      <c r="H21" s="2606">
        <v>89232.997722883505</v>
      </c>
      <c r="I21" s="2623"/>
      <c r="J21" s="2606">
        <v>46420.885966447691</v>
      </c>
      <c r="K21" s="2623"/>
      <c r="L21" s="2606">
        <v>552621.40091993113</v>
      </c>
      <c r="M21" s="2259"/>
      <c r="N21" s="2607">
        <v>552621</v>
      </c>
      <c r="O21" s="2335"/>
      <c r="P21" s="2595"/>
      <c r="Q21" s="2259"/>
      <c r="R21" s="2607">
        <f>36946.866+90000</f>
        <v>126946.86600000001</v>
      </c>
      <c r="S21" s="2623"/>
      <c r="T21" s="2607"/>
      <c r="U21" s="2623"/>
      <c r="V21" s="2607">
        <v>10268</v>
      </c>
      <c r="W21" s="2623"/>
      <c r="X21" s="2624">
        <v>8292</v>
      </c>
      <c r="Y21" s="2625"/>
      <c r="Z21" s="2607">
        <v>5728</v>
      </c>
      <c r="AA21" s="2623"/>
      <c r="AB21" s="2624">
        <v>10063</v>
      </c>
      <c r="AC21" s="2625"/>
      <c r="AD21" s="2607"/>
      <c r="AE21" s="2623"/>
      <c r="AF21" s="2259"/>
      <c r="AG21" s="2259"/>
      <c r="AH21" s="2607"/>
      <c r="AI21" s="2623"/>
      <c r="AJ21" s="2607">
        <f t="shared" si="0"/>
        <v>161297.86600000001</v>
      </c>
      <c r="AK21" s="2626"/>
      <c r="AL21" s="2595">
        <f t="shared" si="1"/>
        <v>713918.86600000004</v>
      </c>
      <c r="AM21" s="2626"/>
      <c r="AO21" s="2874"/>
      <c r="AQ21" s="2307"/>
      <c r="AS21" s="2308"/>
    </row>
    <row r="22" spans="1:45" x14ac:dyDescent="0.2">
      <c r="A22" s="2257"/>
      <c r="B22" s="2258" t="s">
        <v>181</v>
      </c>
      <c r="C22" s="2622" t="s">
        <v>313</v>
      </c>
      <c r="D22" s="2606">
        <v>163266.52836407992</v>
      </c>
      <c r="E22" s="2259"/>
      <c r="F22" s="2606">
        <v>37158.451284665003</v>
      </c>
      <c r="G22" s="2259"/>
      <c r="H22" s="2606">
        <v>53381.995131831034</v>
      </c>
      <c r="I22" s="2623"/>
      <c r="J22" s="2606">
        <v>1699.9568152214952</v>
      </c>
      <c r="K22" s="2623"/>
      <c r="L22" s="2606">
        <v>255506.93159579745</v>
      </c>
      <c r="M22" s="2259"/>
      <c r="N22" s="2607">
        <v>255507</v>
      </c>
      <c r="O22" s="2335"/>
      <c r="P22" s="2595"/>
      <c r="Q22" s="2259"/>
      <c r="R22" s="2607">
        <f>52698.866+25000</f>
        <v>77698.866000000009</v>
      </c>
      <c r="S22" s="2623"/>
      <c r="T22" s="2607"/>
      <c r="U22" s="2623"/>
      <c r="V22" s="2607">
        <v>6144</v>
      </c>
      <c r="W22" s="2623"/>
      <c r="X22" s="2624">
        <v>7306</v>
      </c>
      <c r="Y22" s="2625"/>
      <c r="Z22" s="2607">
        <v>943</v>
      </c>
      <c r="AA22" s="2623"/>
      <c r="AB22" s="2624">
        <v>7887</v>
      </c>
      <c r="AC22" s="2625"/>
      <c r="AD22" s="2607"/>
      <c r="AE22" s="2623"/>
      <c r="AF22" s="2259"/>
      <c r="AG22" s="2259"/>
      <c r="AH22" s="2607"/>
      <c r="AI22" s="2623"/>
      <c r="AJ22" s="2607">
        <f t="shared" si="0"/>
        <v>99978.866000000009</v>
      </c>
      <c r="AK22" s="2626"/>
      <c r="AL22" s="2595">
        <f t="shared" si="1"/>
        <v>355485.86600000004</v>
      </c>
      <c r="AM22" s="2626"/>
      <c r="AO22" s="2874"/>
      <c r="AQ22" s="2307"/>
      <c r="AS22" s="2308"/>
    </row>
    <row r="23" spans="1:45" x14ac:dyDescent="0.2">
      <c r="A23" s="2257"/>
      <c r="B23" s="2258" t="s">
        <v>531</v>
      </c>
      <c r="C23" s="2627" t="s">
        <v>314</v>
      </c>
      <c r="D23" s="2606">
        <v>501510.97967262263</v>
      </c>
      <c r="E23" s="2259"/>
      <c r="F23" s="2606">
        <v>56714.13296796137</v>
      </c>
      <c r="G23" s="2259"/>
      <c r="H23" s="2606">
        <v>124625.57254903922</v>
      </c>
      <c r="I23" s="2623"/>
      <c r="J23" s="2606">
        <v>97590.673033524683</v>
      </c>
      <c r="K23" s="2623"/>
      <c r="L23" s="2606">
        <v>780441.35822314792</v>
      </c>
      <c r="M23" s="2259"/>
      <c r="N23" s="2607">
        <v>780441</v>
      </c>
      <c r="O23" s="2335"/>
      <c r="P23" s="2595"/>
      <c r="Q23" s="2259"/>
      <c r="R23" s="2607">
        <f>81701.896+75000</f>
        <v>156701.89600000001</v>
      </c>
      <c r="S23" s="2623"/>
      <c r="T23" s="2607">
        <v>20</v>
      </c>
      <c r="U23" s="2623"/>
      <c r="V23" s="2607">
        <v>8722</v>
      </c>
      <c r="W23" s="2623"/>
      <c r="X23" s="2624">
        <v>21938</v>
      </c>
      <c r="Y23" s="2625"/>
      <c r="Z23" s="2607">
        <v>9262</v>
      </c>
      <c r="AA23" s="2623"/>
      <c r="AB23" s="2624">
        <v>8462</v>
      </c>
      <c r="AC23" s="2625"/>
      <c r="AD23" s="2607"/>
      <c r="AE23" s="2623"/>
      <c r="AF23" s="2259"/>
      <c r="AG23" s="2259"/>
      <c r="AH23" s="2607"/>
      <c r="AI23" s="2623"/>
      <c r="AJ23" s="2607">
        <f t="shared" si="0"/>
        <v>205105.89600000001</v>
      </c>
      <c r="AK23" s="2626"/>
      <c r="AL23" s="2595">
        <f t="shared" si="1"/>
        <v>985546.89599999995</v>
      </c>
      <c r="AM23" s="2626"/>
      <c r="AO23" s="2874"/>
      <c r="AQ23" s="2307"/>
      <c r="AS23" s="2308"/>
    </row>
    <row r="24" spans="1:45" x14ac:dyDescent="0.2">
      <c r="A24" s="2257"/>
      <c r="B24" s="2258" t="s">
        <v>500</v>
      </c>
      <c r="C24" s="2622" t="s">
        <v>315</v>
      </c>
      <c r="D24" s="2606">
        <v>836521.69564878359</v>
      </c>
      <c r="E24" s="2628"/>
      <c r="F24" s="2606">
        <v>22133.154997536443</v>
      </c>
      <c r="G24" s="2259"/>
      <c r="H24" s="2606">
        <v>250581.43024176706</v>
      </c>
      <c r="I24" s="2623"/>
      <c r="J24" s="2606">
        <v>233334.50727967205</v>
      </c>
      <c r="K24" s="2623"/>
      <c r="L24" s="2606">
        <v>1342570.7881677591</v>
      </c>
      <c r="M24" s="2259"/>
      <c r="N24" s="2607">
        <v>1342571</v>
      </c>
      <c r="O24" s="2335"/>
      <c r="P24" s="2595"/>
      <c r="Q24" s="2259"/>
      <c r="R24" s="2607">
        <f>32453.411+65000</f>
        <v>97453.410999999993</v>
      </c>
      <c r="S24" s="2623"/>
      <c r="T24" s="2607"/>
      <c r="U24" s="2623"/>
      <c r="V24" s="2607">
        <v>16973</v>
      </c>
      <c r="W24" s="2623"/>
      <c r="X24" s="2624">
        <v>16698</v>
      </c>
      <c r="Y24" s="2625"/>
      <c r="Z24" s="2607">
        <v>11029</v>
      </c>
      <c r="AA24" s="2623"/>
      <c r="AB24" s="2624">
        <v>11884</v>
      </c>
      <c r="AC24" s="2625"/>
      <c r="AD24" s="2607">
        <v>3980</v>
      </c>
      <c r="AE24" s="2623"/>
      <c r="AF24" s="2259"/>
      <c r="AG24" s="2259"/>
      <c r="AH24" s="2607"/>
      <c r="AI24" s="2623"/>
      <c r="AJ24" s="2607">
        <f t="shared" si="0"/>
        <v>158017.41099999999</v>
      </c>
      <c r="AK24" s="2626"/>
      <c r="AL24" s="2595">
        <f t="shared" si="1"/>
        <v>1500588.4110000001</v>
      </c>
      <c r="AM24" s="2626"/>
      <c r="AO24" s="2874"/>
      <c r="AQ24" s="2307"/>
      <c r="AS24" s="2308"/>
    </row>
    <row r="25" spans="1:45" x14ac:dyDescent="0.2">
      <c r="A25" s="2257"/>
      <c r="B25" s="2258" t="s">
        <v>503</v>
      </c>
      <c r="C25" s="2627" t="s">
        <v>316</v>
      </c>
      <c r="D25" s="2606">
        <v>1162653.123972988</v>
      </c>
      <c r="E25" s="2259"/>
      <c r="F25" s="2606">
        <v>0</v>
      </c>
      <c r="G25" s="2259"/>
      <c r="H25" s="2606">
        <v>208446.91330557884</v>
      </c>
      <c r="I25" s="2623"/>
      <c r="J25" s="2606">
        <v>355324.6691775021</v>
      </c>
      <c r="K25" s="2623"/>
      <c r="L25" s="2606">
        <v>1726424.7064560689</v>
      </c>
      <c r="M25" s="2259"/>
      <c r="N25" s="2607">
        <v>1726424</v>
      </c>
      <c r="O25" s="2335"/>
      <c r="P25" s="2595"/>
      <c r="Q25" s="2259"/>
      <c r="R25" s="2607">
        <f>34710.641+43000</f>
        <v>77710.641000000003</v>
      </c>
      <c r="S25" s="2623"/>
      <c r="T25" s="2607"/>
      <c r="U25" s="2623"/>
      <c r="V25" s="2607">
        <v>17928</v>
      </c>
      <c r="W25" s="2623"/>
      <c r="X25" s="2624">
        <v>26492</v>
      </c>
      <c r="Y25" s="2625"/>
      <c r="Z25" s="2607">
        <v>47087</v>
      </c>
      <c r="AA25" s="2623"/>
      <c r="AB25" s="2624">
        <v>5818</v>
      </c>
      <c r="AC25" s="2625"/>
      <c r="AD25" s="2607">
        <v>142285</v>
      </c>
      <c r="AE25" s="2629" t="s">
        <v>490</v>
      </c>
      <c r="AF25" s="2259"/>
      <c r="AG25" s="2259"/>
      <c r="AH25" s="2607"/>
      <c r="AI25" s="2623"/>
      <c r="AJ25" s="2607">
        <f t="shared" si="0"/>
        <v>317320.641</v>
      </c>
      <c r="AK25" s="2626"/>
      <c r="AL25" s="2595">
        <f t="shared" si="1"/>
        <v>2043744.6410000001</v>
      </c>
      <c r="AM25" s="2626"/>
      <c r="AQ25" s="2307"/>
      <c r="AS25" s="2308"/>
    </row>
    <row r="26" spans="1:45" x14ac:dyDescent="0.2">
      <c r="A26" s="2257"/>
      <c r="B26" s="2258" t="s">
        <v>505</v>
      </c>
      <c r="C26" s="2622" t="s">
        <v>317</v>
      </c>
      <c r="D26" s="2606">
        <v>178716.38530966628</v>
      </c>
      <c r="E26" s="2259"/>
      <c r="F26" s="2606">
        <v>25458.451968351521</v>
      </c>
      <c r="G26" s="2259"/>
      <c r="H26" s="2606">
        <v>36196.154844065793</v>
      </c>
      <c r="I26" s="2623"/>
      <c r="J26" s="2606">
        <v>101280.03583269751</v>
      </c>
      <c r="K26" s="2623"/>
      <c r="L26" s="2606">
        <v>341651.02795478114</v>
      </c>
      <c r="M26" s="2259"/>
      <c r="N26" s="2607">
        <v>341651</v>
      </c>
      <c r="O26" s="2335"/>
      <c r="P26" s="2595"/>
      <c r="Q26" s="2259"/>
      <c r="R26" s="2607">
        <v>30198.866000000002</v>
      </c>
      <c r="S26" s="2623"/>
      <c r="T26" s="2607"/>
      <c r="U26" s="2623"/>
      <c r="V26" s="2607">
        <v>1512</v>
      </c>
      <c r="W26" s="2623"/>
      <c r="X26" s="2624">
        <v>3757</v>
      </c>
      <c r="Y26" s="2625"/>
      <c r="Z26" s="2607">
        <v>1151</v>
      </c>
      <c r="AA26" s="2623"/>
      <c r="AB26" s="2624">
        <v>3577</v>
      </c>
      <c r="AC26" s="2625"/>
      <c r="AD26" s="2607"/>
      <c r="AE26" s="2623"/>
      <c r="AF26" s="2259"/>
      <c r="AG26" s="2259"/>
      <c r="AH26" s="2607"/>
      <c r="AI26" s="2623"/>
      <c r="AJ26" s="2607">
        <f t="shared" si="0"/>
        <v>40195.866000000002</v>
      </c>
      <c r="AK26" s="2626"/>
      <c r="AL26" s="2595">
        <f t="shared" si="1"/>
        <v>381846.86599999998</v>
      </c>
      <c r="AM26" s="2626"/>
      <c r="AQ26" s="2307"/>
      <c r="AS26" s="2308"/>
    </row>
    <row r="27" spans="1:45" x14ac:dyDescent="0.2">
      <c r="A27" s="2257"/>
      <c r="B27" s="2258" t="s">
        <v>988</v>
      </c>
      <c r="C27" s="2622" t="s">
        <v>989</v>
      </c>
      <c r="D27" s="2606">
        <v>153065.67472615617</v>
      </c>
      <c r="E27" s="2259"/>
      <c r="F27" s="2606">
        <v>38917.363538663834</v>
      </c>
      <c r="G27" s="2259"/>
      <c r="H27" s="2606">
        <v>20652.237380065071</v>
      </c>
      <c r="I27" s="2623"/>
      <c r="J27" s="2606">
        <v>20298.397394029042</v>
      </c>
      <c r="K27" s="2623"/>
      <c r="L27" s="2606">
        <v>232933.67303891413</v>
      </c>
      <c r="M27" s="2259"/>
      <c r="N27" s="2607">
        <v>232934</v>
      </c>
      <c r="O27" s="2335"/>
      <c r="P27" s="2595"/>
      <c r="Q27" s="2259"/>
      <c r="R27" s="2607">
        <v>300000</v>
      </c>
      <c r="S27" s="2623"/>
      <c r="T27" s="2607"/>
      <c r="U27" s="2623"/>
      <c r="V27" s="2607">
        <v>2579</v>
      </c>
      <c r="W27" s="2623"/>
      <c r="X27" s="2624">
        <v>2460</v>
      </c>
      <c r="Y27" s="2625"/>
      <c r="Z27" s="2607">
        <v>38096</v>
      </c>
      <c r="AA27" s="2623"/>
      <c r="AB27" s="2624">
        <v>13900</v>
      </c>
      <c r="AC27" s="2625"/>
      <c r="AD27" s="2607"/>
      <c r="AE27" s="2623"/>
      <c r="AF27" s="2259"/>
      <c r="AG27" s="2259"/>
      <c r="AH27" s="2607"/>
      <c r="AI27" s="2623"/>
      <c r="AJ27" s="2607">
        <f t="shared" si="0"/>
        <v>357035</v>
      </c>
      <c r="AK27" s="2626"/>
      <c r="AL27" s="2595">
        <f t="shared" si="1"/>
        <v>589969</v>
      </c>
      <c r="AM27" s="2626"/>
      <c r="AQ27" s="2307"/>
      <c r="AS27" s="2308"/>
    </row>
    <row r="28" spans="1:45" x14ac:dyDescent="0.2">
      <c r="A28" s="2257"/>
      <c r="B28" s="2258" t="s">
        <v>104</v>
      </c>
      <c r="C28" s="2622" t="s">
        <v>318</v>
      </c>
      <c r="D28" s="2606">
        <v>1617916.1630705947</v>
      </c>
      <c r="E28" s="2259"/>
      <c r="F28" s="2606">
        <v>114298.72714376966</v>
      </c>
      <c r="G28" s="2259"/>
      <c r="H28" s="2606">
        <v>665086.54779406777</v>
      </c>
      <c r="I28" s="2623"/>
      <c r="J28" s="2606">
        <v>278713.24580722308</v>
      </c>
      <c r="K28" s="2623"/>
      <c r="L28" s="2606">
        <v>2676014.6838156553</v>
      </c>
      <c r="M28" s="2259"/>
      <c r="N28" s="2607">
        <v>2676014</v>
      </c>
      <c r="O28" s="2335"/>
      <c r="P28" s="2595"/>
      <c r="Q28" s="2259"/>
      <c r="R28" s="2607">
        <v>33193.696000000004</v>
      </c>
      <c r="S28" s="2623"/>
      <c r="T28" s="2607"/>
      <c r="U28" s="2623"/>
      <c r="V28" s="2607">
        <v>6397</v>
      </c>
      <c r="W28" s="2623"/>
      <c r="X28" s="2624">
        <v>133526</v>
      </c>
      <c r="Y28" s="2625"/>
      <c r="Z28" s="2607">
        <v>0</v>
      </c>
      <c r="AA28" s="2623"/>
      <c r="AB28" s="2624">
        <v>11376</v>
      </c>
      <c r="AC28" s="2625"/>
      <c r="AD28" s="2607">
        <v>995</v>
      </c>
      <c r="AE28" s="2623"/>
      <c r="AF28" s="2259"/>
      <c r="AG28" s="2259"/>
      <c r="AH28" s="2607"/>
      <c r="AI28" s="2623"/>
      <c r="AJ28" s="2607">
        <f t="shared" si="0"/>
        <v>185487.696</v>
      </c>
      <c r="AK28" s="2626"/>
      <c r="AL28" s="2595">
        <f t="shared" si="1"/>
        <v>2861501.696</v>
      </c>
      <c r="AM28" s="2626"/>
      <c r="AQ28" s="2307"/>
      <c r="AS28" s="2308"/>
    </row>
    <row r="29" spans="1:45" x14ac:dyDescent="0.2">
      <c r="A29" s="2257"/>
      <c r="B29" s="2258" t="s">
        <v>506</v>
      </c>
      <c r="C29" s="2627" t="s">
        <v>319</v>
      </c>
      <c r="D29" s="2606">
        <v>757601.92820550513</v>
      </c>
      <c r="E29" s="2259"/>
      <c r="F29" s="2606">
        <v>13889.612266573602</v>
      </c>
      <c r="G29" s="2259"/>
      <c r="H29" s="2606">
        <v>117828.70897869967</v>
      </c>
      <c r="I29" s="2623"/>
      <c r="J29" s="2606">
        <v>341253.07012301334</v>
      </c>
      <c r="K29" s="2623"/>
      <c r="L29" s="2606">
        <v>1230573.3195737917</v>
      </c>
      <c r="M29" s="2259"/>
      <c r="N29" s="2607">
        <v>1230573</v>
      </c>
      <c r="O29" s="2335"/>
      <c r="P29" s="2595"/>
      <c r="Q29" s="2259"/>
      <c r="R29" s="2607">
        <f>41823.896+30000</f>
        <v>71823.896000000008</v>
      </c>
      <c r="S29" s="2623"/>
      <c r="T29" s="2607">
        <v>119</v>
      </c>
      <c r="U29" s="2623"/>
      <c r="V29" s="2607">
        <v>9506</v>
      </c>
      <c r="W29" s="2623"/>
      <c r="X29" s="2624">
        <v>14061</v>
      </c>
      <c r="Y29" s="2625"/>
      <c r="Z29" s="2607">
        <v>37061</v>
      </c>
      <c r="AA29" s="2623"/>
      <c r="AB29" s="2624">
        <v>3846</v>
      </c>
      <c r="AC29" s="2625"/>
      <c r="AD29" s="2607"/>
      <c r="AE29" s="2623"/>
      <c r="AF29" s="2259"/>
      <c r="AG29" s="2259"/>
      <c r="AH29" s="2607"/>
      <c r="AI29" s="2623"/>
      <c r="AJ29" s="2607">
        <f t="shared" si="0"/>
        <v>136416.89600000001</v>
      </c>
      <c r="AK29" s="2626"/>
      <c r="AL29" s="2595">
        <f t="shared" si="1"/>
        <v>1366989.8959999999</v>
      </c>
      <c r="AM29" s="2626"/>
      <c r="AQ29" s="2307"/>
      <c r="AS29" s="2308"/>
    </row>
    <row r="30" spans="1:45" x14ac:dyDescent="0.2">
      <c r="A30" s="2257"/>
      <c r="B30" s="2258" t="s">
        <v>320</v>
      </c>
      <c r="C30" s="2627" t="s">
        <v>321</v>
      </c>
      <c r="D30" s="2606">
        <v>914985.75306667155</v>
      </c>
      <c r="E30" s="2259"/>
      <c r="F30" s="2606">
        <v>91175.346698611946</v>
      </c>
      <c r="G30" s="2259"/>
      <c r="H30" s="2606">
        <v>259425.88651313953</v>
      </c>
      <c r="I30" s="2623"/>
      <c r="J30" s="2606">
        <v>68241.744684697172</v>
      </c>
      <c r="K30" s="2623"/>
      <c r="L30" s="2606">
        <v>1333828.7309631202</v>
      </c>
      <c r="M30" s="2259"/>
      <c r="N30" s="2607">
        <v>1333829</v>
      </c>
      <c r="O30" s="2728" t="s">
        <v>526</v>
      </c>
      <c r="P30" s="2595"/>
      <c r="Q30" s="2259"/>
      <c r="R30" s="2607">
        <f>32453.411+110000</f>
        <v>142453.41099999999</v>
      </c>
      <c r="S30" s="2623"/>
      <c r="T30" s="2607">
        <v>1074</v>
      </c>
      <c r="U30" s="2623"/>
      <c r="V30" s="2607">
        <v>53877</v>
      </c>
      <c r="W30" s="2623"/>
      <c r="X30" s="2624">
        <v>66380</v>
      </c>
      <c r="Y30" s="2625"/>
      <c r="Z30" s="2607">
        <v>6622</v>
      </c>
      <c r="AA30" s="2623"/>
      <c r="AB30" s="2624">
        <v>9230</v>
      </c>
      <c r="AC30" s="2625"/>
      <c r="AD30" s="2607">
        <v>1990</v>
      </c>
      <c r="AE30" s="2623"/>
      <c r="AF30" s="2259"/>
      <c r="AG30" s="2259"/>
      <c r="AH30" s="2607"/>
      <c r="AI30" s="2623"/>
      <c r="AJ30" s="2607">
        <f t="shared" si="0"/>
        <v>281626.41099999996</v>
      </c>
      <c r="AK30" s="2626"/>
      <c r="AL30" s="2595">
        <f t="shared" si="1"/>
        <v>1615455.4109999998</v>
      </c>
      <c r="AM30" s="2626"/>
      <c r="AQ30" s="2307"/>
      <c r="AS30" s="2308"/>
    </row>
    <row r="31" spans="1:45" x14ac:dyDescent="0.2">
      <c r="A31" s="2257"/>
      <c r="B31" s="2258" t="s">
        <v>614</v>
      </c>
      <c r="C31" s="2622" t="s">
        <v>322</v>
      </c>
      <c r="D31" s="2606">
        <v>344514.03684596473</v>
      </c>
      <c r="E31" s="2259"/>
      <c r="F31" s="2606">
        <v>67638.977242513618</v>
      </c>
      <c r="G31" s="2259"/>
      <c r="H31" s="2606">
        <v>96461.015560217289</v>
      </c>
      <c r="I31" s="2623"/>
      <c r="J31" s="2606">
        <v>15699.601175869102</v>
      </c>
      <c r="K31" s="2623"/>
      <c r="L31" s="2606">
        <v>524313.63082456472</v>
      </c>
      <c r="M31" s="2259"/>
      <c r="N31" s="2607">
        <v>524314</v>
      </c>
      <c r="O31" s="2335"/>
      <c r="P31" s="2595"/>
      <c r="Q31" s="2259"/>
      <c r="R31" s="2607">
        <f>36946.866+90000</f>
        <v>126946.86600000001</v>
      </c>
      <c r="S31" s="2623"/>
      <c r="T31" s="2607">
        <v>466</v>
      </c>
      <c r="U31" s="2623"/>
      <c r="V31" s="2607">
        <v>1334</v>
      </c>
      <c r="W31" s="2623"/>
      <c r="X31" s="2624">
        <v>20326</v>
      </c>
      <c r="Y31" s="2625"/>
      <c r="Z31" s="2607">
        <v>3843</v>
      </c>
      <c r="AA31" s="2623"/>
      <c r="AB31" s="2624">
        <v>10432</v>
      </c>
      <c r="AC31" s="2625"/>
      <c r="AD31" s="2607"/>
      <c r="AE31" s="2623"/>
      <c r="AF31" s="2259"/>
      <c r="AG31" s="2259"/>
      <c r="AH31" s="2607"/>
      <c r="AI31" s="2623"/>
      <c r="AJ31" s="2607">
        <f t="shared" si="0"/>
        <v>163347.86600000001</v>
      </c>
      <c r="AK31" s="2626"/>
      <c r="AL31" s="2595">
        <f t="shared" si="1"/>
        <v>687661.86600000004</v>
      </c>
      <c r="AM31" s="2626"/>
      <c r="AQ31" s="2307"/>
      <c r="AS31" s="2308"/>
    </row>
    <row r="32" spans="1:45" x14ac:dyDescent="0.2">
      <c r="A32" s="2257"/>
      <c r="B32" s="2258" t="s">
        <v>509</v>
      </c>
      <c r="C32" s="2622" t="s">
        <v>323</v>
      </c>
      <c r="D32" s="2606">
        <v>249322.41795517484</v>
      </c>
      <c r="E32" s="2259"/>
      <c r="F32" s="2606">
        <v>50420.362717212811</v>
      </c>
      <c r="G32" s="2259"/>
      <c r="H32" s="2606">
        <v>53163.557505609591</v>
      </c>
      <c r="I32" s="2623"/>
      <c r="J32" s="2606">
        <v>28712.314086247454</v>
      </c>
      <c r="K32" s="2623"/>
      <c r="L32" s="2606">
        <v>381618.65226424468</v>
      </c>
      <c r="M32" s="2259"/>
      <c r="N32" s="2607">
        <v>381619</v>
      </c>
      <c r="O32" s="2335"/>
      <c r="P32" s="2595"/>
      <c r="Q32" s="2259"/>
      <c r="R32" s="2607">
        <v>38449.896000000001</v>
      </c>
      <c r="S32" s="2623"/>
      <c r="T32" s="2607"/>
      <c r="U32" s="2623"/>
      <c r="V32" s="2607">
        <v>7532</v>
      </c>
      <c r="W32" s="2623"/>
      <c r="X32" s="2624">
        <v>8991</v>
      </c>
      <c r="Y32" s="2625"/>
      <c r="Z32" s="2607">
        <v>3974</v>
      </c>
      <c r="AA32" s="2623"/>
      <c r="AB32" s="2624">
        <v>8657</v>
      </c>
      <c r="AC32" s="2625"/>
      <c r="AD32" s="2607"/>
      <c r="AE32" s="2623"/>
      <c r="AF32" s="2259"/>
      <c r="AG32" s="2259"/>
      <c r="AH32" s="2607"/>
      <c r="AI32" s="2623"/>
      <c r="AJ32" s="2607">
        <f t="shared" si="0"/>
        <v>67603.896000000008</v>
      </c>
      <c r="AK32" s="2626"/>
      <c r="AL32" s="2595">
        <f t="shared" si="1"/>
        <v>449222.89600000001</v>
      </c>
      <c r="AM32" s="2626"/>
      <c r="AQ32" s="2307"/>
      <c r="AS32" s="2308"/>
    </row>
    <row r="33" spans="1:45" x14ac:dyDescent="0.2">
      <c r="A33" s="2257"/>
      <c r="B33" s="2258" t="s">
        <v>634</v>
      </c>
      <c r="C33" s="2622" t="s">
        <v>324</v>
      </c>
      <c r="D33" s="2606">
        <v>409110.97121514264</v>
      </c>
      <c r="E33" s="2259"/>
      <c r="F33" s="2606">
        <v>58078.401457805936</v>
      </c>
      <c r="G33" s="2259"/>
      <c r="H33" s="2606">
        <v>111924.58958493541</v>
      </c>
      <c r="I33" s="2623"/>
      <c r="J33" s="2606">
        <v>6515.5953509240744</v>
      </c>
      <c r="K33" s="2623"/>
      <c r="L33" s="2606">
        <v>585629.55760880804</v>
      </c>
      <c r="M33" s="2259"/>
      <c r="N33" s="2607">
        <v>585630</v>
      </c>
      <c r="O33" s="2335"/>
      <c r="P33" s="2595"/>
      <c r="Q33" s="2259"/>
      <c r="R33" s="2607">
        <f>98701.896+82000</f>
        <v>180701.89600000001</v>
      </c>
      <c r="S33" s="2623"/>
      <c r="T33" s="2607"/>
      <c r="U33" s="2623"/>
      <c r="V33" s="2607">
        <v>9293</v>
      </c>
      <c r="W33" s="2623"/>
      <c r="X33" s="2624">
        <v>33669</v>
      </c>
      <c r="Y33" s="2625"/>
      <c r="Z33" s="2607">
        <v>17335</v>
      </c>
      <c r="AA33" s="2623"/>
      <c r="AB33" s="2624">
        <v>14868</v>
      </c>
      <c r="AC33" s="2625"/>
      <c r="AD33" s="2607"/>
      <c r="AE33" s="2623"/>
      <c r="AF33" s="2259"/>
      <c r="AG33" s="2259"/>
      <c r="AH33" s="2607"/>
      <c r="AI33" s="2623"/>
      <c r="AJ33" s="2607">
        <f t="shared" si="0"/>
        <v>255866.89600000001</v>
      </c>
      <c r="AK33" s="2626"/>
      <c r="AL33" s="2595">
        <f t="shared" si="1"/>
        <v>841496.89599999995</v>
      </c>
      <c r="AM33" s="2626"/>
      <c r="AQ33" s="2307"/>
      <c r="AS33" s="2308"/>
    </row>
    <row r="34" spans="1:45" x14ac:dyDescent="0.2">
      <c r="A34" s="2257"/>
      <c r="B34" s="2258" t="s">
        <v>511</v>
      </c>
      <c r="C34" s="2627" t="s">
        <v>325</v>
      </c>
      <c r="D34" s="2606">
        <v>425605.35057247302</v>
      </c>
      <c r="E34" s="2259"/>
      <c r="F34" s="2606">
        <v>72012.466813776526</v>
      </c>
      <c r="G34" s="2259"/>
      <c r="H34" s="2606">
        <v>84051.678032494296</v>
      </c>
      <c r="I34" s="2623"/>
      <c r="J34" s="2606">
        <v>113997.10407955908</v>
      </c>
      <c r="K34" s="2623"/>
      <c r="L34" s="2606">
        <v>695666.59949830291</v>
      </c>
      <c r="M34" s="2259"/>
      <c r="N34" s="2607">
        <v>695667</v>
      </c>
      <c r="O34" s="2335"/>
      <c r="P34" s="2595"/>
      <c r="Q34" s="2259"/>
      <c r="R34" s="2607">
        <v>30198.866000000002</v>
      </c>
      <c r="S34" s="2623"/>
      <c r="T34" s="2607"/>
      <c r="U34" s="2623"/>
      <c r="V34" s="2607">
        <v>17444</v>
      </c>
      <c r="W34" s="2623"/>
      <c r="X34" s="2624">
        <v>10994</v>
      </c>
      <c r="Y34" s="2625"/>
      <c r="Z34" s="2607">
        <v>28033</v>
      </c>
      <c r="AA34" s="2623"/>
      <c r="AB34" s="2624">
        <v>8869</v>
      </c>
      <c r="AC34" s="2625"/>
      <c r="AD34" s="2607"/>
      <c r="AE34" s="2623"/>
      <c r="AF34" s="2259"/>
      <c r="AG34" s="2259"/>
      <c r="AH34" s="2607"/>
      <c r="AI34" s="2623"/>
      <c r="AJ34" s="2607">
        <f t="shared" si="0"/>
        <v>95538.866000000009</v>
      </c>
      <c r="AK34" s="2626"/>
      <c r="AL34" s="2595">
        <f t="shared" si="1"/>
        <v>791205.86600000004</v>
      </c>
      <c r="AM34" s="2626"/>
      <c r="AN34" s="132"/>
      <c r="AQ34" s="2307"/>
      <c r="AS34" s="2308"/>
    </row>
    <row r="35" spans="1:45" x14ac:dyDescent="0.2">
      <c r="A35" s="2257"/>
      <c r="B35" s="2258" t="s">
        <v>326</v>
      </c>
      <c r="C35" s="2622" t="s">
        <v>327</v>
      </c>
      <c r="D35" s="2606">
        <v>764971.08146660717</v>
      </c>
      <c r="E35" s="2259"/>
      <c r="F35" s="2606">
        <v>34123.151871259317</v>
      </c>
      <c r="G35" s="2259"/>
      <c r="H35" s="2606">
        <v>131170.44231305303</v>
      </c>
      <c r="I35" s="2623"/>
      <c r="J35" s="2606">
        <v>291330.6426730387</v>
      </c>
      <c r="K35" s="2623"/>
      <c r="L35" s="2606">
        <v>1221595.3183239582</v>
      </c>
      <c r="M35" s="2259"/>
      <c r="N35" s="2607">
        <v>1221595</v>
      </c>
      <c r="O35" s="2335"/>
      <c r="P35" s="2595"/>
      <c r="Q35" s="2259"/>
      <c r="R35" s="2607">
        <f>41823.896+40000</f>
        <v>81823.896000000008</v>
      </c>
      <c r="S35" s="2623"/>
      <c r="T35" s="2607">
        <v>106</v>
      </c>
      <c r="U35" s="2623"/>
      <c r="V35" s="2607">
        <v>321</v>
      </c>
      <c r="W35" s="2623"/>
      <c r="X35" s="2624">
        <v>20292</v>
      </c>
      <c r="Y35" s="2625"/>
      <c r="Z35" s="2607">
        <v>66927</v>
      </c>
      <c r="AA35" s="2623"/>
      <c r="AB35" s="2624">
        <v>4040</v>
      </c>
      <c r="AC35" s="2625"/>
      <c r="AD35" s="2607"/>
      <c r="AE35" s="2623"/>
      <c r="AF35" s="2259"/>
      <c r="AG35" s="2259"/>
      <c r="AH35" s="2607"/>
      <c r="AI35" s="2623"/>
      <c r="AJ35" s="2607">
        <f t="shared" si="0"/>
        <v>173509.89600000001</v>
      </c>
      <c r="AK35" s="2626"/>
      <c r="AL35" s="2595">
        <f t="shared" si="1"/>
        <v>1395104.8959999999</v>
      </c>
      <c r="AM35" s="2626"/>
      <c r="AO35" s="544"/>
      <c r="AP35" s="2309"/>
      <c r="AQ35" s="2307"/>
      <c r="AS35" s="2308"/>
    </row>
    <row r="36" spans="1:45" x14ac:dyDescent="0.2">
      <c r="A36" s="2257"/>
      <c r="B36" s="2258" t="s">
        <v>513</v>
      </c>
      <c r="C36" s="2627" t="s">
        <v>328</v>
      </c>
      <c r="D36" s="2606">
        <v>264917.88155772479</v>
      </c>
      <c r="E36" s="2259"/>
      <c r="F36" s="2606">
        <v>46451.454546072171</v>
      </c>
      <c r="G36" s="2259"/>
      <c r="H36" s="2606">
        <v>80218.61778189418</v>
      </c>
      <c r="I36" s="2623"/>
      <c r="J36" s="2606">
        <v>27471.041271040969</v>
      </c>
      <c r="K36" s="2623"/>
      <c r="L36" s="2606">
        <v>419058.9951567321</v>
      </c>
      <c r="M36" s="2259"/>
      <c r="N36" s="2607">
        <v>419059</v>
      </c>
      <c r="O36" s="2335"/>
      <c r="P36" s="2595"/>
      <c r="Q36" s="2259"/>
      <c r="R36" s="2607">
        <f>51523.893+120000</f>
        <v>171523.89299999998</v>
      </c>
      <c r="S36" s="2623"/>
      <c r="T36" s="2607"/>
      <c r="U36" s="2623"/>
      <c r="V36" s="2607">
        <v>2280</v>
      </c>
      <c r="W36" s="2623"/>
      <c r="X36" s="2624">
        <v>14074</v>
      </c>
      <c r="Y36" s="2625"/>
      <c r="Z36" s="2607">
        <v>5365</v>
      </c>
      <c r="AA36" s="2623"/>
      <c r="AB36" s="2624">
        <v>6235</v>
      </c>
      <c r="AC36" s="2625"/>
      <c r="AD36" s="2607"/>
      <c r="AE36" s="2623"/>
      <c r="AF36" s="2259"/>
      <c r="AG36" s="2259"/>
      <c r="AH36" s="2607"/>
      <c r="AI36" s="2623"/>
      <c r="AJ36" s="2607">
        <f t="shared" si="0"/>
        <v>199477.89299999998</v>
      </c>
      <c r="AK36" s="2626"/>
      <c r="AL36" s="2595">
        <f t="shared" si="1"/>
        <v>618536.89299999992</v>
      </c>
      <c r="AM36" s="2626"/>
      <c r="AN36" s="13"/>
      <c r="AQ36" s="2307"/>
      <c r="AS36" s="2308"/>
    </row>
    <row r="37" spans="1:45" s="2316" customFormat="1" ht="13.5" thickBot="1" x14ac:dyDescent="0.25">
      <c r="A37" s="2317" t="s">
        <v>529</v>
      </c>
      <c r="B37" s="2463"/>
      <c r="C37" s="2310"/>
      <c r="D37" s="2614"/>
      <c r="E37" s="2291"/>
      <c r="F37" s="2614"/>
      <c r="G37" s="2291"/>
      <c r="H37" s="2614"/>
      <c r="I37" s="2615"/>
      <c r="J37" s="2614"/>
      <c r="K37" s="2615"/>
      <c r="L37" s="2375"/>
      <c r="M37" s="2291"/>
      <c r="N37" s="2323">
        <v>0</v>
      </c>
      <c r="O37" s="2616"/>
      <c r="P37" s="2329">
        <f>P38</f>
        <v>8893811</v>
      </c>
      <c r="Q37" s="2617"/>
      <c r="R37" s="2618">
        <v>78264</v>
      </c>
      <c r="S37" s="2617" t="s">
        <v>527</v>
      </c>
      <c r="T37" s="2323"/>
      <c r="U37" s="2456"/>
      <c r="V37" s="2377"/>
      <c r="W37" s="2619"/>
      <c r="X37" s="2315">
        <v>64960</v>
      </c>
      <c r="Y37" s="2617" t="s">
        <v>487</v>
      </c>
      <c r="Z37" s="2323"/>
      <c r="AA37" s="2615"/>
      <c r="AB37" s="2597">
        <v>10477</v>
      </c>
      <c r="AC37" s="2617" t="s">
        <v>487</v>
      </c>
      <c r="AD37" s="2323"/>
      <c r="AE37" s="2615"/>
      <c r="AF37" s="2323">
        <f>AF38</f>
        <v>1275165</v>
      </c>
      <c r="AG37" s="2310"/>
      <c r="AH37" s="2323">
        <f>AH38</f>
        <v>804578</v>
      </c>
      <c r="AI37" s="2615"/>
      <c r="AJ37" s="2323">
        <f t="shared" si="0"/>
        <v>11127255</v>
      </c>
      <c r="AK37" s="2621"/>
      <c r="AL37" s="2329">
        <f t="shared" si="1"/>
        <v>11127255</v>
      </c>
      <c r="AM37" s="2621"/>
      <c r="AN37" s="1393"/>
      <c r="AO37"/>
      <c r="AQ37" s="2307"/>
    </row>
    <row r="38" spans="1:45" ht="15" customHeight="1" thickBot="1" x14ac:dyDescent="0.3">
      <c r="A38" s="2317" t="s">
        <v>488</v>
      </c>
      <c r="B38" s="2290"/>
      <c r="C38" s="2291"/>
      <c r="D38" s="2318">
        <v>13753540</v>
      </c>
      <c r="E38" s="2319"/>
      <c r="F38" s="2318">
        <v>1225710</v>
      </c>
      <c r="G38" s="2319"/>
      <c r="H38" s="2318">
        <v>3512017</v>
      </c>
      <c r="I38" s="2320"/>
      <c r="J38" s="2318">
        <v>3186831</v>
      </c>
      <c r="K38" s="2321"/>
      <c r="L38" s="2318">
        <v>21678099.000000004</v>
      </c>
      <c r="M38" s="2322"/>
      <c r="N38" s="2323">
        <v>21678098</v>
      </c>
      <c r="O38" s="2321"/>
      <c r="P38" s="2324">
        <v>8893811</v>
      </c>
      <c r="Q38" s="2322"/>
      <c r="R38" s="2325">
        <v>2422013</v>
      </c>
      <c r="S38" s="2326"/>
      <c r="T38" s="2323">
        <v>4209</v>
      </c>
      <c r="U38" s="2291"/>
      <c r="V38" s="2313">
        <v>319956</v>
      </c>
      <c r="W38" s="2312"/>
      <c r="X38" s="2325">
        <v>649596</v>
      </c>
      <c r="Y38" s="2326"/>
      <c r="Z38" s="2313">
        <v>452406</v>
      </c>
      <c r="AA38" s="2314"/>
      <c r="AB38" s="2315">
        <v>209547</v>
      </c>
      <c r="AC38" s="2326"/>
      <c r="AD38" s="2313">
        <v>149250</v>
      </c>
      <c r="AE38" s="2314"/>
      <c r="AF38" s="2315">
        <v>1275165</v>
      </c>
      <c r="AG38" s="2326"/>
      <c r="AH38" s="2313">
        <v>804578</v>
      </c>
      <c r="AI38" s="2314"/>
      <c r="AJ38" s="2327">
        <f t="shared" si="0"/>
        <v>15180531</v>
      </c>
      <c r="AK38" s="2328"/>
      <c r="AL38" s="2329">
        <f>32245929+30700+4582000</f>
        <v>36858629</v>
      </c>
      <c r="AM38" s="2330"/>
      <c r="AN38" s="2083"/>
      <c r="AQ38" s="2307"/>
    </row>
    <row r="39" spans="1:45" s="2078" customFormat="1" ht="18" x14ac:dyDescent="0.25">
      <c r="A39" s="2078" t="s">
        <v>903</v>
      </c>
      <c r="D39" s="2079"/>
      <c r="E39" s="2080"/>
      <c r="F39" s="2081"/>
      <c r="G39" s="2080"/>
      <c r="H39" s="2081"/>
      <c r="I39" s="2080"/>
      <c r="J39" s="2081"/>
      <c r="K39" s="2080"/>
      <c r="L39" s="2080"/>
      <c r="M39" s="2080"/>
      <c r="P39" s="2082"/>
      <c r="R39" s="2083"/>
      <c r="T39" s="2083"/>
      <c r="V39" s="2083"/>
      <c r="Z39" s="2083"/>
      <c r="AD39" s="2083"/>
      <c r="AH39" s="2083"/>
      <c r="AN39" s="2083"/>
      <c r="AO39"/>
    </row>
    <row r="40" spans="1:45" s="2078" customFormat="1" ht="18" x14ac:dyDescent="0.25">
      <c r="A40" s="2078" t="s">
        <v>963</v>
      </c>
      <c r="D40" s="2079"/>
      <c r="E40" s="2080"/>
      <c r="F40" s="2081"/>
      <c r="G40" s="2080"/>
      <c r="H40" s="2081"/>
      <c r="I40" s="2080"/>
      <c r="J40" s="2081"/>
      <c r="K40" s="2080"/>
      <c r="L40" s="2080"/>
      <c r="M40" s="2080"/>
      <c r="P40" s="2082"/>
      <c r="R40" s="2083"/>
      <c r="T40" s="2083"/>
      <c r="V40" s="2083"/>
      <c r="Z40" s="2083"/>
      <c r="AD40" s="2083"/>
      <c r="AH40" s="2083"/>
      <c r="AO40" s="1138"/>
    </row>
    <row r="41" spans="1:45" s="2078" customFormat="1" ht="18" x14ac:dyDescent="0.25">
      <c r="A41" s="2078" t="s">
        <v>1078</v>
      </c>
      <c r="D41" s="2079"/>
      <c r="E41" s="2080"/>
      <c r="F41" s="2081"/>
      <c r="G41" s="2080"/>
      <c r="H41" s="2081"/>
      <c r="I41" s="2080"/>
      <c r="J41" s="2081"/>
      <c r="K41" s="2080"/>
      <c r="L41" s="2080"/>
      <c r="M41" s="2080"/>
      <c r="P41" s="2082"/>
      <c r="R41" s="2083"/>
      <c r="T41" s="2083"/>
      <c r="V41" s="2083"/>
      <c r="Z41" s="2083"/>
      <c r="AD41" s="2083"/>
      <c r="AH41" s="2083"/>
      <c r="AO41"/>
    </row>
    <row r="42" spans="1:45" s="2078" customFormat="1" ht="18" x14ac:dyDescent="0.25">
      <c r="A42" s="2078" t="s">
        <v>965</v>
      </c>
      <c r="D42" s="2079"/>
      <c r="E42" s="2080"/>
      <c r="F42" s="2081"/>
      <c r="G42" s="2080"/>
      <c r="H42" s="2081"/>
      <c r="I42" s="2080"/>
      <c r="J42" s="2081"/>
      <c r="K42" s="2080"/>
      <c r="L42" s="2080"/>
      <c r="M42" s="2080"/>
      <c r="P42" s="2082"/>
      <c r="R42" s="2083"/>
      <c r="T42" s="2083"/>
      <c r="V42" s="2083"/>
      <c r="Z42" s="2083"/>
      <c r="AD42" s="2083"/>
      <c r="AH42" s="2083"/>
      <c r="AO42"/>
    </row>
    <row r="43" spans="1:45" s="2078" customFormat="1" ht="18" x14ac:dyDescent="0.25">
      <c r="A43" s="2078" t="s">
        <v>904</v>
      </c>
      <c r="D43" s="2079"/>
      <c r="E43" s="2080"/>
      <c r="F43" s="2081"/>
      <c r="G43" s="2080"/>
      <c r="H43" s="2081"/>
      <c r="I43" s="2080"/>
      <c r="J43" s="2081"/>
      <c r="K43" s="2080"/>
      <c r="L43" s="2080"/>
      <c r="M43" s="2080"/>
      <c r="P43" s="2082"/>
      <c r="R43" s="2083"/>
      <c r="T43" s="2083"/>
      <c r="V43" s="2083"/>
      <c r="Z43" s="2083"/>
      <c r="AD43" s="2083"/>
      <c r="AH43" s="2083"/>
      <c r="AN43" s="1661"/>
      <c r="AO43"/>
    </row>
    <row r="44" spans="1:45" s="2078" customFormat="1" ht="18" x14ac:dyDescent="0.25">
      <c r="A44" s="2078" t="s">
        <v>1068</v>
      </c>
      <c r="D44" s="2080"/>
      <c r="E44" s="2080"/>
      <c r="F44" s="2080"/>
      <c r="G44" s="2080"/>
      <c r="H44" s="2080"/>
      <c r="I44" s="2080"/>
      <c r="J44" s="2080"/>
      <c r="K44" s="2331"/>
      <c r="L44" s="2331"/>
      <c r="M44" s="2331"/>
      <c r="P44" s="2082"/>
      <c r="AN44" s="1661"/>
      <c r="AO44"/>
    </row>
    <row r="45" spans="1:45" s="2078" customFormat="1" ht="18" x14ac:dyDescent="0.25">
      <c r="A45" s="2078" t="s">
        <v>1069</v>
      </c>
      <c r="D45" s="2080"/>
      <c r="E45" s="2080"/>
      <c r="F45" s="2080"/>
      <c r="G45" s="2080"/>
      <c r="H45" s="2080"/>
      <c r="I45" s="2080"/>
      <c r="J45" s="2080"/>
      <c r="K45" s="2331"/>
      <c r="L45" s="2331"/>
      <c r="M45" s="2331"/>
      <c r="P45" s="2082"/>
      <c r="AN45" s="1393"/>
      <c r="AO45"/>
    </row>
    <row r="46" spans="1:45" ht="18" x14ac:dyDescent="0.25">
      <c r="A46" s="2078" t="s">
        <v>968</v>
      </c>
      <c r="B46" s="2332"/>
      <c r="C46" s="2332"/>
      <c r="D46" s="2333"/>
      <c r="E46" s="2333"/>
      <c r="F46" s="2333"/>
      <c r="G46" s="2333"/>
      <c r="H46" s="2333"/>
      <c r="I46" s="2333"/>
      <c r="J46" s="2333"/>
      <c r="K46" s="2333"/>
      <c r="L46" s="2333"/>
      <c r="M46" s="2333"/>
      <c r="R46" s="2334"/>
    </row>
    <row r="47" spans="1:45" ht="18" x14ac:dyDescent="0.25">
      <c r="A47" s="2078" t="s">
        <v>914</v>
      </c>
      <c r="B47" s="2332"/>
      <c r="C47" s="2332"/>
      <c r="D47" s="2333"/>
      <c r="E47" s="2333"/>
      <c r="F47" s="2333"/>
      <c r="G47" s="2333"/>
      <c r="H47" s="2333"/>
      <c r="I47" s="2333"/>
      <c r="J47" s="2333"/>
      <c r="K47" s="2333"/>
      <c r="L47" s="2333"/>
      <c r="M47" s="2333"/>
    </row>
    <row r="48" spans="1:45" ht="18" x14ac:dyDescent="0.25">
      <c r="A48" s="2078" t="s">
        <v>1070</v>
      </c>
      <c r="B48" s="2332"/>
      <c r="C48" s="2332"/>
      <c r="D48" s="2333"/>
      <c r="E48" s="2333"/>
      <c r="F48" s="2333"/>
      <c r="G48" s="2333"/>
      <c r="H48" s="2333"/>
      <c r="I48" s="2333"/>
      <c r="J48" s="2333"/>
      <c r="K48" s="2333"/>
      <c r="L48" s="2333"/>
      <c r="M48" s="2333"/>
    </row>
    <row r="49" spans="1:41" ht="18" x14ac:dyDescent="0.25">
      <c r="A49" s="2078" t="s">
        <v>1079</v>
      </c>
      <c r="B49" s="2332"/>
      <c r="C49" s="2332"/>
      <c r="D49" s="2333"/>
      <c r="E49" s="2333"/>
      <c r="F49" s="2333"/>
      <c r="G49" s="2333"/>
      <c r="H49" s="2333"/>
      <c r="I49" s="2333"/>
      <c r="J49" s="2333"/>
      <c r="K49" s="2333"/>
      <c r="L49" s="2333"/>
      <c r="M49" s="2333"/>
    </row>
    <row r="50" spans="1:41" ht="18" x14ac:dyDescent="0.25">
      <c r="A50" s="2078" t="s">
        <v>1080</v>
      </c>
      <c r="B50" s="2332"/>
      <c r="C50" s="2332"/>
      <c r="D50" s="2333"/>
      <c r="E50" s="2333"/>
      <c r="F50" s="2333"/>
      <c r="G50" s="2333"/>
      <c r="H50" s="2333"/>
      <c r="I50" s="2333"/>
      <c r="J50" s="2333"/>
      <c r="K50" s="2333"/>
      <c r="L50" s="2333"/>
      <c r="M50" s="2333"/>
    </row>
    <row r="51" spans="1:41" ht="18" x14ac:dyDescent="0.25">
      <c r="A51" s="2078" t="s">
        <v>1081</v>
      </c>
      <c r="B51" s="2332"/>
      <c r="C51" s="2332"/>
      <c r="D51" s="2333"/>
      <c r="E51" s="2333"/>
      <c r="F51" s="2333"/>
      <c r="G51" s="2333"/>
      <c r="H51" s="2333"/>
      <c r="I51" s="2333"/>
      <c r="J51" s="2333"/>
      <c r="K51" s="2333"/>
      <c r="L51" s="2333"/>
      <c r="M51" s="2333"/>
    </row>
    <row r="52" spans="1:41" ht="18" x14ac:dyDescent="0.25">
      <c r="A52" s="2726" t="s">
        <v>1071</v>
      </c>
      <c r="B52" s="2727"/>
      <c r="C52" s="2336"/>
      <c r="D52" s="2379"/>
      <c r="E52" s="2336"/>
      <c r="F52" s="2379"/>
      <c r="G52" s="2336"/>
      <c r="H52" s="2336"/>
      <c r="I52" s="2336"/>
      <c r="J52" s="2334"/>
      <c r="P52" s="2249"/>
      <c r="U52" s="2380"/>
      <c r="W52" s="2334"/>
    </row>
    <row r="53" spans="1:41" ht="18" x14ac:dyDescent="0.25">
      <c r="A53" s="2726" t="s">
        <v>1072</v>
      </c>
      <c r="B53" s="2727"/>
      <c r="C53" s="2336"/>
      <c r="D53" s="2379"/>
      <c r="E53" s="2336"/>
      <c r="F53" s="2379"/>
      <c r="G53" s="2336"/>
      <c r="H53" s="2336"/>
      <c r="I53" s="2336"/>
      <c r="J53" s="2334"/>
      <c r="P53" s="2249"/>
      <c r="U53" s="2380"/>
      <c r="W53" s="2334"/>
    </row>
    <row r="54" spans="1:41" s="2332" customFormat="1" ht="18" x14ac:dyDescent="0.25">
      <c r="A54" s="2078" t="s">
        <v>1073</v>
      </c>
      <c r="B54" s="2078"/>
      <c r="G54" s="2381"/>
      <c r="J54" s="2514"/>
      <c r="AN54" s="1393"/>
      <c r="AO54"/>
    </row>
    <row r="55" spans="1:41" ht="18" x14ac:dyDescent="0.25">
      <c r="A55" s="2078" t="s">
        <v>1092</v>
      </c>
      <c r="B55" s="2332"/>
      <c r="C55" s="2332"/>
      <c r="D55" s="2333"/>
      <c r="E55" s="2333"/>
      <c r="F55" s="2333"/>
      <c r="G55" s="2333"/>
      <c r="H55" s="2333"/>
      <c r="I55" s="2333"/>
      <c r="J55" s="2333"/>
      <c r="K55" s="2333"/>
      <c r="L55" s="2333"/>
      <c r="M55" s="2333"/>
    </row>
    <row r="56" spans="1:41" x14ac:dyDescent="0.2">
      <c r="H56" s="2334"/>
      <c r="N56" s="2334"/>
      <c r="O56" s="2334"/>
    </row>
    <row r="57" spans="1:41" x14ac:dyDescent="0.2">
      <c r="H57" s="2334"/>
      <c r="J57" s="2334"/>
      <c r="N57" s="2334"/>
      <c r="O57" s="2334"/>
    </row>
    <row r="58" spans="1:41" x14ac:dyDescent="0.2">
      <c r="N58" s="2334"/>
      <c r="O58" s="2334"/>
    </row>
  </sheetData>
  <mergeCells count="82">
    <mergeCell ref="N3:O3"/>
    <mergeCell ref="P3:AK3"/>
    <mergeCell ref="N4:O4"/>
    <mergeCell ref="AL4:AM4"/>
    <mergeCell ref="D5:E5"/>
    <mergeCell ref="F5:G5"/>
    <mergeCell ref="H5:I5"/>
    <mergeCell ref="J5:K5"/>
    <mergeCell ref="P5:Q5"/>
    <mergeCell ref="R5:S5"/>
    <mergeCell ref="V6:AC6"/>
    <mergeCell ref="D7:E7"/>
    <mergeCell ref="F7:G7"/>
    <mergeCell ref="H7:I7"/>
    <mergeCell ref="J7:K7"/>
    <mergeCell ref="P7:Q7"/>
    <mergeCell ref="R7:S7"/>
    <mergeCell ref="V7:W7"/>
    <mergeCell ref="X7:Y7"/>
    <mergeCell ref="Z7:AA7"/>
    <mergeCell ref="D6:E6"/>
    <mergeCell ref="F6:G6"/>
    <mergeCell ref="H6:I6"/>
    <mergeCell ref="J6:K6"/>
    <mergeCell ref="P6:Q6"/>
    <mergeCell ref="R6:U6"/>
    <mergeCell ref="AD7:AE7"/>
    <mergeCell ref="AF7:AG7"/>
    <mergeCell ref="AH7:AI7"/>
    <mergeCell ref="A8:B8"/>
    <mergeCell ref="D8:E8"/>
    <mergeCell ref="F8:G8"/>
    <mergeCell ref="H8:I8"/>
    <mergeCell ref="J8:K8"/>
    <mergeCell ref="P8:Q8"/>
    <mergeCell ref="R8:S8"/>
    <mergeCell ref="AL8:AM8"/>
    <mergeCell ref="D9:E9"/>
    <mergeCell ref="P9:Q9"/>
    <mergeCell ref="R9:S9"/>
    <mergeCell ref="V9:W9"/>
    <mergeCell ref="X9:Y9"/>
    <mergeCell ref="Z9:AA9"/>
    <mergeCell ref="AB9:AC9"/>
    <mergeCell ref="AD9:AE9"/>
    <mergeCell ref="AF9:AG9"/>
    <mergeCell ref="V8:W8"/>
    <mergeCell ref="X8:Y8"/>
    <mergeCell ref="Z8:AA8"/>
    <mergeCell ref="AD8:AE8"/>
    <mergeCell ref="AF8:AG8"/>
    <mergeCell ref="AH8:AI8"/>
    <mergeCell ref="AH9:AI9"/>
    <mergeCell ref="AL9:AM9"/>
    <mergeCell ref="D10:E10"/>
    <mergeCell ref="F10:G10"/>
    <mergeCell ref="H10:I10"/>
    <mergeCell ref="J10:K10"/>
    <mergeCell ref="P10:Q10"/>
    <mergeCell ref="R10:S10"/>
    <mergeCell ref="V10:W10"/>
    <mergeCell ref="X10:Y10"/>
    <mergeCell ref="Z10:AA10"/>
    <mergeCell ref="AD10:AE10"/>
    <mergeCell ref="AF10:AG10"/>
    <mergeCell ref="AH10:AI10"/>
    <mergeCell ref="AL10:AM10"/>
    <mergeCell ref="R11:S11"/>
    <mergeCell ref="T11:U11"/>
    <mergeCell ref="V11:W11"/>
    <mergeCell ref="Z11:AA11"/>
    <mergeCell ref="AF11:AG11"/>
    <mergeCell ref="X12:Y12"/>
    <mergeCell ref="AB12:AC12"/>
    <mergeCell ref="AF12:AG12"/>
    <mergeCell ref="AO20:AO24"/>
    <mergeCell ref="D12:E12"/>
    <mergeCell ref="F12:G12"/>
    <mergeCell ref="H12:I12"/>
    <mergeCell ref="J12:K12"/>
    <mergeCell ref="L12:M12"/>
    <mergeCell ref="R12:S12"/>
  </mergeCells>
  <pageMargins left="0.35433070866141736" right="0.19685039370078741" top="0.9055118110236221" bottom="0.19685039370078741" header="0.51181102362204722" footer="0.51181102362204722"/>
  <pageSetup paperSize="9" scale="64" orientation="landscape"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55"/>
  <sheetViews>
    <sheetView zoomScale="80" zoomScaleNormal="80" workbookViewId="0">
      <pane xSplit="2" ySplit="12" topLeftCell="C13" activePane="bottomRight" state="frozen"/>
      <selection activeCell="N25" sqref="N25"/>
      <selection pane="topRight" activeCell="N25" sqref="N25"/>
      <selection pane="bottomLeft" activeCell="N25" sqref="N25"/>
      <selection pane="bottomRight" activeCell="T20" sqref="T20"/>
    </sheetView>
  </sheetViews>
  <sheetFormatPr defaultRowHeight="12.75" x14ac:dyDescent="0.2"/>
  <cols>
    <col min="1" max="1" width="1.85546875" style="2249" customWidth="1"/>
    <col min="2" max="2" width="20.28515625" style="2249" customWidth="1"/>
    <col min="3" max="3" width="15.42578125" style="2249" hidden="1" customWidth="1"/>
    <col min="4" max="4" width="3" style="2249" hidden="1" customWidth="1"/>
    <col min="5" max="5" width="13.5703125" style="2249" hidden="1" customWidth="1"/>
    <col min="6" max="6" width="2.42578125" style="2249" hidden="1" customWidth="1"/>
    <col min="7" max="7" width="14.7109375" style="2249" hidden="1" customWidth="1"/>
    <col min="8" max="8" width="1.140625" style="2249" hidden="1" customWidth="1"/>
    <col min="9" max="9" width="14.28515625" style="2249" hidden="1" customWidth="1"/>
    <col min="10" max="10" width="0.85546875" style="2249" hidden="1" customWidth="1"/>
    <col min="11" max="11" width="16.5703125" style="2249" hidden="1" customWidth="1"/>
    <col min="12" max="12" width="0.85546875" style="2249" hidden="1" customWidth="1"/>
    <col min="13" max="13" width="11.42578125" style="2249" customWidth="1"/>
    <col min="14" max="14" width="3.7109375" style="2249" customWidth="1"/>
    <col min="15" max="15" width="10.7109375" style="2250" customWidth="1"/>
    <col min="16" max="16" width="1.42578125" style="2249" customWidth="1"/>
    <col min="17" max="17" width="11.7109375" style="2249" customWidth="1"/>
    <col min="18" max="18" width="3.140625" style="2249" customWidth="1"/>
    <col min="19" max="19" width="11.42578125" style="2249" customWidth="1"/>
    <col min="20" max="20" width="1.85546875" style="2249" customWidth="1"/>
    <col min="21" max="21" width="10.5703125" style="2249" customWidth="1"/>
    <col min="22" max="22" width="1.42578125" style="2249" customWidth="1"/>
    <col min="23" max="23" width="9.42578125" style="2249" customWidth="1"/>
    <col min="24" max="24" width="3.140625" style="2249" customWidth="1"/>
    <col min="25" max="25" width="11.42578125" style="2249" customWidth="1"/>
    <col min="26" max="26" width="3.5703125" style="2249" customWidth="1"/>
    <col min="27" max="27" width="8.42578125" style="2249" customWidth="1"/>
    <col min="28" max="28" width="1.5703125" style="2249" customWidth="1"/>
    <col min="29" max="29" width="10" style="2249" customWidth="1"/>
    <col min="30" max="30" width="4" style="2249" customWidth="1"/>
    <col min="31" max="31" width="9.85546875" style="2249" customWidth="1"/>
    <col min="32" max="32" width="3.7109375" style="2249" customWidth="1"/>
    <col min="33" max="33" width="11.5703125" style="2249" customWidth="1"/>
    <col min="34" max="34" width="2" style="2249" customWidth="1"/>
    <col min="35" max="35" width="9.5703125" style="2249" customWidth="1"/>
    <col min="36" max="36" width="1" style="2249" customWidth="1"/>
    <col min="37" max="37" width="12" style="2249" customWidth="1"/>
    <col min="38" max="38" width="1.28515625" style="2249" customWidth="1"/>
    <col min="39" max="39" width="11.5703125" style="2249" customWidth="1"/>
    <col min="40" max="40" width="1.28515625" style="2249" customWidth="1"/>
    <col min="41" max="41" width="15.85546875" style="1393" customWidth="1"/>
    <col min="42" max="42" width="4.85546875" customWidth="1"/>
    <col min="43" max="43" width="2.140625" style="2249" customWidth="1"/>
    <col min="44" max="44" width="9.140625" style="2249"/>
    <col min="45" max="45" width="13.7109375" style="2249" customWidth="1"/>
    <col min="46" max="16384" width="9.140625" style="2249"/>
  </cols>
  <sheetData>
    <row r="1" spans="1:45" s="2248" customFormat="1" ht="23.25" x14ac:dyDescent="0.35">
      <c r="A1" s="2247" t="s">
        <v>1157</v>
      </c>
      <c r="AO1" s="24"/>
      <c r="AP1" s="24"/>
    </row>
    <row r="2" spans="1:45" ht="13.5" thickBot="1" x14ac:dyDescent="0.25"/>
    <row r="3" spans="1:45" x14ac:dyDescent="0.2">
      <c r="A3" s="2251"/>
      <c r="B3" s="2252"/>
      <c r="C3" s="2254"/>
      <c r="D3" s="2253"/>
      <c r="E3" s="2253"/>
      <c r="F3" s="2253"/>
      <c r="G3" s="2253"/>
      <c r="H3" s="2253"/>
      <c r="I3" s="2253"/>
      <c r="J3" s="2253"/>
      <c r="K3" s="2253"/>
      <c r="L3" s="2253"/>
      <c r="M3" s="2996" t="s">
        <v>37</v>
      </c>
      <c r="N3" s="2997"/>
      <c r="O3" s="2998" t="s">
        <v>633</v>
      </c>
      <c r="P3" s="2997"/>
      <c r="Q3" s="2997"/>
      <c r="R3" s="2997"/>
      <c r="S3" s="2997"/>
      <c r="T3" s="2997"/>
      <c r="U3" s="2997"/>
      <c r="V3" s="2997"/>
      <c r="W3" s="2997"/>
      <c r="X3" s="2997"/>
      <c r="Y3" s="2997"/>
      <c r="Z3" s="2997"/>
      <c r="AA3" s="2997"/>
      <c r="AB3" s="2997"/>
      <c r="AC3" s="2997"/>
      <c r="AD3" s="2997"/>
      <c r="AE3" s="2997"/>
      <c r="AF3" s="2997"/>
      <c r="AG3" s="2997"/>
      <c r="AH3" s="2997"/>
      <c r="AI3" s="2997"/>
      <c r="AJ3" s="2997"/>
      <c r="AK3" s="2997"/>
      <c r="AL3" s="2999"/>
      <c r="AM3" s="2255"/>
      <c r="AN3" s="2256"/>
    </row>
    <row r="4" spans="1:45" x14ac:dyDescent="0.2">
      <c r="A4" s="2257"/>
      <c r="B4" s="2258"/>
      <c r="C4" s="2260"/>
      <c r="D4" s="2261"/>
      <c r="E4" s="2261"/>
      <c r="F4" s="2261"/>
      <c r="G4" s="2261"/>
      <c r="H4" s="2261"/>
      <c r="I4" s="2261"/>
      <c r="J4" s="2261"/>
      <c r="K4" s="2261"/>
      <c r="L4" s="2261"/>
      <c r="M4" s="3000" t="s">
        <v>39</v>
      </c>
      <c r="N4" s="3001"/>
      <c r="O4" s="2262"/>
      <c r="P4" s="2263"/>
      <c r="Q4" s="2261"/>
      <c r="R4" s="2261"/>
      <c r="S4" s="2263"/>
      <c r="T4" s="2263"/>
      <c r="U4" s="2261"/>
      <c r="V4" s="2261"/>
      <c r="W4" s="2261"/>
      <c r="X4" s="2261"/>
      <c r="Y4" s="2261"/>
      <c r="Z4" s="2261"/>
      <c r="AA4" s="2261"/>
      <c r="AB4" s="2261"/>
      <c r="AC4" s="2261"/>
      <c r="AD4" s="2261"/>
      <c r="AE4" s="2261"/>
      <c r="AF4" s="2261"/>
      <c r="AG4" s="2261"/>
      <c r="AH4" s="2261"/>
      <c r="AI4" s="2261"/>
      <c r="AJ4" s="2261"/>
      <c r="AK4" s="2261"/>
      <c r="AL4" s="2264"/>
      <c r="AM4" s="3002" t="s">
        <v>488</v>
      </c>
      <c r="AN4" s="3001"/>
    </row>
    <row r="5" spans="1:45" x14ac:dyDescent="0.2">
      <c r="A5" s="2732"/>
      <c r="B5" s="2733"/>
      <c r="C5" s="3003" t="s">
        <v>984</v>
      </c>
      <c r="D5" s="3004"/>
      <c r="E5" s="3005" t="s">
        <v>347</v>
      </c>
      <c r="F5" s="3006"/>
      <c r="G5" s="3005" t="s">
        <v>347</v>
      </c>
      <c r="H5" s="3006"/>
      <c r="I5" s="3005" t="s">
        <v>347</v>
      </c>
      <c r="J5" s="3006"/>
      <c r="K5" s="2738"/>
      <c r="L5" s="2269"/>
      <c r="M5" s="2270"/>
      <c r="N5" s="2734"/>
      <c r="O5" s="3007" t="s">
        <v>865</v>
      </c>
      <c r="P5" s="3008"/>
      <c r="Q5" s="3009"/>
      <c r="R5" s="3010"/>
      <c r="S5" s="2271"/>
      <c r="T5" s="2272"/>
      <c r="U5" s="2273"/>
      <c r="V5" s="2271"/>
      <c r="W5" s="2271"/>
      <c r="X5" s="2271"/>
      <c r="Y5" s="2274"/>
      <c r="Z5" s="2271"/>
      <c r="AA5" s="2274"/>
      <c r="AB5" s="2271"/>
      <c r="AC5" s="2271"/>
      <c r="AD5" s="2275"/>
      <c r="AE5" s="2273"/>
      <c r="AF5" s="2272"/>
      <c r="AG5" s="2736"/>
      <c r="AH5" s="2737"/>
      <c r="AI5" s="2273"/>
      <c r="AJ5" s="2272"/>
      <c r="AK5" s="2270" t="s">
        <v>631</v>
      </c>
      <c r="AL5" s="2278"/>
      <c r="AM5" s="2279"/>
      <c r="AN5" s="2278"/>
    </row>
    <row r="6" spans="1:45" x14ac:dyDescent="0.2">
      <c r="A6" s="2732"/>
      <c r="B6" s="2733"/>
      <c r="C6" s="3000" t="s">
        <v>985</v>
      </c>
      <c r="D6" s="3012"/>
      <c r="E6" s="3000" t="s">
        <v>129</v>
      </c>
      <c r="F6" s="3012"/>
      <c r="G6" s="3000" t="s">
        <v>348</v>
      </c>
      <c r="H6" s="3012"/>
      <c r="I6" s="3000" t="s">
        <v>348</v>
      </c>
      <c r="J6" s="3012"/>
      <c r="K6" s="2730" t="s">
        <v>488</v>
      </c>
      <c r="L6" s="2734"/>
      <c r="M6" s="2270"/>
      <c r="N6" s="2272"/>
      <c r="O6" s="3013" t="s">
        <v>866</v>
      </c>
      <c r="P6" s="3014"/>
      <c r="Q6" s="3000" t="s">
        <v>955</v>
      </c>
      <c r="R6" s="3011"/>
      <c r="S6" s="3011"/>
      <c r="T6" s="3011"/>
      <c r="U6" s="3000" t="s">
        <v>349</v>
      </c>
      <c r="V6" s="3011"/>
      <c r="W6" s="3011"/>
      <c r="X6" s="3011"/>
      <c r="Y6" s="3011"/>
      <c r="Z6" s="3011"/>
      <c r="AA6" s="3011"/>
      <c r="AB6" s="3011"/>
      <c r="AC6" s="3011"/>
      <c r="AD6" s="3012"/>
      <c r="AE6" s="2270"/>
      <c r="AF6" s="2272"/>
      <c r="AG6" s="2730"/>
      <c r="AH6" s="2734"/>
      <c r="AI6" s="2281"/>
      <c r="AJ6" s="2272"/>
      <c r="AK6" s="2281"/>
      <c r="AL6" s="2278"/>
      <c r="AM6" s="2282"/>
      <c r="AN6" s="2278"/>
    </row>
    <row r="7" spans="1:45" x14ac:dyDescent="0.2">
      <c r="A7" s="2732"/>
      <c r="B7" s="2733"/>
      <c r="C7" s="3000" t="s">
        <v>986</v>
      </c>
      <c r="D7" s="3012"/>
      <c r="E7" s="3000" t="s">
        <v>40</v>
      </c>
      <c r="F7" s="3012"/>
      <c r="G7" s="3000" t="s">
        <v>386</v>
      </c>
      <c r="H7" s="3012"/>
      <c r="I7" s="3000" t="s">
        <v>456</v>
      </c>
      <c r="J7" s="3012"/>
      <c r="K7" s="2730"/>
      <c r="L7" s="2734"/>
      <c r="M7" s="2283"/>
      <c r="N7" s="2259"/>
      <c r="O7" s="3013" t="s">
        <v>867</v>
      </c>
      <c r="P7" s="3014"/>
      <c r="Q7" s="3000"/>
      <c r="R7" s="3011"/>
      <c r="S7" s="2272"/>
      <c r="T7" s="2272"/>
      <c r="U7" s="3000"/>
      <c r="V7" s="3011"/>
      <c r="W7" s="3011"/>
      <c r="X7" s="3011"/>
      <c r="Y7" s="3011"/>
      <c r="Z7" s="3011"/>
      <c r="AA7" s="3011"/>
      <c r="AB7" s="3011"/>
      <c r="AC7" s="2734"/>
      <c r="AD7" s="2731"/>
      <c r="AE7" s="3000" t="s">
        <v>784</v>
      </c>
      <c r="AF7" s="3012"/>
      <c r="AG7" s="3000" t="s">
        <v>899</v>
      </c>
      <c r="AH7" s="3012"/>
      <c r="AI7" s="3000" t="s">
        <v>632</v>
      </c>
      <c r="AJ7" s="3012"/>
      <c r="AK7" s="2270"/>
      <c r="AL7" s="2278"/>
      <c r="AM7" s="2282"/>
      <c r="AN7" s="2278"/>
    </row>
    <row r="8" spans="1:45" x14ac:dyDescent="0.2">
      <c r="A8" s="3002" t="s">
        <v>678</v>
      </c>
      <c r="B8" s="3001"/>
      <c r="C8" s="3000"/>
      <c r="D8" s="3012"/>
      <c r="E8" s="3000" t="s">
        <v>136</v>
      </c>
      <c r="F8" s="3012"/>
      <c r="G8" s="3000" t="s">
        <v>350</v>
      </c>
      <c r="H8" s="3012"/>
      <c r="I8" s="3000" t="s">
        <v>350</v>
      </c>
      <c r="J8" s="3012"/>
      <c r="K8" s="2730"/>
      <c r="L8" s="2734"/>
      <c r="M8" s="2270"/>
      <c r="N8" s="2272"/>
      <c r="O8" s="3013" t="s">
        <v>868</v>
      </c>
      <c r="P8" s="3014"/>
      <c r="Q8" s="3015"/>
      <c r="R8" s="3016"/>
      <c r="S8" s="2263"/>
      <c r="T8" s="2263"/>
      <c r="U8" s="3015"/>
      <c r="V8" s="3016"/>
      <c r="W8" s="3016"/>
      <c r="X8" s="3016"/>
      <c r="Y8" s="3016"/>
      <c r="Z8" s="3016"/>
      <c r="AA8" s="3016"/>
      <c r="AB8" s="3016"/>
      <c r="AC8" s="2729"/>
      <c r="AD8" s="2739"/>
      <c r="AE8" s="3000" t="s">
        <v>785</v>
      </c>
      <c r="AF8" s="3012"/>
      <c r="AG8" s="3000" t="s">
        <v>900</v>
      </c>
      <c r="AH8" s="3012"/>
      <c r="AI8" s="3017" t="s">
        <v>958</v>
      </c>
      <c r="AJ8" s="3012"/>
      <c r="AK8" s="2283"/>
      <c r="AL8" s="2258"/>
      <c r="AM8" s="3002"/>
      <c r="AN8" s="3001"/>
    </row>
    <row r="9" spans="1:45" x14ac:dyDescent="0.2">
      <c r="A9" s="2732"/>
      <c r="B9" s="2733"/>
      <c r="C9" s="3000"/>
      <c r="D9" s="3011"/>
      <c r="E9" s="2730"/>
      <c r="F9" s="2731"/>
      <c r="G9" s="2730"/>
      <c r="H9" s="2731"/>
      <c r="I9" s="2730"/>
      <c r="J9" s="2731"/>
      <c r="K9" s="2730"/>
      <c r="L9" s="2734"/>
      <c r="M9" s="2270"/>
      <c r="N9" s="2272"/>
      <c r="O9" s="3013" t="s">
        <v>211</v>
      </c>
      <c r="P9" s="3014"/>
      <c r="Q9" s="3000" t="s">
        <v>666</v>
      </c>
      <c r="R9" s="3012"/>
      <c r="S9" s="2270" t="s">
        <v>190</v>
      </c>
      <c r="T9" s="2272"/>
      <c r="U9" s="3009" t="s">
        <v>352</v>
      </c>
      <c r="V9" s="3010"/>
      <c r="W9" s="3009" t="s">
        <v>335</v>
      </c>
      <c r="X9" s="3010"/>
      <c r="Y9" s="3000" t="s">
        <v>959</v>
      </c>
      <c r="Z9" s="3012"/>
      <c r="AA9" s="3000" t="s">
        <v>1082</v>
      </c>
      <c r="AB9" s="3012"/>
      <c r="AC9" s="3009" t="s">
        <v>457</v>
      </c>
      <c r="AD9" s="3018"/>
      <c r="AE9" s="3000"/>
      <c r="AF9" s="3012"/>
      <c r="AG9" s="3000" t="s">
        <v>901</v>
      </c>
      <c r="AH9" s="3012"/>
      <c r="AI9" s="3000"/>
      <c r="AJ9" s="3012"/>
      <c r="AK9" s="2283"/>
      <c r="AL9" s="2258"/>
      <c r="AM9" s="3002"/>
      <c r="AN9" s="3001"/>
    </row>
    <row r="10" spans="1:45" x14ac:dyDescent="0.2">
      <c r="A10" s="2732"/>
      <c r="B10" s="2733"/>
      <c r="C10" s="3000" t="s">
        <v>192</v>
      </c>
      <c r="D10" s="3011"/>
      <c r="E10" s="3000" t="s">
        <v>192</v>
      </c>
      <c r="F10" s="3011"/>
      <c r="G10" s="3000" t="s">
        <v>192</v>
      </c>
      <c r="H10" s="3011"/>
      <c r="I10" s="3000" t="s">
        <v>192</v>
      </c>
      <c r="J10" s="3011"/>
      <c r="K10" s="2730" t="s">
        <v>192</v>
      </c>
      <c r="L10" s="2734"/>
      <c r="M10" s="2270"/>
      <c r="N10" s="2272"/>
      <c r="O10" s="3013" t="s">
        <v>492</v>
      </c>
      <c r="P10" s="3014"/>
      <c r="Q10" s="3000" t="s">
        <v>667</v>
      </c>
      <c r="R10" s="3012"/>
      <c r="S10" s="2270" t="s">
        <v>219</v>
      </c>
      <c r="T10" s="2272"/>
      <c r="U10" s="3000" t="s">
        <v>355</v>
      </c>
      <c r="V10" s="3012"/>
      <c r="W10" s="3000"/>
      <c r="X10" s="3011"/>
      <c r="Y10" s="3000" t="s">
        <v>189</v>
      </c>
      <c r="Z10" s="3012"/>
      <c r="AA10" s="3000" t="s">
        <v>130</v>
      </c>
      <c r="AB10" s="3012"/>
      <c r="AC10" s="2730"/>
      <c r="AD10" s="2734"/>
      <c r="AE10" s="3000"/>
      <c r="AF10" s="3012"/>
      <c r="AG10" s="3000" t="s">
        <v>902</v>
      </c>
      <c r="AH10" s="3012"/>
      <c r="AI10" s="3000"/>
      <c r="AJ10" s="3012"/>
      <c r="AK10" s="2283"/>
      <c r="AL10" s="2258"/>
      <c r="AM10" s="3002"/>
      <c r="AN10" s="3001"/>
    </row>
    <row r="11" spans="1:45" x14ac:dyDescent="0.2">
      <c r="A11" s="2732"/>
      <c r="B11" s="2733"/>
      <c r="C11" s="2730"/>
      <c r="D11" s="2734"/>
      <c r="E11" s="2730"/>
      <c r="F11" s="2734"/>
      <c r="G11" s="2730"/>
      <c r="H11" s="2731"/>
      <c r="I11" s="2730"/>
      <c r="J11" s="2731"/>
      <c r="K11" s="2730"/>
      <c r="L11" s="2734"/>
      <c r="M11" s="2270"/>
      <c r="N11" s="2272"/>
      <c r="O11" s="2735"/>
      <c r="P11" s="2288"/>
      <c r="Q11" s="3000" t="s">
        <v>210</v>
      </c>
      <c r="R11" s="3012"/>
      <c r="S11" s="3000" t="s">
        <v>960</v>
      </c>
      <c r="T11" s="3012"/>
      <c r="U11" s="3000" t="s">
        <v>961</v>
      </c>
      <c r="V11" s="3012"/>
      <c r="W11" s="2730"/>
      <c r="X11" s="2734"/>
      <c r="Y11" s="3000" t="s">
        <v>962</v>
      </c>
      <c r="Z11" s="3012"/>
      <c r="AA11" s="3000"/>
      <c r="AB11" s="3012"/>
      <c r="AC11" s="2730"/>
      <c r="AD11" s="2734"/>
      <c r="AE11" s="2730"/>
      <c r="AF11" s="2734"/>
      <c r="AG11" s="3000" t="s">
        <v>489</v>
      </c>
      <c r="AH11" s="3012"/>
      <c r="AI11" s="2730"/>
      <c r="AJ11" s="2734"/>
      <c r="AK11" s="2283"/>
      <c r="AL11" s="2258"/>
      <c r="AM11" s="2732"/>
      <c r="AN11" s="2733"/>
    </row>
    <row r="12" spans="1:45" ht="13.5" thickBot="1" x14ac:dyDescent="0.25">
      <c r="A12" s="2289"/>
      <c r="B12" s="2290"/>
      <c r="C12" s="3019" t="s">
        <v>486</v>
      </c>
      <c r="D12" s="3020"/>
      <c r="E12" s="3019" t="s">
        <v>486</v>
      </c>
      <c r="F12" s="3020"/>
      <c r="G12" s="3019" t="s">
        <v>486</v>
      </c>
      <c r="H12" s="3021"/>
      <c r="I12" s="3019" t="s">
        <v>486</v>
      </c>
      <c r="J12" s="3021"/>
      <c r="K12" s="3019" t="s">
        <v>486</v>
      </c>
      <c r="L12" s="3021"/>
      <c r="M12" s="2292" t="s">
        <v>486</v>
      </c>
      <c r="N12" s="2293"/>
      <c r="O12" s="2294" t="s">
        <v>486</v>
      </c>
      <c r="P12" s="2293"/>
      <c r="Q12" s="3019" t="s">
        <v>486</v>
      </c>
      <c r="R12" s="3021"/>
      <c r="S12" s="2295" t="s">
        <v>486</v>
      </c>
      <c r="T12" s="2293"/>
      <c r="U12" s="2292" t="s">
        <v>486</v>
      </c>
      <c r="V12" s="2293"/>
      <c r="W12" s="3019" t="s">
        <v>486</v>
      </c>
      <c r="X12" s="3020"/>
      <c r="Y12" s="2292" t="s">
        <v>486</v>
      </c>
      <c r="Z12" s="2293"/>
      <c r="AA12" s="2292" t="s">
        <v>486</v>
      </c>
      <c r="AB12" s="2293"/>
      <c r="AC12" s="3019" t="s">
        <v>486</v>
      </c>
      <c r="AD12" s="3021"/>
      <c r="AE12" s="2292" t="s">
        <v>486</v>
      </c>
      <c r="AF12" s="2293"/>
      <c r="AG12" s="3019" t="s">
        <v>486</v>
      </c>
      <c r="AH12" s="3021"/>
      <c r="AI12" s="2292" t="s">
        <v>486</v>
      </c>
      <c r="AJ12" s="2293"/>
      <c r="AK12" s="2292" t="s">
        <v>486</v>
      </c>
      <c r="AL12" s="2296"/>
      <c r="AM12" s="2297" t="s">
        <v>486</v>
      </c>
      <c r="AN12" s="2296"/>
      <c r="AR12" s="2259"/>
      <c r="AS12" s="2259"/>
    </row>
    <row r="13" spans="1:45" x14ac:dyDescent="0.2">
      <c r="A13" s="2603"/>
      <c r="B13" s="2367" t="s">
        <v>591</v>
      </c>
      <c r="C13" s="2605">
        <v>734895.03426751064</v>
      </c>
      <c r="D13" s="2253"/>
      <c r="E13" s="2301">
        <v>77587.388284341636</v>
      </c>
      <c r="F13" s="2253"/>
      <c r="G13" s="2605">
        <v>231494.64548452932</v>
      </c>
      <c r="H13" s="2302"/>
      <c r="I13" s="2605">
        <v>42521.139319041591</v>
      </c>
      <c r="J13" s="2302"/>
      <c r="K13" s="2606">
        <v>1086498.2073554231</v>
      </c>
      <c r="L13" s="2259"/>
      <c r="M13" s="2607">
        <v>1074353</v>
      </c>
      <c r="N13" s="2365"/>
      <c r="O13" s="2366"/>
      <c r="P13" s="2608"/>
      <c r="Q13" s="2609"/>
      <c r="R13" s="2400"/>
      <c r="S13" s="2609">
        <v>102</v>
      </c>
      <c r="T13" s="2400"/>
      <c r="U13" s="2609">
        <v>41599</v>
      </c>
      <c r="V13" s="2400"/>
      <c r="W13" s="2610">
        <v>15468</v>
      </c>
      <c r="X13" s="2611"/>
      <c r="Y13" s="2784">
        <v>6847</v>
      </c>
      <c r="Z13" s="2400"/>
      <c r="AA13" s="2784"/>
      <c r="AB13" s="2400"/>
      <c r="AC13" s="2778">
        <v>7244</v>
      </c>
      <c r="AD13" s="2611"/>
      <c r="AE13" s="2609"/>
      <c r="AF13" s="2400"/>
      <c r="AG13" s="2608"/>
      <c r="AH13" s="2608"/>
      <c r="AI13" s="2609"/>
      <c r="AJ13" s="2400"/>
      <c r="AK13" s="2778">
        <f t="shared" ref="AK13:AK36" si="0">+O13+Q13+S13+U13+W13+Y13+AA13+AC13+AG13+AI13</f>
        <v>71260</v>
      </c>
      <c r="AL13" s="2613"/>
      <c r="AM13" s="2366">
        <f t="shared" ref="AM13:AM37" si="1">+M13+AK13</f>
        <v>1145613</v>
      </c>
      <c r="AN13" s="2613"/>
      <c r="AR13" s="3022"/>
      <c r="AS13" s="3022"/>
    </row>
    <row r="14" spans="1:45" x14ac:dyDescent="0.2">
      <c r="A14" s="2257"/>
      <c r="B14" s="2258" t="s">
        <v>494</v>
      </c>
      <c r="C14" s="2606">
        <v>793172.25249698968</v>
      </c>
      <c r="D14" s="2259"/>
      <c r="E14" s="2606">
        <v>24021.504234674903</v>
      </c>
      <c r="F14" s="2259"/>
      <c r="G14" s="2606">
        <v>137570.07007878102</v>
      </c>
      <c r="H14" s="2623"/>
      <c r="I14" s="2606">
        <v>312798.26885989407</v>
      </c>
      <c r="J14" s="2623"/>
      <c r="K14" s="2606">
        <v>1267562.0956703397</v>
      </c>
      <c r="L14" s="2259"/>
      <c r="M14" s="2607">
        <v>1304648</v>
      </c>
      <c r="N14" s="2335"/>
      <c r="O14" s="2595"/>
      <c r="P14" s="2259"/>
      <c r="Q14" s="2607"/>
      <c r="R14" s="2623"/>
      <c r="S14" s="2607"/>
      <c r="T14" s="2623"/>
      <c r="U14" s="2607">
        <v>14633</v>
      </c>
      <c r="V14" s="2623"/>
      <c r="W14" s="2624">
        <v>9032</v>
      </c>
      <c r="X14" s="2625"/>
      <c r="Y14" s="2786">
        <v>41711</v>
      </c>
      <c r="Z14" s="2623"/>
      <c r="AA14" s="2786">
        <v>2000</v>
      </c>
      <c r="AB14" s="2623"/>
      <c r="AC14" s="2607">
        <v>3168</v>
      </c>
      <c r="AD14" s="2625"/>
      <c r="AE14" s="2607"/>
      <c r="AF14" s="2623"/>
      <c r="AG14" s="2259"/>
      <c r="AH14" s="2259"/>
      <c r="AI14" s="2607"/>
      <c r="AJ14" s="2623"/>
      <c r="AK14" s="2607">
        <f t="shared" si="0"/>
        <v>70544</v>
      </c>
      <c r="AL14" s="2626"/>
      <c r="AM14" s="2595">
        <f t="shared" si="1"/>
        <v>1375192</v>
      </c>
      <c r="AN14" s="2626"/>
      <c r="AR14" s="3022"/>
      <c r="AS14" s="3022"/>
    </row>
    <row r="15" spans="1:45" x14ac:dyDescent="0.2">
      <c r="A15" s="2257"/>
      <c r="B15" s="2258" t="s">
        <v>612</v>
      </c>
      <c r="C15" s="2606">
        <v>273731.53616087948</v>
      </c>
      <c r="D15" s="2259"/>
      <c r="E15" s="2606">
        <v>56896.427746332425</v>
      </c>
      <c r="F15" s="2259"/>
      <c r="G15" s="2606">
        <v>89974.71713404305</v>
      </c>
      <c r="H15" s="2623"/>
      <c r="I15" s="2606">
        <v>18279.254182389519</v>
      </c>
      <c r="J15" s="2623"/>
      <c r="K15" s="2606">
        <v>438881.93522364448</v>
      </c>
      <c r="L15" s="2259"/>
      <c r="M15" s="2607">
        <v>424382</v>
      </c>
      <c r="N15" s="2335"/>
      <c r="O15" s="2595"/>
      <c r="P15" s="2259"/>
      <c r="Q15" s="2607"/>
      <c r="R15" s="2623"/>
      <c r="S15" s="2607"/>
      <c r="T15" s="2623"/>
      <c r="U15" s="2607">
        <v>3084</v>
      </c>
      <c r="V15" s="2623"/>
      <c r="W15" s="2624">
        <v>11363</v>
      </c>
      <c r="X15" s="2625"/>
      <c r="Y15" s="2786">
        <v>3428</v>
      </c>
      <c r="Z15" s="2623"/>
      <c r="AA15" s="2786"/>
      <c r="AB15" s="2623"/>
      <c r="AC15" s="2607">
        <v>5264</v>
      </c>
      <c r="AD15" s="2625"/>
      <c r="AE15" s="2607"/>
      <c r="AF15" s="2623"/>
      <c r="AG15" s="2259"/>
      <c r="AH15" s="2259"/>
      <c r="AI15" s="2607"/>
      <c r="AJ15" s="2623"/>
      <c r="AK15" s="2607">
        <f t="shared" si="0"/>
        <v>23139</v>
      </c>
      <c r="AL15" s="2626"/>
      <c r="AM15" s="2595">
        <f t="shared" si="1"/>
        <v>447521</v>
      </c>
      <c r="AN15" s="2626"/>
      <c r="AR15" s="2779"/>
      <c r="AS15" s="2779"/>
    </row>
    <row r="16" spans="1:45" x14ac:dyDescent="0.2">
      <c r="A16" s="2257"/>
      <c r="B16" s="2258" t="s">
        <v>306</v>
      </c>
      <c r="C16" s="2606">
        <v>561962.21563347522</v>
      </c>
      <c r="D16" s="2259"/>
      <c r="E16" s="2606">
        <v>78224.358263888615</v>
      </c>
      <c r="F16" s="2259"/>
      <c r="G16" s="2606">
        <v>185895.54693155427</v>
      </c>
      <c r="H16" s="2623"/>
      <c r="I16" s="2606">
        <v>47565.94756212832</v>
      </c>
      <c r="J16" s="2623"/>
      <c r="K16" s="2606">
        <v>873648.06839104649</v>
      </c>
      <c r="L16" s="2259"/>
      <c r="M16" s="2607">
        <v>854709</v>
      </c>
      <c r="N16" s="2335"/>
      <c r="O16" s="2595"/>
      <c r="P16" s="2259"/>
      <c r="Q16" s="2607"/>
      <c r="R16" s="2623"/>
      <c r="S16" s="2607">
        <v>1051</v>
      </c>
      <c r="T16" s="2623"/>
      <c r="U16" s="2607">
        <v>13210</v>
      </c>
      <c r="V16" s="2623"/>
      <c r="W16" s="2624">
        <v>15876</v>
      </c>
      <c r="X16" s="2625"/>
      <c r="Y16" s="2786">
        <v>12926</v>
      </c>
      <c r="Z16" s="2623"/>
      <c r="AA16" s="2786"/>
      <c r="AB16" s="2623"/>
      <c r="AC16" s="2607">
        <v>6171</v>
      </c>
      <c r="AD16" s="2625"/>
      <c r="AE16" s="2607"/>
      <c r="AF16" s="2623"/>
      <c r="AG16" s="2259"/>
      <c r="AH16" s="2259"/>
      <c r="AI16" s="2607"/>
      <c r="AJ16" s="2623"/>
      <c r="AK16" s="2607">
        <f t="shared" si="0"/>
        <v>49234</v>
      </c>
      <c r="AL16" s="2626"/>
      <c r="AM16" s="2595">
        <f t="shared" si="1"/>
        <v>903943</v>
      </c>
      <c r="AN16" s="2626"/>
      <c r="AR16" s="2779"/>
      <c r="AS16" s="2779"/>
    </row>
    <row r="17" spans="1:45" x14ac:dyDescent="0.2">
      <c r="A17" s="2257"/>
      <c r="B17" s="2258" t="s">
        <v>496</v>
      </c>
      <c r="C17" s="2606">
        <v>287649.40898235078</v>
      </c>
      <c r="D17" s="2259"/>
      <c r="E17" s="2606">
        <v>57775.365877785582</v>
      </c>
      <c r="F17" s="2259"/>
      <c r="G17" s="2606">
        <v>66361.553676237352</v>
      </c>
      <c r="H17" s="2623"/>
      <c r="I17" s="2606">
        <v>71791.74935687895</v>
      </c>
      <c r="J17" s="2623"/>
      <c r="K17" s="2606">
        <v>483578.07789325272</v>
      </c>
      <c r="L17" s="2259"/>
      <c r="M17" s="2607">
        <v>483130</v>
      </c>
      <c r="N17" s="2335"/>
      <c r="O17" s="2595"/>
      <c r="P17" s="2259"/>
      <c r="Q17" s="2607"/>
      <c r="R17" s="2623"/>
      <c r="S17" s="2607"/>
      <c r="T17" s="2623"/>
      <c r="U17" s="2607">
        <v>10346</v>
      </c>
      <c r="V17" s="2623"/>
      <c r="W17" s="2624">
        <v>5906</v>
      </c>
      <c r="X17" s="2625"/>
      <c r="Y17" s="2786">
        <v>6453</v>
      </c>
      <c r="Z17" s="2623"/>
      <c r="AA17" s="2786"/>
      <c r="AB17" s="2623"/>
      <c r="AC17" s="2607">
        <v>7161</v>
      </c>
      <c r="AD17" s="2625"/>
      <c r="AE17" s="2607"/>
      <c r="AF17" s="2623"/>
      <c r="AG17" s="2259"/>
      <c r="AH17" s="2259"/>
      <c r="AI17" s="2607"/>
      <c r="AJ17" s="2623"/>
      <c r="AK17" s="2607">
        <f t="shared" si="0"/>
        <v>29866</v>
      </c>
      <c r="AL17" s="2626"/>
      <c r="AM17" s="2595">
        <f t="shared" si="1"/>
        <v>512996</v>
      </c>
      <c r="AN17" s="2626"/>
      <c r="AP17" s="544"/>
      <c r="AR17" s="2779"/>
      <c r="AS17" s="2779"/>
    </row>
    <row r="18" spans="1:45" x14ac:dyDescent="0.2">
      <c r="A18" s="2257"/>
      <c r="B18" s="2258" t="s">
        <v>445</v>
      </c>
      <c r="C18" s="2606">
        <v>696284.06581511756</v>
      </c>
      <c r="D18" s="2259"/>
      <c r="E18" s="2606">
        <v>52437.034442389151</v>
      </c>
      <c r="F18" s="2259"/>
      <c r="G18" s="2606">
        <v>141390.63098705513</v>
      </c>
      <c r="H18" s="2623"/>
      <c r="I18" s="2606">
        <v>138189.03861773375</v>
      </c>
      <c r="J18" s="2623"/>
      <c r="K18" s="2606">
        <v>1028300.7698622956</v>
      </c>
      <c r="L18" s="2259"/>
      <c r="M18" s="2607">
        <v>1008896</v>
      </c>
      <c r="N18" s="2335"/>
      <c r="O18" s="2595"/>
      <c r="P18" s="2259"/>
      <c r="Q18" s="2607"/>
      <c r="R18" s="2623"/>
      <c r="S18" s="2607"/>
      <c r="T18" s="2623"/>
      <c r="U18" s="2607">
        <v>29222</v>
      </c>
      <c r="V18" s="2623"/>
      <c r="W18" s="2624">
        <v>22812</v>
      </c>
      <c r="X18" s="2625"/>
      <c r="Y18" s="2786">
        <v>32296</v>
      </c>
      <c r="Z18" s="2623"/>
      <c r="AA18" s="2786"/>
      <c r="AB18" s="2623"/>
      <c r="AC18" s="2607">
        <v>7838</v>
      </c>
      <c r="AD18" s="2625"/>
      <c r="AE18" s="2607"/>
      <c r="AF18" s="2623"/>
      <c r="AG18" s="2259"/>
      <c r="AH18" s="2259"/>
      <c r="AI18" s="2607"/>
      <c r="AJ18" s="2623"/>
      <c r="AK18" s="2607">
        <f t="shared" si="0"/>
        <v>92168</v>
      </c>
      <c r="AL18" s="2626"/>
      <c r="AM18" s="2595">
        <f t="shared" si="1"/>
        <v>1101064</v>
      </c>
      <c r="AN18" s="2626"/>
      <c r="AR18" s="2780"/>
      <c r="AS18" s="2781"/>
    </row>
    <row r="19" spans="1:45" x14ac:dyDescent="0.2">
      <c r="A19" s="2257"/>
      <c r="B19" s="2258" t="s">
        <v>592</v>
      </c>
      <c r="C19" s="2606">
        <v>1001981.6231846912</v>
      </c>
      <c r="D19" s="2259"/>
      <c r="E19" s="2606">
        <v>100577.9404538798</v>
      </c>
      <c r="F19" s="2259"/>
      <c r="G19" s="2606">
        <v>288068.35938551044</v>
      </c>
      <c r="H19" s="2623"/>
      <c r="I19" s="2606">
        <v>208525.88886620794</v>
      </c>
      <c r="J19" s="2623"/>
      <c r="K19" s="2606">
        <v>1599153.8118902894</v>
      </c>
      <c r="L19" s="2259"/>
      <c r="M19" s="2607">
        <v>1631586</v>
      </c>
      <c r="N19" s="2335"/>
      <c r="O19" s="2595"/>
      <c r="P19" s="2259"/>
      <c r="Q19" s="2607"/>
      <c r="R19" s="2623"/>
      <c r="S19" s="2607">
        <v>731</v>
      </c>
      <c r="T19" s="2623"/>
      <c r="U19" s="2607">
        <v>38117</v>
      </c>
      <c r="V19" s="2623"/>
      <c r="W19" s="2624">
        <v>36888</v>
      </c>
      <c r="X19" s="2625"/>
      <c r="Y19" s="2786">
        <v>7348</v>
      </c>
      <c r="Z19" s="2623"/>
      <c r="AA19" s="2786"/>
      <c r="AB19" s="2623"/>
      <c r="AC19" s="2607">
        <v>6006</v>
      </c>
      <c r="AD19" s="2625"/>
      <c r="AE19" s="2607"/>
      <c r="AF19" s="2623"/>
      <c r="AG19" s="2259"/>
      <c r="AH19" s="2259"/>
      <c r="AI19" s="2607"/>
      <c r="AJ19" s="2623"/>
      <c r="AK19" s="2607">
        <f t="shared" si="0"/>
        <v>89090</v>
      </c>
      <c r="AL19" s="2626"/>
      <c r="AM19" s="2595">
        <f t="shared" si="1"/>
        <v>1720676</v>
      </c>
      <c r="AN19" s="2626"/>
      <c r="AR19" s="2780"/>
      <c r="AS19" s="2781"/>
    </row>
    <row r="20" spans="1:45" x14ac:dyDescent="0.2">
      <c r="A20" s="2257"/>
      <c r="B20" s="2258" t="s">
        <v>593</v>
      </c>
      <c r="C20" s="2606">
        <v>1102685.9918342284</v>
      </c>
      <c r="D20" s="2259"/>
      <c r="E20" s="2606">
        <v>73117.319216113945</v>
      </c>
      <c r="F20" s="2259"/>
      <c r="G20" s="2606">
        <v>200479.55054468324</v>
      </c>
      <c r="H20" s="2623"/>
      <c r="I20" s="2606">
        <v>383452.60427750275</v>
      </c>
      <c r="J20" s="2623"/>
      <c r="K20" s="2606">
        <v>1759735.4658725285</v>
      </c>
      <c r="L20" s="2259"/>
      <c r="M20" s="2607">
        <v>1746606</v>
      </c>
      <c r="N20" s="2335"/>
      <c r="O20" s="2595"/>
      <c r="P20" s="2259"/>
      <c r="Q20" s="2607"/>
      <c r="R20" s="2623"/>
      <c r="S20" s="2607"/>
      <c r="T20" s="2623"/>
      <c r="U20" s="2607">
        <v>13455</v>
      </c>
      <c r="V20" s="2623"/>
      <c r="W20" s="2624">
        <v>20349</v>
      </c>
      <c r="X20" s="2625"/>
      <c r="Y20" s="2786">
        <v>63509</v>
      </c>
      <c r="Z20" s="2623"/>
      <c r="AA20" s="2786">
        <v>5000</v>
      </c>
      <c r="AB20" s="2623"/>
      <c r="AC20" s="2607">
        <v>4323</v>
      </c>
      <c r="AD20" s="2625"/>
      <c r="AE20" s="2607"/>
      <c r="AF20" s="2623"/>
      <c r="AG20" s="2259"/>
      <c r="AH20" s="2259"/>
      <c r="AI20" s="2607"/>
      <c r="AJ20" s="2623"/>
      <c r="AK20" s="2607">
        <f t="shared" si="0"/>
        <v>106636</v>
      </c>
      <c r="AL20" s="2626"/>
      <c r="AM20" s="2595">
        <f t="shared" si="1"/>
        <v>1853242</v>
      </c>
      <c r="AN20" s="2626"/>
      <c r="AP20" s="2873" t="s">
        <v>1158</v>
      </c>
      <c r="AR20" s="2780"/>
      <c r="AS20" s="2781"/>
    </row>
    <row r="21" spans="1:45" x14ac:dyDescent="0.2">
      <c r="A21" s="2257"/>
      <c r="B21" s="2258" t="s">
        <v>594</v>
      </c>
      <c r="C21" s="2606">
        <v>480382.14664303907</v>
      </c>
      <c r="D21" s="2259"/>
      <c r="E21" s="2606">
        <v>76725.236193491073</v>
      </c>
      <c r="F21" s="2259"/>
      <c r="G21" s="2606">
        <v>110698.02089820433</v>
      </c>
      <c r="H21" s="2623"/>
      <c r="I21" s="2606">
        <v>55828.496408297593</v>
      </c>
      <c r="J21" s="2623"/>
      <c r="K21" s="2606">
        <v>723633.90014303196</v>
      </c>
      <c r="L21" s="2259"/>
      <c r="M21" s="2607">
        <v>712379</v>
      </c>
      <c r="N21" s="2335"/>
      <c r="O21" s="2595"/>
      <c r="P21" s="2259"/>
      <c r="Q21" s="2607"/>
      <c r="R21" s="2623"/>
      <c r="S21" s="2607"/>
      <c r="T21" s="2623"/>
      <c r="U21" s="2607">
        <v>18801</v>
      </c>
      <c r="V21" s="2623"/>
      <c r="W21" s="2624">
        <v>6508</v>
      </c>
      <c r="X21" s="2625"/>
      <c r="Y21" s="2786">
        <v>5844</v>
      </c>
      <c r="Z21" s="2623"/>
      <c r="AA21" s="2786"/>
      <c r="AB21" s="2623"/>
      <c r="AC21" s="2607">
        <v>7920</v>
      </c>
      <c r="AD21" s="2625"/>
      <c r="AE21" s="2607"/>
      <c r="AF21" s="2623"/>
      <c r="AG21" s="2259"/>
      <c r="AH21" s="2259"/>
      <c r="AI21" s="2607"/>
      <c r="AJ21" s="2623"/>
      <c r="AK21" s="2607">
        <f t="shared" si="0"/>
        <v>39073</v>
      </c>
      <c r="AL21" s="2626"/>
      <c r="AM21" s="2595">
        <f t="shared" si="1"/>
        <v>751452</v>
      </c>
      <c r="AN21" s="2626"/>
      <c r="AP21" s="2874"/>
      <c r="AR21" s="2780"/>
      <c r="AS21" s="2781"/>
    </row>
    <row r="22" spans="1:45" x14ac:dyDescent="0.2">
      <c r="A22" s="2257"/>
      <c r="B22" s="2258" t="s">
        <v>181</v>
      </c>
      <c r="C22" s="2606">
        <v>198250.95240317917</v>
      </c>
      <c r="D22" s="2259"/>
      <c r="E22" s="2606">
        <v>44629.666112482882</v>
      </c>
      <c r="F22" s="2259"/>
      <c r="G22" s="2606">
        <v>63559.784540570254</v>
      </c>
      <c r="H22" s="2623"/>
      <c r="I22" s="2606">
        <v>1998.6232869529597</v>
      </c>
      <c r="J22" s="2623"/>
      <c r="K22" s="2606">
        <v>308439.02634318522</v>
      </c>
      <c r="L22" s="2259"/>
      <c r="M22" s="2607">
        <v>313572</v>
      </c>
      <c r="N22" s="2335"/>
      <c r="O22" s="2595"/>
      <c r="P22" s="2259"/>
      <c r="Q22" s="2607"/>
      <c r="R22" s="2623"/>
      <c r="S22" s="2607"/>
      <c r="T22" s="2623"/>
      <c r="U22" s="2607">
        <v>5779</v>
      </c>
      <c r="V22" s="2623"/>
      <c r="W22" s="2624">
        <v>5738</v>
      </c>
      <c r="X22" s="2625"/>
      <c r="Y22" s="2786">
        <v>1080</v>
      </c>
      <c r="Z22" s="2623"/>
      <c r="AA22" s="2786"/>
      <c r="AB22" s="2623"/>
      <c r="AC22" s="2607">
        <v>6204</v>
      </c>
      <c r="AD22" s="2625"/>
      <c r="AE22" s="2607"/>
      <c r="AF22" s="2623"/>
      <c r="AG22" s="2259"/>
      <c r="AH22" s="2259"/>
      <c r="AI22" s="2607"/>
      <c r="AJ22" s="2623"/>
      <c r="AK22" s="2607">
        <f t="shared" si="0"/>
        <v>18801</v>
      </c>
      <c r="AL22" s="2626"/>
      <c r="AM22" s="2595">
        <f t="shared" si="1"/>
        <v>332373</v>
      </c>
      <c r="AN22" s="2626"/>
      <c r="AP22" s="2874"/>
      <c r="AR22" s="2780"/>
      <c r="AS22" s="2781"/>
    </row>
    <row r="23" spans="1:45" x14ac:dyDescent="0.2">
      <c r="A23" s="2257"/>
      <c r="B23" s="2258" t="s">
        <v>531</v>
      </c>
      <c r="C23" s="2606">
        <v>586672.90709739772</v>
      </c>
      <c r="D23" s="2259"/>
      <c r="E23" s="2606">
        <v>65014.179792394789</v>
      </c>
      <c r="F23" s="2259"/>
      <c r="G23" s="2606">
        <v>146401.36874240093</v>
      </c>
      <c r="H23" s="2623"/>
      <c r="I23" s="2606">
        <v>96984.696111303158</v>
      </c>
      <c r="J23" s="2623"/>
      <c r="K23" s="2606">
        <v>895073.15174349654</v>
      </c>
      <c r="L23" s="2259"/>
      <c r="M23" s="2607">
        <v>872631</v>
      </c>
      <c r="N23" s="2335"/>
      <c r="O23" s="2595"/>
      <c r="P23" s="2259"/>
      <c r="Q23" s="2607"/>
      <c r="R23" s="2623"/>
      <c r="S23" s="2607">
        <v>24</v>
      </c>
      <c r="T23" s="2623"/>
      <c r="U23" s="2607">
        <v>9830</v>
      </c>
      <c r="V23" s="2623"/>
      <c r="W23" s="2624">
        <v>17223</v>
      </c>
      <c r="X23" s="2625"/>
      <c r="Y23" s="2786">
        <v>10979</v>
      </c>
      <c r="Z23" s="2623"/>
      <c r="AA23" s="2786"/>
      <c r="AB23" s="2623"/>
      <c r="AC23" s="2607">
        <v>6666</v>
      </c>
      <c r="AD23" s="2625"/>
      <c r="AE23" s="2607"/>
      <c r="AF23" s="2623"/>
      <c r="AG23" s="2259"/>
      <c r="AH23" s="2259"/>
      <c r="AI23" s="2607"/>
      <c r="AJ23" s="2623"/>
      <c r="AK23" s="2607">
        <f t="shared" si="0"/>
        <v>44722</v>
      </c>
      <c r="AL23" s="2626"/>
      <c r="AM23" s="2595">
        <f t="shared" si="1"/>
        <v>917353</v>
      </c>
      <c r="AN23" s="2626"/>
      <c r="AP23" s="2874"/>
      <c r="AR23" s="2780"/>
      <c r="AS23" s="2781"/>
    </row>
    <row r="24" spans="1:45" x14ac:dyDescent="0.2">
      <c r="A24" s="2257"/>
      <c r="B24" s="2258" t="s">
        <v>500</v>
      </c>
      <c r="C24" s="2606">
        <v>992780.7176493603</v>
      </c>
      <c r="D24" s="2628"/>
      <c r="E24" s="2606">
        <v>26453.551110859935</v>
      </c>
      <c r="F24" s="2259"/>
      <c r="G24" s="2606">
        <v>312570.99278289254</v>
      </c>
      <c r="H24" s="2623"/>
      <c r="I24" s="2606">
        <v>261145.2224537704</v>
      </c>
      <c r="J24" s="2623"/>
      <c r="K24" s="2606">
        <v>1592950.4839968833</v>
      </c>
      <c r="L24" s="2259"/>
      <c r="M24" s="2607">
        <v>1619454</v>
      </c>
      <c r="N24" s="2335"/>
      <c r="O24" s="2595"/>
      <c r="P24" s="2259"/>
      <c r="Q24" s="2607"/>
      <c r="R24" s="2623"/>
      <c r="S24" s="2607"/>
      <c r="T24" s="2623"/>
      <c r="U24" s="2607">
        <v>19703</v>
      </c>
      <c r="V24" s="2623"/>
      <c r="W24" s="2624">
        <v>13112</v>
      </c>
      <c r="X24" s="2625"/>
      <c r="Y24" s="2786">
        <v>12270</v>
      </c>
      <c r="Z24" s="2623"/>
      <c r="AA24" s="2786"/>
      <c r="AB24" s="2623"/>
      <c r="AC24" s="2607">
        <v>9356</v>
      </c>
      <c r="AD24" s="2625"/>
      <c r="AE24" s="2607">
        <v>5065</v>
      </c>
      <c r="AF24" s="2623"/>
      <c r="AG24" s="2259"/>
      <c r="AH24" s="2259"/>
      <c r="AI24" s="2607"/>
      <c r="AJ24" s="2623"/>
      <c r="AK24" s="2607">
        <f>+O24+Q24+S24+U24+W24+Y24+AA24+AC24+AG24+AI24+AE24</f>
        <v>59506</v>
      </c>
      <c r="AL24" s="2626"/>
      <c r="AM24" s="2595">
        <f t="shared" si="1"/>
        <v>1678960</v>
      </c>
      <c r="AN24" s="2626"/>
      <c r="AP24" s="2874"/>
      <c r="AR24" s="2780"/>
      <c r="AS24" s="2781"/>
    </row>
    <row r="25" spans="1:45" x14ac:dyDescent="0.2">
      <c r="A25" s="2257"/>
      <c r="B25" s="2258" t="s">
        <v>503</v>
      </c>
      <c r="C25" s="2606">
        <v>1359524.1475981777</v>
      </c>
      <c r="D25" s="2259"/>
      <c r="E25" s="2606">
        <v>0</v>
      </c>
      <c r="F25" s="2259"/>
      <c r="G25" s="2606">
        <v>260491.12081872593</v>
      </c>
      <c r="H25" s="2623"/>
      <c r="I25" s="2606">
        <v>413770.77598452097</v>
      </c>
      <c r="J25" s="2623"/>
      <c r="K25" s="2606">
        <v>2033786.0444014247</v>
      </c>
      <c r="L25" s="2259"/>
      <c r="M25" s="2607">
        <v>2044948</v>
      </c>
      <c r="N25" s="2335"/>
      <c r="O25" s="2595"/>
      <c r="P25" s="2259"/>
      <c r="Q25" s="2607"/>
      <c r="R25" s="2623"/>
      <c r="S25" s="2607"/>
      <c r="T25" s="2623"/>
      <c r="U25" s="2607">
        <v>20673</v>
      </c>
      <c r="V25" s="2623"/>
      <c r="W25" s="2624">
        <v>20798</v>
      </c>
      <c r="X25" s="2625"/>
      <c r="Y25" s="2786">
        <v>51190</v>
      </c>
      <c r="Z25" s="2623"/>
      <c r="AA25" s="2786">
        <v>6400</v>
      </c>
      <c r="AB25" s="2623"/>
      <c r="AC25" s="2607">
        <v>4587</v>
      </c>
      <c r="AD25" s="2625"/>
      <c r="AE25" s="2607">
        <v>146941</v>
      </c>
      <c r="AF25" s="2629" t="s">
        <v>525</v>
      </c>
      <c r="AG25" s="2259"/>
      <c r="AH25" s="2259"/>
      <c r="AI25" s="2607"/>
      <c r="AJ25" s="2623"/>
      <c r="AK25" s="2607">
        <f>+O25+Q25+S25+U25+W25+Y25+AA25+AC25+AG25+AI25+AE25</f>
        <v>250589</v>
      </c>
      <c r="AL25" s="2626"/>
      <c r="AM25" s="2595">
        <f t="shared" si="1"/>
        <v>2295537</v>
      </c>
      <c r="AN25" s="2626"/>
      <c r="AR25" s="2780"/>
      <c r="AS25" s="2781"/>
    </row>
    <row r="26" spans="1:45" x14ac:dyDescent="0.2">
      <c r="A26" s="2257"/>
      <c r="B26" s="2258" t="s">
        <v>505</v>
      </c>
      <c r="C26" s="2606">
        <v>209411.61658762518</v>
      </c>
      <c r="D26" s="2259"/>
      <c r="E26" s="2606">
        <v>31441.884627794698</v>
      </c>
      <c r="F26" s="2259"/>
      <c r="G26" s="2606">
        <v>42670.087500229609</v>
      </c>
      <c r="H26" s="2623"/>
      <c r="I26" s="2606">
        <v>95386.01192629947</v>
      </c>
      <c r="J26" s="2623"/>
      <c r="K26" s="2606">
        <v>378909.60064194899</v>
      </c>
      <c r="L26" s="2259"/>
      <c r="M26" s="2607">
        <v>387409</v>
      </c>
      <c r="N26" s="2335"/>
      <c r="O26" s="2595"/>
      <c r="P26" s="2259"/>
      <c r="Q26" s="2607"/>
      <c r="R26" s="2623"/>
      <c r="S26" s="2607"/>
      <c r="T26" s="2623"/>
      <c r="U26" s="2607">
        <v>1666</v>
      </c>
      <c r="V26" s="2623"/>
      <c r="W26" s="2624">
        <v>2948</v>
      </c>
      <c r="X26" s="2625"/>
      <c r="Y26" s="2786">
        <v>1016</v>
      </c>
      <c r="Z26" s="2623"/>
      <c r="AA26" s="2786"/>
      <c r="AB26" s="2623"/>
      <c r="AC26" s="2607">
        <v>2822</v>
      </c>
      <c r="AD26" s="2625"/>
      <c r="AE26" s="2607"/>
      <c r="AF26" s="2623"/>
      <c r="AG26" s="2259"/>
      <c r="AH26" s="2259"/>
      <c r="AI26" s="2607"/>
      <c r="AJ26" s="2623"/>
      <c r="AK26" s="2607">
        <f t="shared" si="0"/>
        <v>8452</v>
      </c>
      <c r="AL26" s="2626"/>
      <c r="AM26" s="2595">
        <f t="shared" si="1"/>
        <v>395861</v>
      </c>
      <c r="AN26" s="2626"/>
      <c r="AR26" s="2780"/>
      <c r="AS26" s="2781"/>
    </row>
    <row r="27" spans="1:45" x14ac:dyDescent="0.2">
      <c r="A27" s="2257"/>
      <c r="B27" s="2258" t="s">
        <v>988</v>
      </c>
      <c r="C27" s="2606">
        <v>202606.07592807847</v>
      </c>
      <c r="D27" s="2259"/>
      <c r="E27" s="2606">
        <v>50843.501938489106</v>
      </c>
      <c r="F27" s="2259"/>
      <c r="G27" s="2606">
        <v>26244.257137391767</v>
      </c>
      <c r="H27" s="2623"/>
      <c r="I27" s="2606">
        <v>20301.466370797927</v>
      </c>
      <c r="J27" s="2623"/>
      <c r="K27" s="2606">
        <v>299995.30137475731</v>
      </c>
      <c r="L27" s="2259"/>
      <c r="M27" s="2607">
        <v>297604</v>
      </c>
      <c r="N27" s="2335"/>
      <c r="O27" s="2595"/>
      <c r="P27" s="2259"/>
      <c r="Q27" s="2607"/>
      <c r="R27" s="2623"/>
      <c r="S27" s="2607"/>
      <c r="T27" s="2623"/>
      <c r="U27" s="2607">
        <v>6327</v>
      </c>
      <c r="V27" s="2623"/>
      <c r="W27" s="2624">
        <v>1933</v>
      </c>
      <c r="X27" s="2625"/>
      <c r="Y27" s="2786">
        <v>44633</v>
      </c>
      <c r="Z27" s="2623"/>
      <c r="AA27" s="2786"/>
      <c r="AB27" s="2623"/>
      <c r="AC27" s="2607">
        <v>10940</v>
      </c>
      <c r="AD27" s="2625"/>
      <c r="AE27" s="2607"/>
      <c r="AF27" s="2623"/>
      <c r="AG27" s="2259"/>
      <c r="AH27" s="2259"/>
      <c r="AI27" s="2607"/>
      <c r="AJ27" s="2623"/>
      <c r="AK27" s="2607">
        <f t="shared" si="0"/>
        <v>63833</v>
      </c>
      <c r="AL27" s="2626"/>
      <c r="AM27" s="2595">
        <f t="shared" si="1"/>
        <v>361437</v>
      </c>
      <c r="AN27" s="2626"/>
      <c r="AR27" s="2780"/>
      <c r="AS27" s="2781"/>
    </row>
    <row r="28" spans="1:45" x14ac:dyDescent="0.2">
      <c r="A28" s="2257"/>
      <c r="B28" s="2258" t="s">
        <v>104</v>
      </c>
      <c r="C28" s="2606">
        <v>1907919.0829928445</v>
      </c>
      <c r="D28" s="2259"/>
      <c r="E28" s="2606">
        <v>137678.26237088072</v>
      </c>
      <c r="F28" s="2259"/>
      <c r="G28" s="2606">
        <v>846746.14130541508</v>
      </c>
      <c r="H28" s="2623"/>
      <c r="I28" s="2606">
        <v>273051.18435201381</v>
      </c>
      <c r="J28" s="2623"/>
      <c r="K28" s="2606">
        <v>3165394.6710211542</v>
      </c>
      <c r="L28" s="2259"/>
      <c r="M28" s="2607">
        <v>3157589</v>
      </c>
      <c r="N28" s="2335"/>
      <c r="O28" s="2595"/>
      <c r="P28" s="2259"/>
      <c r="Q28" s="2607"/>
      <c r="R28" s="2623"/>
      <c r="S28" s="2607"/>
      <c r="T28" s="2623"/>
      <c r="U28" s="2607">
        <v>0</v>
      </c>
      <c r="V28" s="2623"/>
      <c r="W28" s="2624">
        <v>104805</v>
      </c>
      <c r="X28" s="2625"/>
      <c r="Y28" s="2607">
        <v>0</v>
      </c>
      <c r="Z28" s="2623"/>
      <c r="AA28" s="2607"/>
      <c r="AB28" s="2623"/>
      <c r="AC28" s="2607">
        <v>8960</v>
      </c>
      <c r="AD28" s="2625"/>
      <c r="AE28" s="2607">
        <v>1766</v>
      </c>
      <c r="AF28" s="2623"/>
      <c r="AG28" s="2259"/>
      <c r="AH28" s="2259"/>
      <c r="AI28" s="2607"/>
      <c r="AJ28" s="2623"/>
      <c r="AK28" s="2607">
        <f>+O28+Q28+S28+U28+W28+Y28+AA28+AC28+AG28+AI28+AE28</f>
        <v>115531</v>
      </c>
      <c r="AL28" s="2626"/>
      <c r="AM28" s="2595">
        <f t="shared" si="1"/>
        <v>3273120</v>
      </c>
      <c r="AN28" s="2626"/>
      <c r="AR28" s="2780"/>
      <c r="AS28" s="2781"/>
    </row>
    <row r="29" spans="1:45" x14ac:dyDescent="0.2">
      <c r="A29" s="2257"/>
      <c r="B29" s="2258" t="s">
        <v>506</v>
      </c>
      <c r="C29" s="2606">
        <v>900018.50179651869</v>
      </c>
      <c r="D29" s="2259"/>
      <c r="E29" s="2606">
        <v>11598.231969372986</v>
      </c>
      <c r="F29" s="2259"/>
      <c r="G29" s="2606">
        <v>142615.79936132338</v>
      </c>
      <c r="H29" s="2623"/>
      <c r="I29" s="2606">
        <v>336899.90725516551</v>
      </c>
      <c r="J29" s="2623"/>
      <c r="K29" s="2606">
        <v>1391132.4403823805</v>
      </c>
      <c r="L29" s="2259"/>
      <c r="M29" s="2607">
        <v>1392254</v>
      </c>
      <c r="N29" s="2335"/>
      <c r="O29" s="2595"/>
      <c r="P29" s="2259"/>
      <c r="Q29" s="2607"/>
      <c r="R29" s="2623"/>
      <c r="S29" s="2607">
        <v>119</v>
      </c>
      <c r="T29" s="2623"/>
      <c r="U29" s="2607">
        <v>10115</v>
      </c>
      <c r="V29" s="2623"/>
      <c r="W29" s="2624">
        <v>11042</v>
      </c>
      <c r="X29" s="2625"/>
      <c r="Y29" s="2786">
        <v>39134</v>
      </c>
      <c r="Z29" s="2623"/>
      <c r="AA29" s="2786">
        <v>4500</v>
      </c>
      <c r="AB29" s="2623"/>
      <c r="AC29" s="2607">
        <v>3036</v>
      </c>
      <c r="AD29" s="2625"/>
      <c r="AE29" s="2607"/>
      <c r="AF29" s="2623"/>
      <c r="AG29" s="2259"/>
      <c r="AH29" s="2259"/>
      <c r="AI29" s="2607"/>
      <c r="AJ29" s="2623"/>
      <c r="AK29" s="2607">
        <f t="shared" si="0"/>
        <v>67946</v>
      </c>
      <c r="AL29" s="2626"/>
      <c r="AM29" s="2595">
        <f t="shared" si="1"/>
        <v>1460200</v>
      </c>
      <c r="AN29" s="2626"/>
      <c r="AR29" s="2780"/>
      <c r="AS29" s="2781"/>
    </row>
    <row r="30" spans="1:45" x14ac:dyDescent="0.2">
      <c r="A30" s="2257"/>
      <c r="B30" s="2258" t="s">
        <v>320</v>
      </c>
      <c r="C30" s="2606">
        <v>1062529.115963401</v>
      </c>
      <c r="D30" s="2259"/>
      <c r="E30" s="2606">
        <v>106655.6388691194</v>
      </c>
      <c r="F30" s="2259"/>
      <c r="G30" s="2606">
        <v>346868.80683536234</v>
      </c>
      <c r="H30" s="2623"/>
      <c r="I30" s="2606">
        <v>70966.13780593808</v>
      </c>
      <c r="J30" s="2623"/>
      <c r="K30" s="2606">
        <v>1587019.6994738209</v>
      </c>
      <c r="L30" s="2259"/>
      <c r="M30" s="2607">
        <v>1580477</v>
      </c>
      <c r="N30" s="2728"/>
      <c r="O30" s="2595"/>
      <c r="P30" s="2259"/>
      <c r="Q30" s="2607"/>
      <c r="R30" s="2623"/>
      <c r="S30" s="2607">
        <v>1074</v>
      </c>
      <c r="T30" s="2623"/>
      <c r="U30" s="2607">
        <v>51403</v>
      </c>
      <c r="V30" s="2623"/>
      <c r="W30" s="2624">
        <v>52117</v>
      </c>
      <c r="X30" s="2625"/>
      <c r="Y30" s="2786">
        <v>7306</v>
      </c>
      <c r="Z30" s="2623"/>
      <c r="AA30" s="2786"/>
      <c r="AB30" s="2623"/>
      <c r="AC30" s="2607">
        <v>7260</v>
      </c>
      <c r="AD30" s="2625"/>
      <c r="AE30" s="2607">
        <v>2866</v>
      </c>
      <c r="AF30" s="2623"/>
      <c r="AG30" s="2259"/>
      <c r="AH30" s="2259"/>
      <c r="AI30" s="2607"/>
      <c r="AJ30" s="2623"/>
      <c r="AK30" s="2607">
        <f>+O30+Q30+S30+U30+W30+Y30+AA30+AC30+AG30+AI30+AE30</f>
        <v>122026</v>
      </c>
      <c r="AL30" s="2626"/>
      <c r="AM30" s="2595">
        <f t="shared" si="1"/>
        <v>1702503</v>
      </c>
      <c r="AN30" s="2626"/>
      <c r="AR30" s="2780"/>
      <c r="AS30" s="2781"/>
    </row>
    <row r="31" spans="1:45" x14ac:dyDescent="0.2">
      <c r="A31" s="2257"/>
      <c r="B31" s="2258" t="s">
        <v>614</v>
      </c>
      <c r="C31" s="2606">
        <v>390720.396532554</v>
      </c>
      <c r="D31" s="2259"/>
      <c r="E31" s="2606">
        <v>82097.453245075798</v>
      </c>
      <c r="F31" s="2259"/>
      <c r="G31" s="2606">
        <v>106889.32774565775</v>
      </c>
      <c r="H31" s="2623"/>
      <c r="I31" s="2606">
        <v>14438.55213632433</v>
      </c>
      <c r="J31" s="2623"/>
      <c r="K31" s="2606">
        <v>594145.72965961194</v>
      </c>
      <c r="L31" s="2259"/>
      <c r="M31" s="2607">
        <v>585033</v>
      </c>
      <c r="N31" s="2335"/>
      <c r="O31" s="2595"/>
      <c r="P31" s="2259"/>
      <c r="Q31" s="2607"/>
      <c r="R31" s="2623"/>
      <c r="S31" s="2607">
        <v>546</v>
      </c>
      <c r="T31" s="2623"/>
      <c r="U31" s="2607">
        <v>518</v>
      </c>
      <c r="V31" s="2623"/>
      <c r="W31" s="2624">
        <v>15978</v>
      </c>
      <c r="X31" s="2625"/>
      <c r="Y31" s="2786">
        <v>4007</v>
      </c>
      <c r="Z31" s="2623"/>
      <c r="AA31" s="2786"/>
      <c r="AB31" s="2623"/>
      <c r="AC31" s="2607">
        <v>8217</v>
      </c>
      <c r="AD31" s="2625"/>
      <c r="AE31" s="2607"/>
      <c r="AF31" s="2623"/>
      <c r="AG31" s="2259"/>
      <c r="AH31" s="2259"/>
      <c r="AI31" s="2607"/>
      <c r="AJ31" s="2623"/>
      <c r="AK31" s="2607">
        <f t="shared" si="0"/>
        <v>29266</v>
      </c>
      <c r="AL31" s="2626"/>
      <c r="AM31" s="2595">
        <f t="shared" si="1"/>
        <v>614299</v>
      </c>
      <c r="AN31" s="2626"/>
      <c r="AR31" s="2780"/>
      <c r="AS31" s="2781"/>
    </row>
    <row r="32" spans="1:45" x14ac:dyDescent="0.2">
      <c r="A32" s="2257"/>
      <c r="B32" s="2258" t="s">
        <v>509</v>
      </c>
      <c r="C32" s="2606">
        <v>311115.39706480259</v>
      </c>
      <c r="D32" s="2259"/>
      <c r="E32" s="2606">
        <v>60628.250717766816</v>
      </c>
      <c r="F32" s="2259"/>
      <c r="G32" s="2606">
        <v>64011.248650203946</v>
      </c>
      <c r="H32" s="2623"/>
      <c r="I32" s="2606">
        <v>39321.626503447369</v>
      </c>
      <c r="J32" s="2623"/>
      <c r="K32" s="2606">
        <v>475076.52293622069</v>
      </c>
      <c r="L32" s="2259"/>
      <c r="M32" s="2607">
        <v>468166</v>
      </c>
      <c r="N32" s="2335"/>
      <c r="O32" s="2595"/>
      <c r="P32" s="2259"/>
      <c r="Q32" s="2607"/>
      <c r="R32" s="2623"/>
      <c r="S32" s="2607"/>
      <c r="T32" s="2623"/>
      <c r="U32" s="2607">
        <v>6695</v>
      </c>
      <c r="V32" s="2623"/>
      <c r="W32" s="2624">
        <v>7058</v>
      </c>
      <c r="X32" s="2625"/>
      <c r="Y32" s="2786">
        <v>4500</v>
      </c>
      <c r="Z32" s="2623"/>
      <c r="AA32" s="2786"/>
      <c r="AB32" s="2623"/>
      <c r="AC32" s="2607">
        <v>6815</v>
      </c>
      <c r="AD32" s="2625"/>
      <c r="AE32" s="2607"/>
      <c r="AF32" s="2623"/>
      <c r="AG32" s="2259"/>
      <c r="AH32" s="2259"/>
      <c r="AI32" s="2607"/>
      <c r="AJ32" s="2623"/>
      <c r="AK32" s="2607">
        <f t="shared" si="0"/>
        <v>25068</v>
      </c>
      <c r="AL32" s="2626"/>
      <c r="AM32" s="2595">
        <f t="shared" si="1"/>
        <v>493234</v>
      </c>
      <c r="AN32" s="2626"/>
      <c r="AR32" s="2780"/>
      <c r="AS32" s="2781"/>
    </row>
    <row r="33" spans="1:45" x14ac:dyDescent="0.2">
      <c r="A33" s="2257"/>
      <c r="B33" s="2258" t="s">
        <v>634</v>
      </c>
      <c r="C33" s="2606">
        <v>476648.80222705478</v>
      </c>
      <c r="D33" s="2259"/>
      <c r="E33" s="2606">
        <v>58141.903866349996</v>
      </c>
      <c r="F33" s="2259"/>
      <c r="G33" s="2606">
        <v>135601.58868238039</v>
      </c>
      <c r="H33" s="2623"/>
      <c r="I33" s="2606">
        <v>11380.572729462829</v>
      </c>
      <c r="J33" s="2623"/>
      <c r="K33" s="2606">
        <v>681772.86750524805</v>
      </c>
      <c r="L33" s="2259"/>
      <c r="M33" s="2607">
        <v>689296</v>
      </c>
      <c r="N33" s="2335"/>
      <c r="O33" s="2595"/>
      <c r="P33" s="2259"/>
      <c r="Q33" s="2607"/>
      <c r="R33" s="2623"/>
      <c r="S33" s="2607"/>
      <c r="T33" s="2623"/>
      <c r="U33" s="2607">
        <v>0</v>
      </c>
      <c r="V33" s="2623"/>
      <c r="W33" s="2624">
        <v>26433</v>
      </c>
      <c r="X33" s="2625"/>
      <c r="Y33" s="2786">
        <v>15439</v>
      </c>
      <c r="Z33" s="2623"/>
      <c r="AA33" s="2786">
        <v>4200</v>
      </c>
      <c r="AB33" s="2623"/>
      <c r="AC33" s="2607">
        <v>11715</v>
      </c>
      <c r="AD33" s="2625"/>
      <c r="AE33" s="2607"/>
      <c r="AF33" s="2623"/>
      <c r="AG33" s="2259"/>
      <c r="AH33" s="2259"/>
      <c r="AI33" s="2607"/>
      <c r="AJ33" s="2623"/>
      <c r="AK33" s="2607">
        <f t="shared" si="0"/>
        <v>57787</v>
      </c>
      <c r="AL33" s="2626"/>
      <c r="AM33" s="2595">
        <f t="shared" si="1"/>
        <v>747083</v>
      </c>
      <c r="AN33" s="2626"/>
      <c r="AR33" s="2780"/>
      <c r="AS33" s="2781"/>
    </row>
    <row r="34" spans="1:45" x14ac:dyDescent="0.2">
      <c r="A34" s="2257"/>
      <c r="B34" s="2258" t="s">
        <v>511</v>
      </c>
      <c r="C34" s="2606">
        <v>508367.77199767763</v>
      </c>
      <c r="D34" s="2259"/>
      <c r="E34" s="2606">
        <v>85610.087780917005</v>
      </c>
      <c r="F34" s="2259"/>
      <c r="G34" s="2606">
        <v>104203.78920732182</v>
      </c>
      <c r="H34" s="2623"/>
      <c r="I34" s="2606">
        <v>113570.91050286719</v>
      </c>
      <c r="J34" s="2623"/>
      <c r="K34" s="2606">
        <v>811752.55948878371</v>
      </c>
      <c r="L34" s="2259"/>
      <c r="M34" s="2607">
        <v>800440</v>
      </c>
      <c r="N34" s="2335"/>
      <c r="O34" s="2595"/>
      <c r="P34" s="2259"/>
      <c r="Q34" s="2607"/>
      <c r="R34" s="2623"/>
      <c r="S34" s="2607"/>
      <c r="T34" s="2623"/>
      <c r="U34" s="2607">
        <v>17845</v>
      </c>
      <c r="V34" s="2623"/>
      <c r="W34" s="2624">
        <v>8629</v>
      </c>
      <c r="X34" s="2625"/>
      <c r="Y34" s="2786">
        <v>27859</v>
      </c>
      <c r="Z34" s="2623"/>
      <c r="AA34" s="2786"/>
      <c r="AB34" s="2623"/>
      <c r="AC34" s="2607">
        <v>6980</v>
      </c>
      <c r="AD34" s="2625"/>
      <c r="AE34" s="2607"/>
      <c r="AF34" s="2623"/>
      <c r="AG34" s="2259"/>
      <c r="AH34" s="2259"/>
      <c r="AI34" s="2607"/>
      <c r="AJ34" s="2623"/>
      <c r="AK34" s="2607">
        <f t="shared" si="0"/>
        <v>61313</v>
      </c>
      <c r="AL34" s="2626"/>
      <c r="AM34" s="2595">
        <f t="shared" si="1"/>
        <v>861753</v>
      </c>
      <c r="AN34" s="2626"/>
      <c r="AO34" s="132"/>
      <c r="AR34" s="2780"/>
      <c r="AS34" s="2781"/>
    </row>
    <row r="35" spans="1:45" x14ac:dyDescent="0.2">
      <c r="A35" s="2257"/>
      <c r="B35" s="2258" t="s">
        <v>326</v>
      </c>
      <c r="C35" s="2606">
        <v>891949.92115895939</v>
      </c>
      <c r="D35" s="2259"/>
      <c r="E35" s="2606">
        <v>39857.434661906518</v>
      </c>
      <c r="F35" s="2259"/>
      <c r="G35" s="2606">
        <v>159545.70347258693</v>
      </c>
      <c r="H35" s="2623"/>
      <c r="I35" s="2606">
        <v>295002.80160189996</v>
      </c>
      <c r="J35" s="2623"/>
      <c r="K35" s="2606">
        <v>1386355.8608953529</v>
      </c>
      <c r="L35" s="2259"/>
      <c r="M35" s="2607">
        <v>1422617</v>
      </c>
      <c r="N35" s="2335"/>
      <c r="O35" s="2595"/>
      <c r="P35" s="2259"/>
      <c r="Q35" s="2607"/>
      <c r="R35" s="2623"/>
      <c r="S35" s="2607"/>
      <c r="T35" s="2623"/>
      <c r="U35" s="2607">
        <v>304</v>
      </c>
      <c r="V35" s="2623"/>
      <c r="W35" s="2624">
        <v>15932</v>
      </c>
      <c r="X35" s="2625"/>
      <c r="Y35" s="2786">
        <v>69658</v>
      </c>
      <c r="Z35" s="2623"/>
      <c r="AA35" s="2786">
        <v>5800</v>
      </c>
      <c r="AB35" s="2623"/>
      <c r="AC35" s="2607">
        <v>3185</v>
      </c>
      <c r="AD35" s="2625"/>
      <c r="AE35" s="2607"/>
      <c r="AF35" s="2623"/>
      <c r="AG35" s="2259"/>
      <c r="AH35" s="2259"/>
      <c r="AI35" s="2607"/>
      <c r="AJ35" s="2623"/>
      <c r="AK35" s="2607">
        <f t="shared" si="0"/>
        <v>94879</v>
      </c>
      <c r="AL35" s="2626"/>
      <c r="AM35" s="2595">
        <f t="shared" si="1"/>
        <v>1517496</v>
      </c>
      <c r="AN35" s="2626"/>
      <c r="AP35" s="544"/>
      <c r="AQ35" s="2309"/>
      <c r="AR35" s="2780"/>
      <c r="AS35" s="2781"/>
    </row>
    <row r="36" spans="1:45" x14ac:dyDescent="0.2">
      <c r="A36" s="2257"/>
      <c r="B36" s="2258" t="s">
        <v>513</v>
      </c>
      <c r="C36" s="2606">
        <v>288941.31798409374</v>
      </c>
      <c r="D36" s="2259"/>
      <c r="E36" s="2606">
        <v>47525.3782236923</v>
      </c>
      <c r="F36" s="2259"/>
      <c r="G36" s="2606">
        <v>100300.88809693839</v>
      </c>
      <c r="H36" s="2623"/>
      <c r="I36" s="2606">
        <v>23310.123529161661</v>
      </c>
      <c r="J36" s="2623"/>
      <c r="K36" s="2606">
        <v>460077.70783388609</v>
      </c>
      <c r="L36" s="2259"/>
      <c r="M36" s="2607">
        <v>450695</v>
      </c>
      <c r="N36" s="2335"/>
      <c r="O36" s="2595"/>
      <c r="P36" s="2259"/>
      <c r="Q36" s="2607"/>
      <c r="R36" s="2623"/>
      <c r="S36" s="2607"/>
      <c r="T36" s="2623"/>
      <c r="U36" s="2607">
        <v>2469</v>
      </c>
      <c r="V36" s="2623"/>
      <c r="W36" s="2624">
        <v>11052</v>
      </c>
      <c r="X36" s="2625"/>
      <c r="Y36" s="2786">
        <v>5593</v>
      </c>
      <c r="Z36" s="2623"/>
      <c r="AA36" s="2786"/>
      <c r="AB36" s="2623"/>
      <c r="AC36" s="2607">
        <v>4917</v>
      </c>
      <c r="AD36" s="2625"/>
      <c r="AE36" s="2607"/>
      <c r="AF36" s="2623"/>
      <c r="AG36" s="2259"/>
      <c r="AH36" s="2259"/>
      <c r="AI36" s="2607"/>
      <c r="AJ36" s="2623"/>
      <c r="AK36" s="2607">
        <f t="shared" si="0"/>
        <v>24031</v>
      </c>
      <c r="AL36" s="2626"/>
      <c r="AM36" s="2595">
        <f t="shared" si="1"/>
        <v>474726</v>
      </c>
      <c r="AN36" s="2626"/>
      <c r="AO36" s="13"/>
      <c r="AR36" s="2780"/>
      <c r="AS36" s="2781"/>
    </row>
    <row r="37" spans="1:45" s="2316" customFormat="1" ht="13.5" thickBot="1" x14ac:dyDescent="0.25">
      <c r="A37" s="2317" t="s">
        <v>529</v>
      </c>
      <c r="B37" s="2463"/>
      <c r="C37" s="2614"/>
      <c r="D37" s="2291"/>
      <c r="E37" s="2614"/>
      <c r="F37" s="2291"/>
      <c r="G37" s="2614"/>
      <c r="H37" s="2615"/>
      <c r="I37" s="2614"/>
      <c r="J37" s="2615"/>
      <c r="K37" s="2375"/>
      <c r="L37" s="2291"/>
      <c r="M37" s="2323">
        <v>0</v>
      </c>
      <c r="N37" s="2616"/>
      <c r="O37" s="2329">
        <v>7519285</v>
      </c>
      <c r="P37" s="2617"/>
      <c r="Q37" s="2618">
        <v>2541903</v>
      </c>
      <c r="R37" s="2617"/>
      <c r="S37" s="2323"/>
      <c r="T37" s="2456"/>
      <c r="U37" s="2377"/>
      <c r="V37" s="2619"/>
      <c r="W37" s="2315">
        <v>221000</v>
      </c>
      <c r="X37" s="2617" t="s">
        <v>487</v>
      </c>
      <c r="Y37" s="2323"/>
      <c r="Z37" s="2615"/>
      <c r="AA37" s="2323"/>
      <c r="AB37" s="2615"/>
      <c r="AC37" s="2323">
        <v>63245</v>
      </c>
      <c r="AD37" s="2617" t="s">
        <v>490</v>
      </c>
      <c r="AE37" s="2323"/>
      <c r="AF37" s="2615"/>
      <c r="AG37" s="2323">
        <v>1345718</v>
      </c>
      <c r="AH37" s="2310"/>
      <c r="AI37" s="2323">
        <v>497341</v>
      </c>
      <c r="AJ37" s="2615"/>
      <c r="AK37" s="2323">
        <f>+O37+Q37+S37+U37+W37+Y37+AA37+AC37+AG37+AI37</f>
        <v>12188492</v>
      </c>
      <c r="AL37" s="2621"/>
      <c r="AM37" s="2785">
        <f t="shared" si="1"/>
        <v>12188492</v>
      </c>
      <c r="AN37" s="2621"/>
      <c r="AO37" s="1393"/>
      <c r="AP37"/>
      <c r="AR37" s="2780"/>
      <c r="AS37" s="2781"/>
    </row>
    <row r="38" spans="1:45" ht="18.75" thickBot="1" x14ac:dyDescent="0.3">
      <c r="A38" s="2317" t="s">
        <v>488</v>
      </c>
      <c r="B38" s="2290"/>
      <c r="C38" s="2318">
        <v>16220201</v>
      </c>
      <c r="D38" s="2319"/>
      <c r="E38" s="2318">
        <v>1445538</v>
      </c>
      <c r="F38" s="2319"/>
      <c r="G38" s="2318">
        <v>4310654</v>
      </c>
      <c r="H38" s="2320"/>
      <c r="I38" s="2318">
        <v>3346481</v>
      </c>
      <c r="J38" s="2321"/>
      <c r="K38" s="2318">
        <v>25322875.000000007</v>
      </c>
      <c r="L38" s="2322"/>
      <c r="M38" s="2323">
        <f>SUM(M13:M36)</f>
        <v>25322874</v>
      </c>
      <c r="N38" s="2321"/>
      <c r="O38" s="2327">
        <f>SUM(O37)</f>
        <v>7519285</v>
      </c>
      <c r="P38" s="2376">
        <f t="shared" ref="P38:AJ38" si="2">SUM(P13:P36)</f>
        <v>0</v>
      </c>
      <c r="Q38" s="2327">
        <f>SUM(Q37)</f>
        <v>2541903</v>
      </c>
      <c r="R38" s="2376"/>
      <c r="S38" s="2327">
        <f>SUM(S13:S37)</f>
        <v>3647</v>
      </c>
      <c r="T38" s="2376">
        <f t="shared" si="2"/>
        <v>0</v>
      </c>
      <c r="U38" s="2327">
        <f>SUM(U13:U37)</f>
        <v>335794</v>
      </c>
      <c r="V38" s="2376">
        <f t="shared" si="2"/>
        <v>0</v>
      </c>
      <c r="W38" s="2327">
        <f>SUM(W13:W37)</f>
        <v>680000</v>
      </c>
      <c r="X38" s="2376"/>
      <c r="Y38" s="2327">
        <f>SUM(Y13:Y37)</f>
        <v>475026</v>
      </c>
      <c r="Z38" s="2376"/>
      <c r="AA38" s="2327">
        <f>SUM(AA13:AA37)</f>
        <v>27900</v>
      </c>
      <c r="AB38" s="2376">
        <f t="shared" si="2"/>
        <v>0</v>
      </c>
      <c r="AC38" s="2327">
        <f>SUM(AC13:AC37)</f>
        <v>220000</v>
      </c>
      <c r="AD38" s="2376"/>
      <c r="AE38" s="2327">
        <f>SUM(AE13:AE37)</f>
        <v>156638</v>
      </c>
      <c r="AF38" s="2376"/>
      <c r="AG38" s="2327">
        <f>SUM(AG13:AG37)</f>
        <v>1345718</v>
      </c>
      <c r="AH38" s="2376"/>
      <c r="AI38" s="2327">
        <f>SUM(AI13:AI37)</f>
        <v>497341</v>
      </c>
      <c r="AJ38" s="2376">
        <f t="shared" si="2"/>
        <v>0</v>
      </c>
      <c r="AK38" s="2323">
        <f>SUM(AK13:AK37)</f>
        <v>13803252</v>
      </c>
      <c r="AL38" s="2328"/>
      <c r="AM38" s="2323">
        <f>SUM(AM13:AM37)</f>
        <v>39126126</v>
      </c>
      <c r="AN38" s="2330"/>
      <c r="AO38" s="2083"/>
      <c r="AR38" s="2780"/>
      <c r="AS38" s="2781"/>
    </row>
    <row r="39" spans="1:45" s="2078" customFormat="1" ht="18" x14ac:dyDescent="0.25">
      <c r="A39" s="2078" t="s">
        <v>903</v>
      </c>
      <c r="C39" s="2079"/>
      <c r="D39" s="2080"/>
      <c r="E39" s="2081"/>
      <c r="F39" s="2080"/>
      <c r="G39" s="2081"/>
      <c r="H39" s="2080"/>
      <c r="I39" s="2081"/>
      <c r="J39" s="2080"/>
      <c r="K39" s="2080"/>
      <c r="L39" s="2080"/>
      <c r="O39" s="2082"/>
      <c r="Q39" s="2083"/>
      <c r="S39" s="2083"/>
      <c r="U39" s="2083"/>
      <c r="Y39" s="2083"/>
      <c r="AA39" s="2083"/>
      <c r="AE39" s="2083"/>
      <c r="AI39" s="2083"/>
      <c r="AO39" s="2083"/>
      <c r="AP39"/>
      <c r="AR39" s="2780"/>
      <c r="AS39" s="2781"/>
    </row>
    <row r="40" spans="1:45" s="2078" customFormat="1" ht="18" x14ac:dyDescent="0.25">
      <c r="A40" s="2078" t="s">
        <v>963</v>
      </c>
      <c r="C40" s="2079"/>
      <c r="D40" s="2080"/>
      <c r="E40" s="2081"/>
      <c r="F40" s="2080"/>
      <c r="G40" s="2081"/>
      <c r="H40" s="2080"/>
      <c r="I40" s="2081"/>
      <c r="J40" s="2080"/>
      <c r="K40" s="2080"/>
      <c r="L40" s="2080"/>
      <c r="O40" s="2082"/>
      <c r="Q40" s="2083"/>
      <c r="S40" s="2083"/>
      <c r="U40" s="2083"/>
      <c r="Y40" s="2083"/>
      <c r="AA40" s="2083"/>
      <c r="AE40" s="2083"/>
      <c r="AI40" s="2083"/>
      <c r="AP40" s="1138"/>
      <c r="AR40" s="2780"/>
      <c r="AS40" s="2781"/>
    </row>
    <row r="41" spans="1:45" s="2078" customFormat="1" ht="18" x14ac:dyDescent="0.25">
      <c r="A41" s="2078" t="s">
        <v>1083</v>
      </c>
      <c r="C41" s="2079"/>
      <c r="D41" s="2080"/>
      <c r="E41" s="2081"/>
      <c r="F41" s="2080"/>
      <c r="G41" s="2081"/>
      <c r="H41" s="2080"/>
      <c r="I41" s="2081"/>
      <c r="J41" s="2080"/>
      <c r="K41" s="2080"/>
      <c r="L41" s="2080"/>
      <c r="O41" s="2082"/>
      <c r="Q41" s="2083"/>
      <c r="S41" s="2083"/>
      <c r="U41" s="2083"/>
      <c r="Y41" s="2083"/>
      <c r="AA41" s="2083"/>
      <c r="AE41" s="2083"/>
      <c r="AI41" s="2083"/>
      <c r="AP41"/>
      <c r="AR41" s="2780"/>
      <c r="AS41" s="2781"/>
    </row>
    <row r="42" spans="1:45" s="2078" customFormat="1" ht="18" x14ac:dyDescent="0.25">
      <c r="A42" s="2078" t="s">
        <v>965</v>
      </c>
      <c r="C42" s="2079"/>
      <c r="D42" s="2080"/>
      <c r="E42" s="2081"/>
      <c r="F42" s="2080"/>
      <c r="G42" s="2081"/>
      <c r="H42" s="2080"/>
      <c r="I42" s="2081"/>
      <c r="J42" s="2080"/>
      <c r="K42" s="2080"/>
      <c r="L42" s="2080"/>
      <c r="O42" s="2082"/>
      <c r="Q42" s="2083"/>
      <c r="S42" s="2083"/>
      <c r="U42" s="2083"/>
      <c r="Y42" s="2083"/>
      <c r="AA42" s="2083"/>
      <c r="AE42" s="2083"/>
      <c r="AI42" s="2083"/>
      <c r="AP42"/>
      <c r="AR42" s="2780"/>
      <c r="AS42" s="2781"/>
    </row>
    <row r="43" spans="1:45" s="2078" customFormat="1" ht="18" x14ac:dyDescent="0.25">
      <c r="A43" s="2078" t="s">
        <v>904</v>
      </c>
      <c r="C43" s="2079"/>
      <c r="D43" s="2080"/>
      <c r="E43" s="2081"/>
      <c r="F43" s="2080"/>
      <c r="G43" s="2081"/>
      <c r="H43" s="2080"/>
      <c r="I43" s="2081"/>
      <c r="J43" s="2080"/>
      <c r="K43" s="2080"/>
      <c r="L43" s="2080"/>
      <c r="O43" s="2082"/>
      <c r="Q43" s="2083"/>
      <c r="S43" s="2083"/>
      <c r="U43" s="2083"/>
      <c r="Y43" s="2083"/>
      <c r="AA43" s="2083"/>
      <c r="AE43" s="2083"/>
      <c r="AI43" s="2083"/>
      <c r="AO43" s="1661"/>
      <c r="AP43"/>
      <c r="AR43" s="2782"/>
      <c r="AS43" s="2783"/>
    </row>
    <row r="44" spans="1:45" s="2078" customFormat="1" ht="18" x14ac:dyDescent="0.25">
      <c r="B44" s="2078" t="s">
        <v>1084</v>
      </c>
      <c r="C44" s="2079"/>
      <c r="D44" s="2080"/>
      <c r="E44" s="2081"/>
      <c r="F44" s="2080"/>
      <c r="G44" s="2081"/>
      <c r="H44" s="2080"/>
      <c r="I44" s="2081"/>
      <c r="J44" s="2080"/>
      <c r="K44" s="2080"/>
      <c r="L44" s="2080"/>
      <c r="O44" s="2082"/>
      <c r="Q44" s="2083"/>
      <c r="S44" s="2083"/>
      <c r="U44" s="2083"/>
      <c r="Y44" s="2083"/>
      <c r="AA44" s="2083"/>
      <c r="AE44" s="2083"/>
      <c r="AI44" s="2083"/>
      <c r="AO44" s="1661"/>
      <c r="AP44"/>
      <c r="AR44" s="2782"/>
      <c r="AS44" s="2783"/>
    </row>
    <row r="45" spans="1:45" s="2078" customFormat="1" ht="18" x14ac:dyDescent="0.25">
      <c r="A45" s="2078" t="s">
        <v>1085</v>
      </c>
      <c r="C45" s="2080"/>
      <c r="D45" s="2080"/>
      <c r="E45" s="2080"/>
      <c r="F45" s="2080"/>
      <c r="G45" s="2080"/>
      <c r="H45" s="2080"/>
      <c r="I45" s="2080"/>
      <c r="J45" s="2331"/>
      <c r="K45" s="2331"/>
      <c r="L45" s="2331"/>
      <c r="O45" s="2082"/>
      <c r="AO45" s="1393"/>
      <c r="AP45"/>
    </row>
    <row r="46" spans="1:45" s="2078" customFormat="1" ht="18" x14ac:dyDescent="0.25">
      <c r="A46" s="2078" t="s">
        <v>1086</v>
      </c>
      <c r="C46" s="2080"/>
      <c r="D46" s="2080"/>
      <c r="E46" s="2080"/>
      <c r="F46" s="2080"/>
      <c r="G46" s="2080"/>
      <c r="H46" s="2080"/>
      <c r="I46" s="2080"/>
      <c r="J46" s="2331"/>
      <c r="K46" s="2331"/>
      <c r="L46" s="2331"/>
      <c r="O46" s="2082"/>
      <c r="AO46" s="1393"/>
      <c r="AP46"/>
    </row>
    <row r="47" spans="1:45" ht="18" x14ac:dyDescent="0.25">
      <c r="A47" s="2078" t="s">
        <v>1087</v>
      </c>
      <c r="B47" s="2332"/>
      <c r="C47" s="2333"/>
      <c r="D47" s="2333"/>
      <c r="E47" s="2333"/>
      <c r="F47" s="2333"/>
      <c r="G47" s="2333"/>
      <c r="H47" s="2333"/>
      <c r="I47" s="2333"/>
      <c r="J47" s="2333"/>
      <c r="K47" s="2333"/>
      <c r="L47" s="2333"/>
    </row>
    <row r="48" spans="1:45" ht="18" x14ac:dyDescent="0.25">
      <c r="A48" s="2078" t="s">
        <v>1088</v>
      </c>
      <c r="B48" s="2332"/>
      <c r="C48" s="2333"/>
      <c r="D48" s="2333"/>
      <c r="E48" s="2333"/>
      <c r="F48" s="2333"/>
      <c r="G48" s="2333"/>
      <c r="H48" s="2333"/>
      <c r="I48" s="2333"/>
      <c r="J48" s="2333"/>
      <c r="K48" s="2333"/>
      <c r="L48" s="2333"/>
    </row>
    <row r="49" spans="1:14" ht="18" x14ac:dyDescent="0.25">
      <c r="A49" s="2078" t="s">
        <v>970</v>
      </c>
      <c r="B49" s="2332"/>
      <c r="C49" s="2333"/>
      <c r="D49" s="2333"/>
      <c r="E49" s="2333"/>
      <c r="F49" s="2333"/>
      <c r="G49" s="2333"/>
      <c r="H49" s="2333"/>
      <c r="I49" s="2333"/>
      <c r="J49" s="2333"/>
      <c r="K49" s="2333"/>
      <c r="L49" s="2333"/>
    </row>
    <row r="50" spans="1:14" ht="18" x14ac:dyDescent="0.25">
      <c r="A50" s="2078" t="s">
        <v>1089</v>
      </c>
      <c r="B50" s="2332"/>
      <c r="C50" s="2333"/>
      <c r="D50" s="2333"/>
      <c r="E50" s="2333"/>
      <c r="F50" s="2333"/>
      <c r="G50" s="2333"/>
      <c r="H50" s="2333"/>
      <c r="I50" s="2333"/>
      <c r="J50" s="2333"/>
      <c r="K50" s="2333"/>
      <c r="L50" s="2333"/>
    </row>
    <row r="51" spans="1:14" ht="18" x14ac:dyDescent="0.25">
      <c r="A51" s="2078" t="s">
        <v>1090</v>
      </c>
      <c r="B51" s="2332"/>
      <c r="C51" s="2333"/>
      <c r="D51" s="2333"/>
      <c r="E51" s="2333"/>
      <c r="F51" s="2333"/>
      <c r="G51" s="2333"/>
      <c r="H51" s="2333"/>
      <c r="I51" s="2333"/>
      <c r="J51" s="2333"/>
      <c r="K51" s="2333"/>
      <c r="L51" s="2333"/>
    </row>
    <row r="52" spans="1:14" ht="18" x14ac:dyDescent="0.25">
      <c r="A52" s="2078" t="s">
        <v>1091</v>
      </c>
      <c r="B52" s="2332"/>
      <c r="C52" s="2333"/>
      <c r="D52" s="2333"/>
      <c r="E52" s="2333"/>
      <c r="F52" s="2333"/>
      <c r="G52" s="2333"/>
      <c r="H52" s="2333"/>
      <c r="I52" s="2333"/>
      <c r="J52" s="2333"/>
      <c r="K52" s="2333"/>
      <c r="L52" s="2333"/>
    </row>
    <row r="53" spans="1:14" x14ac:dyDescent="0.2">
      <c r="G53" s="2334"/>
      <c r="M53" s="2334"/>
      <c r="N53" s="2334"/>
    </row>
    <row r="54" spans="1:14" x14ac:dyDescent="0.2">
      <c r="G54" s="2334"/>
      <c r="I54" s="2334"/>
      <c r="M54" s="2334"/>
      <c r="N54" s="2334"/>
    </row>
    <row r="55" spans="1:14" x14ac:dyDescent="0.2">
      <c r="M55" s="2334"/>
      <c r="N55" s="2334"/>
    </row>
  </sheetData>
  <mergeCells count="89">
    <mergeCell ref="AR13:AS13"/>
    <mergeCell ref="AR14:AS14"/>
    <mergeCell ref="AP20:AP24"/>
    <mergeCell ref="C12:D12"/>
    <mergeCell ref="E12:F12"/>
    <mergeCell ref="G12:H12"/>
    <mergeCell ref="I12:J12"/>
    <mergeCell ref="K12:L12"/>
    <mergeCell ref="Q12:R12"/>
    <mergeCell ref="W12:X12"/>
    <mergeCell ref="AC12:AD12"/>
    <mergeCell ref="AG12:AH12"/>
    <mergeCell ref="AG11:AH11"/>
    <mergeCell ref="Q10:R10"/>
    <mergeCell ref="U10:V10"/>
    <mergeCell ref="W10:X10"/>
    <mergeCell ref="Y10:Z10"/>
    <mergeCell ref="AA10:AB10"/>
    <mergeCell ref="AE10:AF10"/>
    <mergeCell ref="Q11:R11"/>
    <mergeCell ref="S11:T11"/>
    <mergeCell ref="U11:V11"/>
    <mergeCell ref="Y11:Z11"/>
    <mergeCell ref="AA11:AB11"/>
    <mergeCell ref="AG9:AH9"/>
    <mergeCell ref="AI9:AJ9"/>
    <mergeCell ref="AM9:AN9"/>
    <mergeCell ref="AG10:AH10"/>
    <mergeCell ref="AI10:AJ10"/>
    <mergeCell ref="AM10:AN10"/>
    <mergeCell ref="C10:D10"/>
    <mergeCell ref="E10:F10"/>
    <mergeCell ref="G10:H10"/>
    <mergeCell ref="I10:J10"/>
    <mergeCell ref="O10:P10"/>
    <mergeCell ref="AM8:AN8"/>
    <mergeCell ref="C9:D9"/>
    <mergeCell ref="O9:P9"/>
    <mergeCell ref="Q9:R9"/>
    <mergeCell ref="U9:V9"/>
    <mergeCell ref="W9:X9"/>
    <mergeCell ref="Y9:Z9"/>
    <mergeCell ref="AA9:AB9"/>
    <mergeCell ref="Q8:R8"/>
    <mergeCell ref="U8:V8"/>
    <mergeCell ref="W8:X8"/>
    <mergeCell ref="Y8:Z8"/>
    <mergeCell ref="AA8:AB8"/>
    <mergeCell ref="AE8:AF8"/>
    <mergeCell ref="AC9:AD9"/>
    <mergeCell ref="AE9:AF9"/>
    <mergeCell ref="AA7:AB7"/>
    <mergeCell ref="AE7:AF7"/>
    <mergeCell ref="AG7:AH7"/>
    <mergeCell ref="AI7:AJ7"/>
    <mergeCell ref="A8:B8"/>
    <mergeCell ref="C8:D8"/>
    <mergeCell ref="E8:F8"/>
    <mergeCell ref="G8:H8"/>
    <mergeCell ref="I8:J8"/>
    <mergeCell ref="O8:P8"/>
    <mergeCell ref="AG8:AH8"/>
    <mergeCell ref="AI8:AJ8"/>
    <mergeCell ref="U6:AD6"/>
    <mergeCell ref="C7:D7"/>
    <mergeCell ref="E7:F7"/>
    <mergeCell ref="G7:H7"/>
    <mergeCell ref="I7:J7"/>
    <mergeCell ref="O7:P7"/>
    <mergeCell ref="Q7:R7"/>
    <mergeCell ref="U7:V7"/>
    <mergeCell ref="W7:X7"/>
    <mergeCell ref="Y7:Z7"/>
    <mergeCell ref="C6:D6"/>
    <mergeCell ref="E6:F6"/>
    <mergeCell ref="G6:H6"/>
    <mergeCell ref="I6:J6"/>
    <mergeCell ref="O6:P6"/>
    <mergeCell ref="Q6:T6"/>
    <mergeCell ref="M3:N3"/>
    <mergeCell ref="O3:AL3"/>
    <mergeCell ref="M4:N4"/>
    <mergeCell ref="AM4:AN4"/>
    <mergeCell ref="C5:D5"/>
    <mergeCell ref="E5:F5"/>
    <mergeCell ref="G5:H5"/>
    <mergeCell ref="I5:J5"/>
    <mergeCell ref="O5:P5"/>
    <mergeCell ref="Q5:R5"/>
  </mergeCells>
  <pageMargins left="0.35" right="0.2" top="0.92" bottom="0.2" header="0.5" footer="0.5"/>
  <pageSetup paperSize="9" scale="61" orientation="landscape"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4"/>
  <sheetViews>
    <sheetView showGridLines="0" zoomScale="80" zoomScaleNormal="80" workbookViewId="0">
      <selection activeCell="C20" sqref="C20"/>
    </sheetView>
  </sheetViews>
  <sheetFormatPr defaultRowHeight="12.75" x14ac:dyDescent="0.2"/>
  <cols>
    <col min="1" max="1" width="2.5703125" customWidth="1"/>
    <col min="2" max="2" width="3.28515625" customWidth="1"/>
    <col min="3" max="3" width="19.5703125" customWidth="1"/>
    <col min="4" max="6" width="9.140625" hidden="1" customWidth="1"/>
    <col min="7" max="7" width="7" customWidth="1"/>
    <col min="9" max="9" width="43.7109375" customWidth="1"/>
    <col min="10" max="10" width="19" customWidth="1"/>
    <col min="11" max="11" width="15.5703125" customWidth="1"/>
  </cols>
  <sheetData>
    <row r="1" spans="1:9" ht="18" x14ac:dyDescent="0.25">
      <c r="A1" s="2841" t="s">
        <v>147</v>
      </c>
      <c r="B1" s="2841"/>
      <c r="C1" s="2841"/>
      <c r="D1" s="2841"/>
      <c r="E1" s="2841"/>
      <c r="F1" s="2841"/>
      <c r="G1" s="2841"/>
      <c r="H1" s="2841"/>
      <c r="I1" s="2841"/>
    </row>
    <row r="3" spans="1:9" s="732" customFormat="1" ht="15" x14ac:dyDescent="0.2">
      <c r="A3" s="734" t="s">
        <v>471</v>
      </c>
    </row>
    <row r="4" spans="1:9" x14ac:dyDescent="0.2">
      <c r="A4" s="1393" t="s">
        <v>810</v>
      </c>
      <c r="B4" s="61"/>
      <c r="C4" s="61"/>
      <c r="D4" s="61"/>
      <c r="E4" s="61"/>
      <c r="F4" s="61"/>
      <c r="G4" s="61"/>
      <c r="H4" s="61"/>
    </row>
    <row r="5" spans="1:9" x14ac:dyDescent="0.2">
      <c r="A5" s="1393" t="s">
        <v>816</v>
      </c>
      <c r="B5" s="61"/>
      <c r="C5" s="61"/>
      <c r="D5" s="61"/>
      <c r="E5" s="61"/>
      <c r="F5" s="61"/>
      <c r="G5" s="61"/>
      <c r="H5" s="61"/>
    </row>
    <row r="6" spans="1:9" x14ac:dyDescent="0.2">
      <c r="A6" s="61"/>
      <c r="B6" s="61"/>
      <c r="C6" s="61"/>
      <c r="D6" s="61"/>
      <c r="E6" s="61"/>
      <c r="F6" s="61"/>
      <c r="G6" s="61"/>
      <c r="H6" s="61"/>
    </row>
    <row r="7" spans="1:9" x14ac:dyDescent="0.2">
      <c r="A7" s="61" t="s">
        <v>236</v>
      </c>
      <c r="B7" s="61"/>
      <c r="C7" s="61"/>
      <c r="D7" s="61"/>
      <c r="E7" s="61"/>
      <c r="F7" s="61"/>
      <c r="G7" s="61"/>
      <c r="H7" s="61"/>
    </row>
    <row r="8" spans="1:9" x14ac:dyDescent="0.2">
      <c r="A8" s="61" t="s">
        <v>237</v>
      </c>
      <c r="B8" s="61"/>
      <c r="C8" s="61"/>
      <c r="D8" s="61"/>
      <c r="E8" s="61"/>
      <c r="F8" s="61"/>
      <c r="G8" s="61"/>
      <c r="H8" s="61"/>
    </row>
    <row r="9" spans="1:9" x14ac:dyDescent="0.2">
      <c r="B9">
        <v>1</v>
      </c>
      <c r="C9" s="1393" t="s">
        <v>843</v>
      </c>
      <c r="D9" s="61"/>
      <c r="E9" s="61"/>
      <c r="F9" s="61"/>
      <c r="G9" s="61"/>
      <c r="H9" s="61"/>
    </row>
    <row r="10" spans="1:9" x14ac:dyDescent="0.2">
      <c r="B10">
        <v>2</v>
      </c>
      <c r="C10" s="1393" t="s">
        <v>842</v>
      </c>
      <c r="D10" s="61"/>
      <c r="E10" s="61"/>
      <c r="F10" s="61"/>
      <c r="G10" s="61"/>
      <c r="H10" s="61"/>
    </row>
    <row r="11" spans="1:9" x14ac:dyDescent="0.2">
      <c r="C11" s="1393" t="s">
        <v>844</v>
      </c>
      <c r="D11" s="61"/>
      <c r="E11" s="61"/>
      <c r="F11" s="61"/>
      <c r="G11" s="61"/>
      <c r="H11" s="61"/>
    </row>
    <row r="12" spans="1:9" x14ac:dyDescent="0.2">
      <c r="B12">
        <v>3</v>
      </c>
      <c r="C12" s="1393" t="s">
        <v>845</v>
      </c>
      <c r="D12" s="61"/>
      <c r="E12" s="61"/>
      <c r="F12" s="61"/>
      <c r="G12" s="61"/>
      <c r="H12" s="61"/>
    </row>
    <row r="13" spans="1:9" x14ac:dyDescent="0.2">
      <c r="C13" s="1393" t="s">
        <v>846</v>
      </c>
      <c r="D13" s="61"/>
      <c r="E13" s="61"/>
      <c r="F13" s="61"/>
      <c r="G13" s="61"/>
      <c r="H13" s="61"/>
    </row>
    <row r="14" spans="1:9" x14ac:dyDescent="0.2">
      <c r="B14">
        <v>4</v>
      </c>
      <c r="C14" s="1393" t="s">
        <v>847</v>
      </c>
      <c r="D14" s="61"/>
      <c r="E14" s="61"/>
      <c r="F14" s="61"/>
      <c r="G14" s="61"/>
      <c r="H14" s="61"/>
    </row>
    <row r="15" spans="1:9" x14ac:dyDescent="0.2">
      <c r="C15" s="1393" t="s">
        <v>848</v>
      </c>
      <c r="D15" s="61"/>
      <c r="E15" s="61"/>
      <c r="F15" s="61"/>
      <c r="G15" s="61"/>
      <c r="H15" s="61"/>
    </row>
    <row r="16" spans="1:9" x14ac:dyDescent="0.2">
      <c r="B16">
        <v>5</v>
      </c>
      <c r="C16" s="1393" t="s">
        <v>934</v>
      </c>
      <c r="D16" s="61"/>
      <c r="E16" s="61"/>
      <c r="F16" s="61"/>
      <c r="G16" s="61"/>
      <c r="H16" s="61"/>
    </row>
    <row r="17" spans="1:10" x14ac:dyDescent="0.2">
      <c r="C17" s="1393" t="s">
        <v>933</v>
      </c>
      <c r="D17" s="61"/>
      <c r="E17" s="61"/>
      <c r="F17" s="61"/>
      <c r="G17" s="61"/>
      <c r="H17" s="61"/>
    </row>
    <row r="18" spans="1:10" x14ac:dyDescent="0.2">
      <c r="A18" s="61"/>
      <c r="B18" s="61"/>
      <c r="C18" s="61"/>
      <c r="D18" s="61"/>
      <c r="E18" s="61"/>
      <c r="F18" s="61"/>
      <c r="G18" s="61"/>
      <c r="H18" s="61"/>
    </row>
    <row r="19" spans="1:10" x14ac:dyDescent="0.2">
      <c r="A19" s="61" t="s">
        <v>639</v>
      </c>
      <c r="B19" s="61"/>
      <c r="C19" s="61"/>
      <c r="D19" s="61"/>
      <c r="E19" s="61"/>
      <c r="F19" s="61"/>
      <c r="G19" s="61"/>
      <c r="H19" s="61"/>
    </row>
    <row r="20" spans="1:10" x14ac:dyDescent="0.2">
      <c r="A20" s="61"/>
      <c r="B20" s="61"/>
      <c r="C20" s="61"/>
      <c r="D20" s="61"/>
      <c r="E20" s="61"/>
      <c r="F20" s="61"/>
      <c r="G20" s="61"/>
      <c r="H20" s="61"/>
    </row>
    <row r="21" spans="1:10" x14ac:dyDescent="0.2">
      <c r="A21" s="1393" t="s">
        <v>782</v>
      </c>
      <c r="B21" s="61"/>
      <c r="C21" s="61"/>
      <c r="D21" s="61"/>
      <c r="E21" s="61"/>
      <c r="F21" s="61"/>
      <c r="G21" s="61"/>
      <c r="H21" s="61"/>
    </row>
    <row r="22" spans="1:10" x14ac:dyDescent="0.2">
      <c r="A22" s="1393" t="s">
        <v>783</v>
      </c>
      <c r="B22" s="61"/>
      <c r="C22" s="61"/>
      <c r="D22" s="61"/>
      <c r="E22" s="61"/>
      <c r="F22" s="61"/>
      <c r="G22" s="61"/>
      <c r="H22" s="61"/>
    </row>
    <row r="23" spans="1:10" x14ac:dyDescent="0.2">
      <c r="A23" s="61"/>
      <c r="B23" s="61"/>
      <c r="C23" s="61"/>
      <c r="D23" s="61"/>
      <c r="E23" s="61"/>
      <c r="F23" s="61"/>
      <c r="G23" s="61"/>
      <c r="H23" s="61"/>
    </row>
    <row r="24" spans="1:10" x14ac:dyDescent="0.2">
      <c r="A24" s="61" t="s">
        <v>235</v>
      </c>
      <c r="B24" s="61"/>
      <c r="C24" s="61"/>
      <c r="D24" s="61"/>
      <c r="E24" s="61"/>
      <c r="F24" s="61"/>
      <c r="G24" s="61"/>
      <c r="H24" s="61"/>
    </row>
    <row r="25" spans="1:10" x14ac:dyDescent="0.2">
      <c r="A25" s="2839"/>
      <c r="B25" s="2840"/>
      <c r="C25" s="543"/>
      <c r="D25" s="61"/>
      <c r="E25" s="61"/>
      <c r="F25" s="61"/>
      <c r="G25" s="61"/>
      <c r="H25" s="61"/>
    </row>
    <row r="26" spans="1:10" ht="15" x14ac:dyDescent="0.2">
      <c r="A26" s="733" t="s">
        <v>646</v>
      </c>
      <c r="B26" s="34"/>
      <c r="C26" s="34"/>
    </row>
    <row r="27" spans="1:10" x14ac:dyDescent="0.2">
      <c r="A27" s="61" t="s">
        <v>641</v>
      </c>
      <c r="B27" s="61"/>
      <c r="C27" s="61"/>
      <c r="D27" s="61"/>
      <c r="E27" s="61"/>
      <c r="F27" s="61"/>
      <c r="G27" s="61"/>
      <c r="H27" s="61"/>
    </row>
    <row r="28" spans="1:10" x14ac:dyDescent="0.2">
      <c r="A28" s="61" t="s">
        <v>642</v>
      </c>
      <c r="B28" s="635"/>
      <c r="C28" s="61"/>
      <c r="D28" s="61"/>
      <c r="E28" s="61"/>
      <c r="F28" s="61"/>
      <c r="G28" s="61"/>
      <c r="H28" s="61"/>
    </row>
    <row r="29" spans="1:10" x14ac:dyDescent="0.2">
      <c r="A29" s="61"/>
      <c r="B29" s="635"/>
      <c r="C29" s="61"/>
      <c r="D29" s="61"/>
      <c r="E29" s="61"/>
      <c r="F29" s="61"/>
      <c r="G29" s="61"/>
      <c r="H29" s="61"/>
    </row>
    <row r="30" spans="1:10" x14ac:dyDescent="0.2">
      <c r="A30" s="61" t="s">
        <v>643</v>
      </c>
      <c r="B30" s="61"/>
      <c r="C30" s="61"/>
      <c r="D30" s="61"/>
      <c r="E30" s="61"/>
      <c r="F30" s="61"/>
      <c r="G30" s="61"/>
      <c r="H30" s="61"/>
    </row>
    <row r="31" spans="1:10" x14ac:dyDescent="0.2">
      <c r="A31" s="61"/>
      <c r="B31" s="633" t="s">
        <v>467</v>
      </c>
      <c r="C31" s="633"/>
      <c r="D31" s="61"/>
      <c r="E31" s="61"/>
      <c r="F31" s="61"/>
      <c r="G31" s="61"/>
      <c r="H31" s="61"/>
    </row>
    <row r="32" spans="1:10" s="61" customFormat="1" x14ac:dyDescent="0.2">
      <c r="A32" s="62"/>
      <c r="B32" s="1397" t="s">
        <v>473</v>
      </c>
      <c r="C32" s="213"/>
      <c r="E32" s="157"/>
      <c r="F32" s="62"/>
      <c r="G32" s="62"/>
      <c r="H32" s="157"/>
      <c r="I32" s="62"/>
      <c r="J32" s="62"/>
    </row>
    <row r="33" spans="1:10" s="61" customFormat="1" x14ac:dyDescent="0.2">
      <c r="A33" s="62"/>
      <c r="B33" s="1396" t="s">
        <v>474</v>
      </c>
      <c r="C33" s="62"/>
      <c r="E33" s="157"/>
      <c r="F33" s="62"/>
      <c r="G33" s="62"/>
      <c r="H33" s="157"/>
      <c r="I33" s="62"/>
      <c r="J33" s="62"/>
    </row>
    <row r="34" spans="1:10" s="61" customFormat="1" x14ac:dyDescent="0.2">
      <c r="A34" s="62"/>
      <c r="B34" s="1397" t="s">
        <v>475</v>
      </c>
      <c r="C34" s="213"/>
      <c r="E34" s="157"/>
      <c r="F34" s="62"/>
      <c r="G34" s="62"/>
      <c r="H34" s="157"/>
      <c r="I34" s="62"/>
      <c r="J34" s="62"/>
    </row>
    <row r="35" spans="1:10" s="61" customFormat="1" x14ac:dyDescent="0.2">
      <c r="A35" s="62"/>
      <c r="B35" s="1397" t="s">
        <v>849</v>
      </c>
      <c r="C35" s="213"/>
      <c r="E35" s="157"/>
      <c r="F35" s="62"/>
      <c r="G35" s="62"/>
      <c r="H35" s="157"/>
      <c r="I35" s="62"/>
      <c r="J35" s="62"/>
    </row>
    <row r="36" spans="1:10" s="61" customFormat="1" x14ac:dyDescent="0.2">
      <c r="A36" s="62"/>
      <c r="B36" s="1397" t="s">
        <v>851</v>
      </c>
      <c r="C36" s="213"/>
      <c r="E36" s="157"/>
      <c r="F36" s="62"/>
      <c r="G36" s="62"/>
      <c r="H36" s="157"/>
      <c r="I36" s="62"/>
      <c r="J36" s="62"/>
    </row>
    <row r="37" spans="1:10" s="61" customFormat="1" x14ac:dyDescent="0.2">
      <c r="A37" s="62"/>
      <c r="B37" s="213" t="s">
        <v>644</v>
      </c>
      <c r="C37" s="213"/>
      <c r="E37" s="157"/>
      <c r="F37" s="62"/>
      <c r="G37" s="62"/>
      <c r="H37" s="157"/>
      <c r="I37" s="62"/>
      <c r="J37" s="62"/>
    </row>
    <row r="38" spans="1:10" s="61" customFormat="1" x14ac:dyDescent="0.2">
      <c r="A38" s="62"/>
      <c r="B38" s="213" t="s">
        <v>230</v>
      </c>
      <c r="C38" s="213"/>
      <c r="E38" s="157"/>
      <c r="F38" s="62"/>
      <c r="G38" s="62"/>
      <c r="H38" s="157"/>
      <c r="I38" s="62"/>
      <c r="J38" s="62"/>
    </row>
    <row r="39" spans="1:10" s="61" customFormat="1" x14ac:dyDescent="0.2">
      <c r="A39" s="62"/>
      <c r="B39" s="1397" t="s">
        <v>850</v>
      </c>
      <c r="C39" s="213"/>
      <c r="E39" s="157"/>
      <c r="F39" s="62"/>
      <c r="G39" s="62"/>
      <c r="H39" s="157"/>
      <c r="I39" s="62"/>
      <c r="J39" s="62"/>
    </row>
    <row r="40" spans="1:10" s="61" customFormat="1" x14ac:dyDescent="0.2">
      <c r="A40" s="62"/>
      <c r="B40" s="213" t="s">
        <v>231</v>
      </c>
      <c r="C40" s="213"/>
      <c r="E40" s="157"/>
      <c r="F40" s="62"/>
      <c r="G40" s="62"/>
      <c r="H40" s="157"/>
      <c r="I40" s="62"/>
      <c r="J40" s="62"/>
    </row>
    <row r="41" spans="1:10" s="61" customFormat="1" x14ac:dyDescent="0.2">
      <c r="A41" s="62"/>
      <c r="B41" s="1397" t="s">
        <v>852</v>
      </c>
      <c r="C41" s="213"/>
      <c r="E41" s="157"/>
      <c r="F41" s="62"/>
      <c r="G41" s="62"/>
      <c r="H41" s="157"/>
      <c r="I41" s="62"/>
      <c r="J41" s="62"/>
    </row>
    <row r="42" spans="1:10" s="61" customFormat="1" x14ac:dyDescent="0.2">
      <c r="A42" s="62"/>
      <c r="B42" s="213" t="s">
        <v>470</v>
      </c>
      <c r="C42" s="213"/>
      <c r="E42" s="157"/>
      <c r="F42" s="62"/>
      <c r="G42" s="62"/>
      <c r="H42" s="157"/>
      <c r="I42" s="62"/>
      <c r="J42" s="62"/>
    </row>
    <row r="43" spans="1:10" s="61" customFormat="1" x14ac:dyDescent="0.2">
      <c r="A43" s="62"/>
      <c r="B43" s="1397" t="s">
        <v>853</v>
      </c>
      <c r="C43" s="213"/>
      <c r="E43" s="157"/>
      <c r="F43" s="62"/>
      <c r="G43" s="62"/>
      <c r="H43" s="157"/>
      <c r="I43" s="62"/>
      <c r="J43" s="62"/>
    </row>
    <row r="44" spans="1:10" s="61" customFormat="1" x14ac:dyDescent="0.2">
      <c r="A44" s="62"/>
      <c r="B44" s="1397" t="s">
        <v>854</v>
      </c>
      <c r="C44" s="213"/>
      <c r="E44" s="157"/>
      <c r="F44" s="62"/>
      <c r="G44" s="62"/>
      <c r="H44" s="157"/>
      <c r="I44" s="62"/>
      <c r="J44" s="62"/>
    </row>
    <row r="45" spans="1:10" s="61" customFormat="1" x14ac:dyDescent="0.2">
      <c r="A45" s="62"/>
      <c r="B45" s="213" t="s">
        <v>228</v>
      </c>
      <c r="C45" s="213"/>
      <c r="E45" s="157"/>
      <c r="F45" s="62"/>
      <c r="G45" s="62"/>
      <c r="H45" s="157"/>
      <c r="I45" s="62"/>
      <c r="J45" s="62"/>
    </row>
    <row r="46" spans="1:10" s="61" customFormat="1" x14ac:dyDescent="0.2">
      <c r="A46" s="62"/>
      <c r="B46" s="634" t="s">
        <v>468</v>
      </c>
      <c r="C46" s="634"/>
      <c r="E46" s="157"/>
      <c r="F46" s="62"/>
      <c r="G46" s="62"/>
      <c r="H46" s="157"/>
      <c r="I46" s="62"/>
      <c r="J46" s="62"/>
    </row>
    <row r="47" spans="1:10" s="61" customFormat="1" x14ac:dyDescent="0.2">
      <c r="A47" s="62"/>
      <c r="B47" s="62" t="s">
        <v>476</v>
      </c>
      <c r="C47" s="62"/>
      <c r="E47" s="157"/>
      <c r="F47" s="62"/>
      <c r="G47" s="62"/>
      <c r="H47" s="157"/>
      <c r="I47" s="62"/>
      <c r="J47" s="62"/>
    </row>
    <row r="48" spans="1:10" s="61" customFormat="1" x14ac:dyDescent="0.2">
      <c r="A48" s="62"/>
      <c r="B48" s="62" t="s">
        <v>477</v>
      </c>
      <c r="C48" s="62"/>
      <c r="E48" s="157"/>
      <c r="F48" s="62"/>
      <c r="G48" s="62"/>
      <c r="H48" s="157"/>
      <c r="I48" s="62"/>
      <c r="J48" s="62"/>
    </row>
    <row r="49" spans="1:10" s="61" customFormat="1" x14ac:dyDescent="0.2">
      <c r="A49" s="62"/>
      <c r="B49" s="213" t="s">
        <v>478</v>
      </c>
      <c r="C49" s="213"/>
      <c r="E49" s="157"/>
      <c r="F49" s="62"/>
      <c r="G49" s="62"/>
      <c r="H49" s="157"/>
      <c r="I49" s="62"/>
      <c r="J49" s="62"/>
    </row>
    <row r="50" spans="1:10" s="61" customFormat="1" x14ac:dyDescent="0.2">
      <c r="A50" s="62"/>
      <c r="B50" s="213" t="s">
        <v>479</v>
      </c>
      <c r="C50" s="213"/>
      <c r="E50" s="157"/>
      <c r="F50" s="62"/>
      <c r="G50" s="62"/>
      <c r="H50" s="157"/>
      <c r="I50" s="62"/>
      <c r="J50" s="62"/>
    </row>
    <row r="51" spans="1:10" s="61" customFormat="1" x14ac:dyDescent="0.2">
      <c r="A51" s="62"/>
      <c r="B51" s="1397" t="s">
        <v>855</v>
      </c>
      <c r="C51" s="213"/>
      <c r="E51" s="157"/>
      <c r="F51" s="62"/>
      <c r="G51" s="62"/>
      <c r="H51" s="157"/>
      <c r="I51" s="62"/>
      <c r="J51" s="62"/>
    </row>
    <row r="52" spans="1:10" s="61" customFormat="1" x14ac:dyDescent="0.2">
      <c r="A52" s="62"/>
      <c r="B52" s="213" t="s">
        <v>480</v>
      </c>
      <c r="C52" s="213"/>
      <c r="E52" s="157"/>
      <c r="F52" s="62"/>
      <c r="G52" s="62"/>
      <c r="H52" s="157"/>
      <c r="I52" s="62"/>
      <c r="J52" s="62"/>
    </row>
    <row r="53" spans="1:10" s="61" customFormat="1" x14ac:dyDescent="0.2">
      <c r="A53" s="62"/>
      <c r="B53" s="1397" t="s">
        <v>856</v>
      </c>
      <c r="C53" s="213"/>
      <c r="E53" s="157"/>
      <c r="F53" s="62"/>
      <c r="G53" s="62"/>
      <c r="H53" s="157"/>
      <c r="I53" s="62"/>
      <c r="J53" s="62"/>
    </row>
    <row r="54" spans="1:10" s="61" customFormat="1" x14ac:dyDescent="0.2">
      <c r="A54" s="62"/>
      <c r="B54" s="634" t="s">
        <v>469</v>
      </c>
      <c r="C54" s="213"/>
      <c r="E54" s="157"/>
      <c r="F54" s="62"/>
      <c r="G54" s="62"/>
      <c r="H54" s="157"/>
      <c r="I54" s="62"/>
      <c r="J54" s="62"/>
    </row>
    <row r="55" spans="1:10" s="61" customFormat="1" x14ac:dyDescent="0.2">
      <c r="A55" s="62"/>
      <c r="B55" s="213" t="s">
        <v>645</v>
      </c>
      <c r="C55" s="213"/>
      <c r="E55" s="157"/>
      <c r="F55" s="62"/>
      <c r="G55" s="62"/>
      <c r="H55" s="157"/>
      <c r="I55" s="62"/>
      <c r="J55" s="62"/>
    </row>
    <row r="56" spans="1:10" s="61" customFormat="1" x14ac:dyDescent="0.2">
      <c r="A56" s="62"/>
      <c r="B56" s="1397" t="s">
        <v>857</v>
      </c>
      <c r="C56" s="213"/>
      <c r="E56" s="157"/>
      <c r="F56" s="62"/>
      <c r="G56" s="62"/>
      <c r="H56" s="157"/>
      <c r="I56" s="62"/>
      <c r="J56" s="62"/>
    </row>
    <row r="57" spans="1:10" s="61" customFormat="1" x14ac:dyDescent="0.2">
      <c r="A57" s="62"/>
      <c r="B57" s="213" t="s">
        <v>649</v>
      </c>
      <c r="C57" s="213"/>
      <c r="E57" s="157"/>
      <c r="F57" s="62"/>
      <c r="G57" s="62"/>
      <c r="H57" s="157"/>
      <c r="I57" s="62"/>
      <c r="J57" s="62"/>
    </row>
    <row r="58" spans="1:10" x14ac:dyDescent="0.2">
      <c r="A58" s="61"/>
      <c r="B58" s="634" t="s">
        <v>224</v>
      </c>
      <c r="C58" s="61"/>
      <c r="D58" s="61"/>
      <c r="E58" s="61"/>
      <c r="F58" s="61"/>
      <c r="G58" s="61"/>
      <c r="H58" s="61"/>
    </row>
    <row r="59" spans="1:10" s="61" customFormat="1" x14ac:dyDescent="0.2">
      <c r="A59" s="62"/>
      <c r="B59" s="1397" t="s">
        <v>936</v>
      </c>
      <c r="C59" s="213"/>
      <c r="E59" s="157"/>
      <c r="F59" s="62"/>
      <c r="G59" s="62"/>
      <c r="H59" s="157"/>
      <c r="I59" s="62"/>
      <c r="J59" s="62"/>
    </row>
    <row r="60" spans="1:10" s="61" customFormat="1" x14ac:dyDescent="0.2">
      <c r="A60" s="62"/>
      <c r="B60" s="1397" t="s">
        <v>935</v>
      </c>
      <c r="C60" s="213"/>
      <c r="E60" s="157"/>
      <c r="F60" s="62"/>
      <c r="G60" s="62"/>
      <c r="H60" s="157"/>
      <c r="I60" s="62"/>
      <c r="J60" s="62"/>
    </row>
    <row r="61" spans="1:10" x14ac:dyDescent="0.2">
      <c r="B61" s="634" t="s">
        <v>225</v>
      </c>
    </row>
    <row r="62" spans="1:10" x14ac:dyDescent="0.2">
      <c r="B62" s="213" t="s">
        <v>227</v>
      </c>
    </row>
    <row r="63" spans="1:10" x14ac:dyDescent="0.2">
      <c r="B63" s="1397" t="s">
        <v>858</v>
      </c>
    </row>
    <row r="64" spans="1:10" x14ac:dyDescent="0.2">
      <c r="B64" s="213" t="s">
        <v>226</v>
      </c>
    </row>
    <row r="65" spans="1:10" x14ac:dyDescent="0.2">
      <c r="B65" s="634" t="s">
        <v>796</v>
      </c>
    </row>
    <row r="66" spans="1:10" x14ac:dyDescent="0.2">
      <c r="B66" s="1397" t="s">
        <v>799</v>
      </c>
    </row>
    <row r="67" spans="1:10" x14ac:dyDescent="0.2">
      <c r="B67" s="1710" t="s">
        <v>797</v>
      </c>
    </row>
    <row r="68" spans="1:10" x14ac:dyDescent="0.2">
      <c r="B68" s="1397" t="s">
        <v>941</v>
      </c>
    </row>
    <row r="69" spans="1:10" x14ac:dyDescent="0.2">
      <c r="B69" s="1397" t="s">
        <v>942</v>
      </c>
    </row>
    <row r="70" spans="1:10" x14ac:dyDescent="0.2">
      <c r="B70" s="1397" t="s">
        <v>815</v>
      </c>
    </row>
    <row r="71" spans="1:10" x14ac:dyDescent="0.2">
      <c r="B71" s="1397" t="s">
        <v>859</v>
      </c>
    </row>
    <row r="72" spans="1:10" x14ac:dyDescent="0.2">
      <c r="B72" s="634" t="s">
        <v>798</v>
      </c>
    </row>
    <row r="73" spans="1:10" s="61" customFormat="1" x14ac:dyDescent="0.2">
      <c r="A73" s="62"/>
      <c r="B73" s="1397" t="s">
        <v>811</v>
      </c>
      <c r="C73" s="213"/>
      <c r="E73" s="157"/>
      <c r="F73" s="62"/>
      <c r="G73" s="62"/>
      <c r="H73" s="157"/>
      <c r="I73" s="62"/>
      <c r="J73" s="62"/>
    </row>
    <row r="74" spans="1:10" x14ac:dyDescent="0.2">
      <c r="B74" s="1397" t="s">
        <v>812</v>
      </c>
    </row>
    <row r="75" spans="1:10" x14ac:dyDescent="0.2">
      <c r="B75" s="1397" t="s">
        <v>927</v>
      </c>
    </row>
    <row r="76" spans="1:10" x14ac:dyDescent="0.2">
      <c r="B76" s="1397" t="s">
        <v>928</v>
      </c>
    </row>
    <row r="77" spans="1:10" x14ac:dyDescent="0.2">
      <c r="B77" s="1397" t="s">
        <v>929</v>
      </c>
    </row>
    <row r="78" spans="1:10" x14ac:dyDescent="0.2">
      <c r="B78" s="1397" t="s">
        <v>925</v>
      </c>
    </row>
    <row r="79" spans="1:10" x14ac:dyDescent="0.2">
      <c r="B79" s="2182" t="s">
        <v>921</v>
      </c>
    </row>
    <row r="80" spans="1:10" x14ac:dyDescent="0.2">
      <c r="B80" s="2182" t="s">
        <v>922</v>
      </c>
    </row>
    <row r="81" spans="2:2" x14ac:dyDescent="0.2">
      <c r="B81" s="2182" t="s">
        <v>923</v>
      </c>
    </row>
    <row r="82" spans="2:2" x14ac:dyDescent="0.2">
      <c r="B82" s="2182" t="s">
        <v>927</v>
      </c>
    </row>
    <row r="83" spans="2:2" x14ac:dyDescent="0.2">
      <c r="B83" s="2182" t="s">
        <v>930</v>
      </c>
    </row>
    <row r="84" spans="2:2" x14ac:dyDescent="0.2">
      <c r="B84" s="2182" t="s">
        <v>931</v>
      </c>
    </row>
    <row r="85" spans="2:2" x14ac:dyDescent="0.2">
      <c r="B85" s="2182" t="s">
        <v>932</v>
      </c>
    </row>
    <row r="86" spans="2:2" x14ac:dyDescent="0.2">
      <c r="B86" s="2182" t="s">
        <v>924</v>
      </c>
    </row>
    <row r="87" spans="2:2" x14ac:dyDescent="0.2">
      <c r="B87" s="2182" t="s">
        <v>926</v>
      </c>
    </row>
    <row r="88" spans="2:2" x14ac:dyDescent="0.2">
      <c r="B88" s="2182" t="s">
        <v>937</v>
      </c>
    </row>
    <row r="89" spans="2:2" x14ac:dyDescent="0.2">
      <c r="B89" s="2182" t="s">
        <v>938</v>
      </c>
    </row>
    <row r="90" spans="2:2" x14ac:dyDescent="0.2">
      <c r="B90" s="1397" t="s">
        <v>939</v>
      </c>
    </row>
    <row r="91" spans="2:2" x14ac:dyDescent="0.2">
      <c r="B91" s="1397" t="s">
        <v>940</v>
      </c>
    </row>
    <row r="92" spans="2:2" x14ac:dyDescent="0.2">
      <c r="B92" s="2182" t="s">
        <v>1042</v>
      </c>
    </row>
    <row r="93" spans="2:2" x14ac:dyDescent="0.2">
      <c r="B93" s="2182" t="s">
        <v>1039</v>
      </c>
    </row>
    <row r="94" spans="2:2" x14ac:dyDescent="0.2">
      <c r="B94" s="2182" t="s">
        <v>1043</v>
      </c>
    </row>
    <row r="95" spans="2:2" x14ac:dyDescent="0.2">
      <c r="B95" s="2182" t="s">
        <v>1044</v>
      </c>
    </row>
    <row r="96" spans="2:2" x14ac:dyDescent="0.2">
      <c r="B96" s="2182" t="s">
        <v>1030</v>
      </c>
    </row>
    <row r="97" spans="2:2" x14ac:dyDescent="0.2">
      <c r="B97" s="2182" t="s">
        <v>1036</v>
      </c>
    </row>
    <row r="98" spans="2:2" x14ac:dyDescent="0.2">
      <c r="B98" s="2182" t="s">
        <v>1037</v>
      </c>
    </row>
    <row r="99" spans="2:2" x14ac:dyDescent="0.2">
      <c r="B99" s="2182" t="s">
        <v>1038</v>
      </c>
    </row>
    <row r="100" spans="2:2" x14ac:dyDescent="0.2">
      <c r="B100" s="2182" t="s">
        <v>1031</v>
      </c>
    </row>
    <row r="101" spans="2:2" x14ac:dyDescent="0.2">
      <c r="B101" s="2182" t="s">
        <v>1032</v>
      </c>
    </row>
    <row r="102" spans="2:2" x14ac:dyDescent="0.2">
      <c r="B102" s="2182" t="s">
        <v>1033</v>
      </c>
    </row>
    <row r="103" spans="2:2" x14ac:dyDescent="0.2">
      <c r="B103" s="2182" t="s">
        <v>1034</v>
      </c>
    </row>
    <row r="104" spans="2:2" x14ac:dyDescent="0.2">
      <c r="B104" s="2182" t="s">
        <v>1035</v>
      </c>
    </row>
    <row r="105" spans="2:2" x14ac:dyDescent="0.2">
      <c r="B105" s="2182" t="s">
        <v>1039</v>
      </c>
    </row>
    <row r="106" spans="2:2" x14ac:dyDescent="0.2">
      <c r="B106" s="2182" t="s">
        <v>1045</v>
      </c>
    </row>
    <row r="107" spans="2:2" x14ac:dyDescent="0.2">
      <c r="B107" s="2182" t="s">
        <v>1046</v>
      </c>
    </row>
    <row r="108" spans="2:2" x14ac:dyDescent="0.2">
      <c r="B108" s="2182" t="s">
        <v>1040</v>
      </c>
    </row>
    <row r="109" spans="2:2" x14ac:dyDescent="0.2">
      <c r="B109" s="2182" t="s">
        <v>1041</v>
      </c>
    </row>
    <row r="110" spans="2:2" x14ac:dyDescent="0.2">
      <c r="B110" s="2182" t="s">
        <v>1047</v>
      </c>
    </row>
    <row r="111" spans="2:2" x14ac:dyDescent="0.2">
      <c r="B111" s="2182" t="s">
        <v>1048</v>
      </c>
    </row>
    <row r="112" spans="2:2" x14ac:dyDescent="0.2">
      <c r="B112" s="1710" t="s">
        <v>1123</v>
      </c>
    </row>
    <row r="113" spans="1:8" x14ac:dyDescent="0.2">
      <c r="B113" s="2182" t="s">
        <v>1124</v>
      </c>
    </row>
    <row r="114" spans="1:8" x14ac:dyDescent="0.2">
      <c r="B114" s="1710" t="s">
        <v>1125</v>
      </c>
    </row>
    <row r="115" spans="1:8" x14ac:dyDescent="0.2">
      <c r="B115" s="2182" t="s">
        <v>1126</v>
      </c>
    </row>
    <row r="116" spans="1:8" x14ac:dyDescent="0.2">
      <c r="B116" s="2182" t="s">
        <v>1127</v>
      </c>
    </row>
    <row r="118" spans="1:8" ht="15" x14ac:dyDescent="0.2">
      <c r="A118" s="733" t="s">
        <v>472</v>
      </c>
      <c r="B118" s="61"/>
      <c r="C118" s="61"/>
      <c r="D118" s="61"/>
      <c r="E118" s="61"/>
      <c r="F118" s="61"/>
      <c r="G118" s="61"/>
      <c r="H118" s="61"/>
    </row>
    <row r="119" spans="1:8" x14ac:dyDescent="0.2">
      <c r="A119" s="61" t="s">
        <v>15</v>
      </c>
      <c r="B119" s="61"/>
      <c r="C119" s="61"/>
      <c r="D119" s="61"/>
      <c r="E119" s="61"/>
      <c r="F119" s="61"/>
      <c r="G119" s="61"/>
      <c r="H119" s="61"/>
    </row>
    <row r="120" spans="1:8" x14ac:dyDescent="0.2">
      <c r="A120" s="61"/>
      <c r="B120" s="61" t="s">
        <v>647</v>
      </c>
      <c r="C120" s="61"/>
      <c r="D120" s="61"/>
      <c r="E120" s="61"/>
      <c r="F120" s="61"/>
      <c r="G120" s="61"/>
      <c r="H120" s="61"/>
    </row>
    <row r="121" spans="1:8" x14ac:dyDescent="0.2">
      <c r="A121" s="61"/>
      <c r="B121" s="61" t="s">
        <v>648</v>
      </c>
      <c r="C121" s="61"/>
      <c r="D121" s="61"/>
      <c r="E121" s="61"/>
      <c r="F121" s="61"/>
      <c r="G121" s="61"/>
      <c r="H121" s="61"/>
    </row>
    <row r="122" spans="1:8" x14ac:dyDescent="0.2">
      <c r="A122" s="61"/>
      <c r="B122" s="635"/>
      <c r="C122" s="635"/>
      <c r="D122" s="61"/>
      <c r="E122" s="61"/>
      <c r="F122" s="61"/>
      <c r="G122" s="61"/>
      <c r="H122" s="61"/>
    </row>
    <row r="123" spans="1:8" x14ac:dyDescent="0.2">
      <c r="A123" s="61" t="s">
        <v>640</v>
      </c>
      <c r="B123" s="635"/>
      <c r="C123" s="635"/>
      <c r="D123" s="61"/>
      <c r="E123" s="61"/>
      <c r="F123" s="61"/>
      <c r="G123" s="61"/>
      <c r="H123" s="61"/>
    </row>
    <row r="124" spans="1:8" x14ac:dyDescent="0.2">
      <c r="A124" s="61"/>
      <c r="B124" s="61"/>
      <c r="C124" s="61"/>
      <c r="D124" s="61"/>
      <c r="E124" s="61"/>
      <c r="F124" s="61"/>
      <c r="G124" s="61"/>
      <c r="H124" s="61"/>
    </row>
  </sheetData>
  <mergeCells count="2">
    <mergeCell ref="A25:B25"/>
    <mergeCell ref="A1:I1"/>
  </mergeCells>
  <phoneticPr fontId="0" type="noConversion"/>
  <pageMargins left="0.87" right="0.82" top="0.55000000000000004" bottom="1.23" header="0.38" footer="1.23"/>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showGridLines="0" workbookViewId="0">
      <selection activeCell="A23" sqref="A23"/>
    </sheetView>
  </sheetViews>
  <sheetFormatPr defaultRowHeight="12.75" x14ac:dyDescent="0.2"/>
  <cols>
    <col min="1" max="1" width="87.85546875" customWidth="1"/>
  </cols>
  <sheetData>
    <row r="1" spans="1:1" x14ac:dyDescent="0.2">
      <c r="A1" s="53">
        <v>2.1</v>
      </c>
    </row>
    <row r="6" spans="1:1" ht="26.25" x14ac:dyDescent="0.4">
      <c r="A6" s="201" t="s">
        <v>241</v>
      </c>
    </row>
    <row r="16" spans="1:1" ht="30" x14ac:dyDescent="0.4">
      <c r="A16" s="202" t="s">
        <v>576</v>
      </c>
    </row>
    <row r="17" spans="1:1" ht="30" x14ac:dyDescent="0.4">
      <c r="A17" s="202" t="s">
        <v>577</v>
      </c>
    </row>
    <row r="18" spans="1:1" ht="30" x14ac:dyDescent="0.4">
      <c r="A18" s="202" t="s">
        <v>578</v>
      </c>
    </row>
    <row r="19" spans="1:1" ht="30" x14ac:dyDescent="0.4">
      <c r="A19" s="202" t="s">
        <v>694</v>
      </c>
    </row>
    <row r="20" spans="1:1" ht="30" x14ac:dyDescent="0.4">
      <c r="A20" s="202"/>
    </row>
  </sheetData>
  <phoneticPr fontId="0" type="noConversion"/>
  <pageMargins left="0.75" right="0.75" top="0.69"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40"/>
  <sheetViews>
    <sheetView zoomScale="75" workbookViewId="0">
      <selection activeCell="F13" sqref="F13"/>
    </sheetView>
  </sheetViews>
  <sheetFormatPr defaultRowHeight="12.75" x14ac:dyDescent="0.2"/>
  <cols>
    <col min="1" max="1" width="1.85546875" customWidth="1"/>
    <col min="2" max="2" width="7.7109375" customWidth="1"/>
    <col min="3" max="3" width="9.85546875" customWidth="1"/>
    <col min="4" max="4" width="10.42578125" customWidth="1"/>
    <col min="5" max="5" width="11.7109375" customWidth="1"/>
    <col min="7" max="7" width="8" customWidth="1"/>
    <col min="8" max="8" width="9.85546875" customWidth="1"/>
    <col min="9" max="9" width="9.7109375" customWidth="1"/>
    <col min="10" max="10" width="12" customWidth="1"/>
    <col min="18" max="18" width="4.28515625" customWidth="1"/>
  </cols>
  <sheetData>
    <row r="2" spans="1:10" x14ac:dyDescent="0.2">
      <c r="A2" s="2842">
        <v>2.2000000000000002</v>
      </c>
      <c r="B2" s="2842"/>
      <c r="C2" s="2842"/>
      <c r="D2" s="2842"/>
      <c r="E2" s="2842"/>
      <c r="F2" s="2842"/>
      <c r="G2" s="2842"/>
      <c r="H2" s="2842"/>
      <c r="I2" s="2842"/>
      <c r="J2" s="2842"/>
    </row>
    <row r="3" spans="1:10" ht="15.75" x14ac:dyDescent="0.25">
      <c r="A3" s="51" t="s">
        <v>625</v>
      </c>
    </row>
    <row r="5" spans="1:10" x14ac:dyDescent="0.2">
      <c r="B5" t="s">
        <v>839</v>
      </c>
    </row>
    <row r="6" spans="1:10" x14ac:dyDescent="0.2">
      <c r="B6" t="s">
        <v>840</v>
      </c>
    </row>
    <row r="7" spans="1:10" x14ac:dyDescent="0.2">
      <c r="B7" t="s">
        <v>841</v>
      </c>
    </row>
    <row r="9" spans="1:10" x14ac:dyDescent="0.2">
      <c r="B9" t="s">
        <v>234</v>
      </c>
    </row>
    <row r="10" spans="1:10" x14ac:dyDescent="0.2">
      <c r="B10" t="s">
        <v>695</v>
      </c>
    </row>
    <row r="11" spans="1:10" x14ac:dyDescent="0.2">
      <c r="B11" t="s">
        <v>295</v>
      </c>
    </row>
    <row r="12" spans="1:10" x14ac:dyDescent="0.2">
      <c r="B12" t="s">
        <v>595</v>
      </c>
    </row>
    <row r="13" spans="1:10" x14ac:dyDescent="0.2">
      <c r="B13" t="s">
        <v>596</v>
      </c>
    </row>
    <row r="14" spans="1:10" x14ac:dyDescent="0.2">
      <c r="B14" t="s">
        <v>597</v>
      </c>
    </row>
    <row r="16" spans="1:10" x14ac:dyDescent="0.2">
      <c r="A16" s="545" t="s">
        <v>28</v>
      </c>
    </row>
    <row r="18" spans="1:17" x14ac:dyDescent="0.2">
      <c r="B18" t="s">
        <v>232</v>
      </c>
    </row>
    <row r="19" spans="1:17" x14ac:dyDescent="0.2">
      <c r="B19" t="s">
        <v>233</v>
      </c>
    </row>
    <row r="20" spans="1:17" x14ac:dyDescent="0.2">
      <c r="B20" t="s">
        <v>696</v>
      </c>
    </row>
    <row r="21" spans="1:17" ht="13.5" customHeight="1" thickBot="1" x14ac:dyDescent="0.25"/>
    <row r="22" spans="1:17" ht="13.5" thickBot="1" x14ac:dyDescent="0.25">
      <c r="B22" s="3023" t="s">
        <v>31</v>
      </c>
      <c r="C22" s="3024"/>
      <c r="D22" s="3024"/>
      <c r="E22" s="3024"/>
      <c r="F22" s="3024"/>
      <c r="G22" s="3024"/>
      <c r="H22" s="3024"/>
      <c r="I22" s="3024"/>
      <c r="J22" s="3025"/>
      <c r="K22" s="81"/>
      <c r="L22" s="81"/>
      <c r="M22" s="81"/>
      <c r="N22" s="81"/>
      <c r="O22" s="81"/>
      <c r="P22" s="81"/>
      <c r="Q22" s="81"/>
    </row>
    <row r="23" spans="1:17" x14ac:dyDescent="0.2">
      <c r="B23" s="557">
        <v>1</v>
      </c>
      <c r="C23" s="550" t="s">
        <v>979</v>
      </c>
      <c r="D23" s="37"/>
      <c r="E23" s="37"/>
      <c r="F23" s="37"/>
      <c r="G23" s="37"/>
      <c r="H23" s="37"/>
      <c r="I23" s="37"/>
      <c r="J23" s="253"/>
      <c r="K23" s="14"/>
      <c r="L23" s="14"/>
      <c r="M23" s="14"/>
      <c r="N23" s="14"/>
      <c r="O23" s="14"/>
      <c r="P23" s="14"/>
      <c r="Q23" s="14"/>
    </row>
    <row r="24" spans="1:17" x14ac:dyDescent="0.2">
      <c r="B24" s="632">
        <v>2</v>
      </c>
      <c r="C24" s="631" t="s">
        <v>975</v>
      </c>
      <c r="D24" s="158"/>
      <c r="E24" s="158"/>
      <c r="F24" s="158"/>
      <c r="G24" s="158"/>
      <c r="H24" s="158"/>
      <c r="I24" s="158"/>
      <c r="J24" s="5"/>
      <c r="K24" s="14"/>
      <c r="L24" s="14"/>
      <c r="M24" s="14"/>
      <c r="N24" s="14"/>
      <c r="O24" s="14"/>
      <c r="P24" s="14"/>
      <c r="Q24" s="14"/>
    </row>
    <row r="25" spans="1:17" x14ac:dyDescent="0.2">
      <c r="B25" s="2241"/>
      <c r="C25" s="2242" t="s">
        <v>980</v>
      </c>
      <c r="D25" s="14"/>
      <c r="E25" s="14"/>
      <c r="F25" s="14"/>
      <c r="G25" s="14"/>
      <c r="H25" s="14"/>
      <c r="I25" s="14"/>
      <c r="J25" s="5"/>
      <c r="K25" s="14"/>
      <c r="L25" s="14"/>
      <c r="M25" s="14"/>
      <c r="N25" s="14"/>
      <c r="O25" s="14"/>
      <c r="P25" s="14"/>
      <c r="Q25" s="14"/>
    </row>
    <row r="26" spans="1:17" x14ac:dyDescent="0.2">
      <c r="B26" s="557"/>
      <c r="C26" s="550" t="s">
        <v>976</v>
      </c>
      <c r="D26" s="37"/>
      <c r="E26" s="37"/>
      <c r="F26" s="37"/>
      <c r="G26" s="37"/>
      <c r="H26" s="37"/>
      <c r="I26" s="37"/>
      <c r="J26" s="23"/>
      <c r="K26" s="14"/>
      <c r="L26" s="14"/>
      <c r="M26" s="14"/>
      <c r="N26" s="14"/>
      <c r="O26" s="14"/>
      <c r="P26" s="14"/>
      <c r="Q26" s="14"/>
    </row>
    <row r="27" spans="1:17" x14ac:dyDescent="0.2">
      <c r="B27" s="632">
        <v>3</v>
      </c>
      <c r="C27" s="631" t="s">
        <v>977</v>
      </c>
      <c r="D27" s="158"/>
      <c r="E27" s="158"/>
      <c r="F27" s="158"/>
      <c r="G27" s="158"/>
      <c r="H27" s="158"/>
      <c r="I27" s="158"/>
      <c r="J27" s="5"/>
      <c r="K27" s="14"/>
      <c r="L27" s="14"/>
      <c r="M27" s="14"/>
      <c r="N27" s="14"/>
      <c r="O27" s="14"/>
      <c r="P27" s="14"/>
      <c r="Q27" s="14"/>
    </row>
    <row r="28" spans="1:17" x14ac:dyDescent="0.2">
      <c r="B28" s="205"/>
      <c r="C28" s="550" t="s">
        <v>981</v>
      </c>
      <c r="D28" s="37"/>
      <c r="E28" s="37"/>
      <c r="F28" s="37"/>
      <c r="G28" s="37"/>
      <c r="H28" s="37"/>
      <c r="I28" s="37"/>
      <c r="J28" s="23"/>
      <c r="K28" s="14"/>
      <c r="L28" s="14"/>
      <c r="M28" s="14"/>
      <c r="N28" s="14"/>
      <c r="O28" s="14"/>
      <c r="P28" s="14"/>
      <c r="Q28" s="14"/>
    </row>
    <row r="29" spans="1:17" x14ac:dyDescent="0.2">
      <c r="B29" s="2222">
        <v>4</v>
      </c>
      <c r="C29" s="2242" t="s">
        <v>978</v>
      </c>
      <c r="D29" s="14"/>
      <c r="E29" s="14"/>
      <c r="F29" s="14"/>
      <c r="G29" s="14"/>
      <c r="H29" s="14"/>
      <c r="I29" s="14"/>
      <c r="J29" s="5"/>
      <c r="K29" s="14"/>
      <c r="L29" s="14"/>
      <c r="M29" s="14"/>
      <c r="N29" s="14"/>
      <c r="O29" s="14"/>
      <c r="P29" s="14"/>
      <c r="Q29" s="14"/>
    </row>
    <row r="30" spans="1:17" ht="13.5" thickBot="1" x14ac:dyDescent="0.25">
      <c r="B30" s="54"/>
      <c r="C30" s="551" t="s">
        <v>982</v>
      </c>
      <c r="D30" s="17"/>
      <c r="E30" s="17"/>
      <c r="F30" s="17"/>
      <c r="G30" s="17"/>
      <c r="H30" s="17"/>
      <c r="I30" s="17"/>
      <c r="J30" s="7"/>
      <c r="K30" s="14"/>
      <c r="L30" s="14"/>
      <c r="M30" s="14"/>
      <c r="N30" s="14"/>
      <c r="O30" s="14"/>
      <c r="P30" s="14"/>
      <c r="Q30" s="14"/>
    </row>
    <row r="31" spans="1:17" ht="13.5" thickBot="1" x14ac:dyDescent="0.25"/>
    <row r="32" spans="1:17" ht="13.5" thickBot="1" x14ac:dyDescent="0.25">
      <c r="A32" s="81"/>
      <c r="B32" s="3023" t="s">
        <v>32</v>
      </c>
      <c r="C32" s="3024"/>
      <c r="D32" s="3024"/>
      <c r="E32" s="3024"/>
      <c r="F32" s="3024"/>
      <c r="G32" s="3024"/>
      <c r="H32" s="3024"/>
      <c r="I32" s="3024"/>
      <c r="J32" s="3025"/>
      <c r="K32" s="81"/>
      <c r="L32" s="81"/>
      <c r="M32" s="81"/>
    </row>
    <row r="33" spans="1:17" ht="12.75" customHeight="1" x14ac:dyDescent="0.2">
      <c r="A33" s="548"/>
      <c r="B33" s="15" t="s">
        <v>29</v>
      </c>
      <c r="C33" s="2882" t="s">
        <v>33</v>
      </c>
      <c r="D33" s="2883"/>
      <c r="E33" s="2882" t="s">
        <v>34</v>
      </c>
      <c r="F33" s="2883"/>
      <c r="G33" s="2882" t="s">
        <v>35</v>
      </c>
      <c r="H33" s="2883"/>
      <c r="I33" s="2882" t="s">
        <v>36</v>
      </c>
      <c r="J33" s="3026"/>
      <c r="K33" s="548"/>
      <c r="L33" s="548"/>
      <c r="M33" s="548"/>
    </row>
    <row r="34" spans="1:17" x14ac:dyDescent="0.2">
      <c r="A34" s="141"/>
      <c r="B34" s="205" t="s">
        <v>30</v>
      </c>
      <c r="C34" s="58" t="s">
        <v>127</v>
      </c>
      <c r="D34" s="552" t="s">
        <v>250</v>
      </c>
      <c r="E34" s="58" t="s">
        <v>127</v>
      </c>
      <c r="F34" s="552" t="s">
        <v>250</v>
      </c>
      <c r="G34" s="58" t="s">
        <v>127</v>
      </c>
      <c r="H34" s="552" t="s">
        <v>250</v>
      </c>
      <c r="I34" s="58" t="s">
        <v>127</v>
      </c>
      <c r="J34" s="554" t="s">
        <v>250</v>
      </c>
      <c r="K34" s="141"/>
      <c r="L34" s="141"/>
      <c r="M34" s="141"/>
    </row>
    <row r="35" spans="1:17" x14ac:dyDescent="0.2">
      <c r="A35" s="14"/>
      <c r="B35" s="15">
        <v>1</v>
      </c>
      <c r="C35" s="546">
        <v>1</v>
      </c>
      <c r="D35" s="547">
        <v>0.5</v>
      </c>
      <c r="E35" s="546">
        <v>2</v>
      </c>
      <c r="F35" s="547">
        <v>1</v>
      </c>
      <c r="G35" s="546">
        <v>3</v>
      </c>
      <c r="H35" s="547">
        <v>3</v>
      </c>
      <c r="I35" s="546">
        <v>4</v>
      </c>
      <c r="J35" s="555">
        <v>4</v>
      </c>
      <c r="N35" s="99"/>
      <c r="O35" s="99"/>
      <c r="P35" s="99"/>
      <c r="Q35" s="99"/>
    </row>
    <row r="36" spans="1:17" x14ac:dyDescent="0.2">
      <c r="A36" s="76"/>
      <c r="B36" s="15">
        <v>2</v>
      </c>
      <c r="C36" s="546">
        <v>1.5</v>
      </c>
      <c r="D36" s="547">
        <v>0.75</v>
      </c>
      <c r="E36" s="546">
        <v>3</v>
      </c>
      <c r="F36" s="547">
        <v>1.5</v>
      </c>
      <c r="G36" s="546">
        <v>4.5</v>
      </c>
      <c r="H36" s="547">
        <v>4.5</v>
      </c>
      <c r="I36" s="546">
        <v>6</v>
      </c>
      <c r="J36" s="555">
        <v>6</v>
      </c>
    </row>
    <row r="37" spans="1:17" x14ac:dyDescent="0.2">
      <c r="A37" s="76"/>
      <c r="B37" s="15">
        <v>3</v>
      </c>
      <c r="C37" s="546">
        <v>2.5</v>
      </c>
      <c r="D37" s="547">
        <v>1.25</v>
      </c>
      <c r="E37" s="546">
        <v>5</v>
      </c>
      <c r="F37" s="547">
        <v>2.5</v>
      </c>
      <c r="G37" s="546">
        <v>7.5</v>
      </c>
      <c r="H37" s="547">
        <v>7.5</v>
      </c>
      <c r="I37" s="546">
        <v>10</v>
      </c>
      <c r="J37" s="555">
        <v>10</v>
      </c>
    </row>
    <row r="38" spans="1:17" ht="13.5" thickBot="1" x14ac:dyDescent="0.25">
      <c r="A38" s="76"/>
      <c r="B38" s="54">
        <v>4</v>
      </c>
      <c r="C38" s="549">
        <v>3.5</v>
      </c>
      <c r="D38" s="553">
        <v>1.75</v>
      </c>
      <c r="E38" s="549">
        <v>7</v>
      </c>
      <c r="F38" s="553">
        <v>3.5</v>
      </c>
      <c r="G38" s="549">
        <v>10.5</v>
      </c>
      <c r="H38" s="553">
        <v>10.5</v>
      </c>
      <c r="I38" s="549">
        <v>14</v>
      </c>
      <c r="J38" s="556">
        <v>14</v>
      </c>
      <c r="L38" s="99"/>
    </row>
    <row r="39" spans="1:17" x14ac:dyDescent="0.2">
      <c r="A39" s="76"/>
      <c r="L39" s="99"/>
    </row>
    <row r="40" spans="1:17" x14ac:dyDescent="0.2">
      <c r="A40" s="76"/>
    </row>
  </sheetData>
  <mergeCells count="7">
    <mergeCell ref="A2:J2"/>
    <mergeCell ref="B22:J22"/>
    <mergeCell ref="B32:J32"/>
    <mergeCell ref="G33:H33"/>
    <mergeCell ref="I33:J33"/>
    <mergeCell ref="E33:F33"/>
    <mergeCell ref="C33:D33"/>
  </mergeCells>
  <phoneticPr fontId="0" type="noConversion"/>
  <pageMargins left="0.75" right="0.75" top="0.55000000000000004" bottom="0.56000000000000005" header="0.5" footer="0.5"/>
  <pageSetup paperSize="9" scale="9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67"/>
  <sheetViews>
    <sheetView zoomScale="80" zoomScaleNormal="80" workbookViewId="0">
      <pane xSplit="1" ySplit="14" topLeftCell="B16" activePane="bottomRight" state="frozen"/>
      <selection activeCell="A19" sqref="A19:I19"/>
      <selection pane="topRight" activeCell="A19" sqref="A19:I19"/>
      <selection pane="bottomLeft" activeCell="A19" sqref="A19:I19"/>
      <selection pane="bottomRight" activeCell="L10" sqref="L10"/>
    </sheetView>
  </sheetViews>
  <sheetFormatPr defaultRowHeight="12.75" x14ac:dyDescent="0.2"/>
  <cols>
    <col min="1" max="1" width="21.42578125" style="1406" customWidth="1"/>
    <col min="2" max="2" width="8.28515625" style="1406" customWidth="1"/>
    <col min="3" max="3" width="1.85546875" style="1406" customWidth="1"/>
    <col min="4" max="4" width="6.7109375" style="1406" customWidth="1"/>
    <col min="5" max="5" width="2.7109375" style="1406" customWidth="1"/>
    <col min="6" max="6" width="10" style="1406" customWidth="1"/>
    <col min="7" max="8" width="1.85546875" style="1406" customWidth="1"/>
    <col min="9" max="9" width="7.42578125" style="1406" customWidth="1"/>
    <col min="10" max="10" width="1.7109375" style="1406" customWidth="1"/>
    <col min="11" max="11" width="7.28515625" style="1406" customWidth="1"/>
    <col min="12" max="12" width="1.7109375" style="1406" customWidth="1"/>
    <col min="13" max="13" width="7" style="1406" customWidth="1"/>
    <col min="14" max="14" width="1.7109375" style="1406" customWidth="1"/>
    <col min="15" max="15" width="8.140625" style="1406" customWidth="1"/>
    <col min="16" max="16" width="1.42578125" style="1406" customWidth="1"/>
    <col min="17" max="17" width="8" style="1406" customWidth="1"/>
    <col min="18" max="18" width="1.85546875" style="1406" customWidth="1"/>
    <col min="19" max="19" width="8.7109375" style="1406" customWidth="1"/>
    <col min="20" max="21" width="1.85546875" style="1406" customWidth="1"/>
    <col min="22" max="22" width="2.28515625" style="1406" customWidth="1"/>
    <col min="23" max="23" width="12.28515625" style="1406" customWidth="1"/>
    <col min="24" max="24" width="2.28515625" style="1406" customWidth="1"/>
    <col min="25" max="25" width="12" style="1406" customWidth="1"/>
    <col min="26" max="26" width="2.28515625" style="1406" customWidth="1"/>
    <col min="27" max="27" width="11" style="1406" customWidth="1"/>
    <col min="28" max="28" width="2.28515625" style="1406" customWidth="1"/>
    <col min="29" max="29" width="1.28515625" style="1406" customWidth="1"/>
    <col min="30" max="30" width="9.28515625" style="1406" bestFit="1" customWidth="1"/>
    <col min="31" max="31" width="2.5703125" style="1406" customWidth="1"/>
    <col min="32" max="32" width="9.28515625" style="1406" customWidth="1"/>
    <col min="33" max="33" width="1.7109375" style="1406" customWidth="1"/>
    <col min="34" max="34" width="6.42578125" customWidth="1"/>
    <col min="35" max="35" width="9.28515625" style="1406" bestFit="1" customWidth="1"/>
    <col min="36" max="36" width="1.7109375" style="1406" customWidth="1"/>
    <col min="37" max="37" width="10.7109375" style="1406" customWidth="1"/>
    <col min="38" max="38" width="1.7109375" style="1406" customWidth="1"/>
    <col min="39" max="39" width="9.7109375" style="1406" bestFit="1" customWidth="1"/>
    <col min="40" max="40" width="1.7109375" style="1406" customWidth="1"/>
    <col min="41" max="41" width="10" style="1406" customWidth="1"/>
    <col min="42" max="42" width="1.7109375" style="1406" customWidth="1"/>
    <col min="43" max="43" width="10.42578125" style="1406" customWidth="1"/>
    <col min="44" max="44" width="2" style="1406" customWidth="1"/>
    <col min="45" max="45" width="9.7109375" style="1406" bestFit="1" customWidth="1"/>
    <col min="46" max="46" width="1.85546875" style="1406" customWidth="1"/>
    <col min="47" max="47" width="9.28515625" style="1406" bestFit="1" customWidth="1"/>
    <col min="48" max="48" width="1.5703125" style="1406" customWidth="1"/>
    <col min="49" max="49" width="9.28515625" style="1406" bestFit="1" customWidth="1"/>
    <col min="50" max="50" width="1.85546875" style="1406" customWidth="1"/>
    <col min="51" max="51" width="9.28515625" style="1406" bestFit="1" customWidth="1"/>
    <col min="52" max="52" width="1.85546875" style="1406" customWidth="1"/>
    <col min="53" max="16384" width="9.140625" style="1406"/>
  </cols>
  <sheetData>
    <row r="1" spans="1:34" ht="23.25" x14ac:dyDescent="0.35">
      <c r="A1" s="1514" t="s">
        <v>1159</v>
      </c>
      <c r="O1" s="1515"/>
      <c r="W1" s="1558"/>
      <c r="X1" s="1465"/>
      <c r="Y1" s="1465"/>
      <c r="AH1" s="24"/>
    </row>
    <row r="2" spans="1:34" ht="13.5" thickBot="1" x14ac:dyDescent="0.25"/>
    <row r="3" spans="1:34" x14ac:dyDescent="0.2">
      <c r="A3" s="1408"/>
      <c r="B3" s="3027" t="s">
        <v>84</v>
      </c>
      <c r="C3" s="3028"/>
      <c r="D3" s="3028"/>
      <c r="E3" s="3028"/>
      <c r="F3" s="3028"/>
      <c r="G3" s="3029"/>
      <c r="H3" s="1473"/>
      <c r="I3" s="3027" t="s">
        <v>451</v>
      </c>
      <c r="J3" s="3028"/>
      <c r="K3" s="3028"/>
      <c r="L3" s="3028"/>
      <c r="M3" s="3028"/>
      <c r="N3" s="3028"/>
      <c r="O3" s="3030"/>
      <c r="P3" s="3029"/>
      <c r="Q3" s="1519"/>
      <c r="R3" s="1517"/>
      <c r="S3" s="1520"/>
      <c r="T3" s="1518"/>
      <c r="U3" s="1473"/>
      <c r="V3" s="1473"/>
      <c r="W3" s="3031" t="s">
        <v>452</v>
      </c>
      <c r="X3" s="3032"/>
      <c r="Y3" s="3032"/>
      <c r="Z3" s="3032"/>
      <c r="AA3" s="3032"/>
      <c r="AB3" s="3033"/>
      <c r="AC3" s="1459"/>
    </row>
    <row r="4" spans="1:34" x14ac:dyDescent="0.2">
      <c r="A4" s="1425"/>
      <c r="B4" s="3034" t="s">
        <v>341</v>
      </c>
      <c r="C4" s="3035"/>
      <c r="D4" s="1559">
        <v>2002</v>
      </c>
      <c r="E4" s="1522"/>
      <c r="F4" s="1522"/>
      <c r="G4" s="1523"/>
      <c r="H4" s="1473"/>
      <c r="I4" s="3034" t="s">
        <v>453</v>
      </c>
      <c r="J4" s="3035"/>
      <c r="K4" s="1559">
        <v>2002</v>
      </c>
      <c r="L4" s="1522"/>
      <c r="M4" s="1522"/>
      <c r="N4" s="1532"/>
      <c r="O4" s="3036"/>
      <c r="P4" s="3037"/>
      <c r="Q4" s="1420"/>
      <c r="R4" s="1473"/>
      <c r="S4" s="1421"/>
      <c r="T4" s="1474"/>
      <c r="U4" s="1473"/>
      <c r="V4" s="1473"/>
      <c r="W4" s="1466"/>
      <c r="X4" s="1467"/>
      <c r="Y4" s="1560" t="s">
        <v>25</v>
      </c>
      <c r="Z4" s="1467"/>
      <c r="AA4" s="1467"/>
      <c r="AB4" s="1524"/>
      <c r="AC4" s="1459"/>
    </row>
    <row r="5" spans="1:34" x14ac:dyDescent="0.2">
      <c r="A5" s="1425"/>
      <c r="B5" s="1420"/>
      <c r="C5" s="1473"/>
      <c r="D5" s="3038" t="s">
        <v>454</v>
      </c>
      <c r="E5" s="3039"/>
      <c r="F5" s="1421" t="s">
        <v>770</v>
      </c>
      <c r="G5" s="1474"/>
      <c r="H5" s="1473"/>
      <c r="I5" s="1420"/>
      <c r="J5" s="1473"/>
      <c r="K5" s="3038" t="s">
        <v>455</v>
      </c>
      <c r="L5" s="3040"/>
      <c r="M5" s="3040"/>
      <c r="N5" s="3039"/>
      <c r="O5" s="3036" t="s">
        <v>454</v>
      </c>
      <c r="P5" s="3037"/>
      <c r="Q5" s="3041" t="s">
        <v>372</v>
      </c>
      <c r="R5" s="3042"/>
      <c r="S5" s="3036" t="s">
        <v>373</v>
      </c>
      <c r="T5" s="3037"/>
      <c r="U5" s="1473"/>
      <c r="V5" s="1473"/>
      <c r="W5" s="1457"/>
      <c r="X5" s="1458"/>
      <c r="Y5" s="1561"/>
      <c r="Z5" s="1562"/>
      <c r="AA5" s="1561"/>
      <c r="AB5" s="1528"/>
      <c r="AC5" s="1562"/>
    </row>
    <row r="6" spans="1:34" x14ac:dyDescent="0.2">
      <c r="A6" s="1425"/>
      <c r="B6" s="3041" t="s">
        <v>771</v>
      </c>
      <c r="C6" s="3045"/>
      <c r="D6" s="3036" t="s">
        <v>456</v>
      </c>
      <c r="E6" s="3045"/>
      <c r="F6" s="1421" t="s">
        <v>456</v>
      </c>
      <c r="G6" s="1474"/>
      <c r="H6" s="1473"/>
      <c r="I6" s="1420"/>
      <c r="J6" s="1473"/>
      <c r="K6" s="1513"/>
      <c r="L6" s="1465"/>
      <c r="M6" s="1563"/>
      <c r="N6" s="1564"/>
      <c r="O6" s="3036" t="s">
        <v>456</v>
      </c>
      <c r="P6" s="3037"/>
      <c r="Q6" s="3041" t="s">
        <v>375</v>
      </c>
      <c r="R6" s="3042"/>
      <c r="S6" s="3036" t="s">
        <v>376</v>
      </c>
      <c r="T6" s="3037"/>
      <c r="U6" s="1473"/>
      <c r="V6" s="1473"/>
      <c r="W6" s="3048" t="s">
        <v>377</v>
      </c>
      <c r="X6" s="3044"/>
      <c r="Y6" s="3043" t="s">
        <v>457</v>
      </c>
      <c r="Z6" s="3044"/>
      <c r="AA6" s="1527"/>
      <c r="AB6" s="1528"/>
      <c r="AC6" s="1562"/>
    </row>
    <row r="7" spans="1:34" x14ac:dyDescent="0.2">
      <c r="A7" s="1420" t="s">
        <v>679</v>
      </c>
      <c r="B7" s="3041" t="s">
        <v>664</v>
      </c>
      <c r="C7" s="3045"/>
      <c r="D7" s="3036" t="s">
        <v>90</v>
      </c>
      <c r="E7" s="3045"/>
      <c r="F7" s="1421" t="s">
        <v>396</v>
      </c>
      <c r="G7" s="1474"/>
      <c r="H7" s="1473"/>
      <c r="I7" s="3041" t="s">
        <v>457</v>
      </c>
      <c r="J7" s="3042"/>
      <c r="K7" s="3038" t="s">
        <v>457</v>
      </c>
      <c r="L7" s="3039"/>
      <c r="M7" s="3046" t="s">
        <v>458</v>
      </c>
      <c r="N7" s="3047"/>
      <c r="O7" s="3036" t="s">
        <v>396</v>
      </c>
      <c r="P7" s="3037"/>
      <c r="Q7" s="3041" t="s">
        <v>385</v>
      </c>
      <c r="R7" s="3042"/>
      <c r="S7" s="1421"/>
      <c r="T7" s="1474"/>
      <c r="U7" s="1473"/>
      <c r="V7" s="1473"/>
      <c r="W7" s="3048" t="s">
        <v>456</v>
      </c>
      <c r="X7" s="3044"/>
      <c r="Y7" s="3043" t="s">
        <v>387</v>
      </c>
      <c r="Z7" s="3044"/>
      <c r="AA7" s="1413"/>
      <c r="AB7" s="1415"/>
      <c r="AC7" s="1346"/>
    </row>
    <row r="8" spans="1:34" x14ac:dyDescent="0.2">
      <c r="A8" s="1420" t="s">
        <v>680</v>
      </c>
      <c r="B8" s="3041" t="s">
        <v>97</v>
      </c>
      <c r="C8" s="3045"/>
      <c r="D8" s="3036" t="s">
        <v>91</v>
      </c>
      <c r="E8" s="3045"/>
      <c r="F8" s="1421" t="s">
        <v>92</v>
      </c>
      <c r="G8" s="1474"/>
      <c r="H8" s="1473"/>
      <c r="I8" s="3041" t="s">
        <v>459</v>
      </c>
      <c r="J8" s="3042"/>
      <c r="K8" s="3036" t="s">
        <v>383</v>
      </c>
      <c r="L8" s="3045"/>
      <c r="M8" s="1565" t="s">
        <v>22</v>
      </c>
      <c r="N8" s="1564"/>
      <c r="O8" s="3036"/>
      <c r="P8" s="3037"/>
      <c r="Q8" s="1420"/>
      <c r="R8" s="1473"/>
      <c r="S8" s="1421"/>
      <c r="T8" s="1474"/>
      <c r="U8" s="1473"/>
      <c r="V8" s="1473"/>
      <c r="W8" s="3048" t="s">
        <v>396</v>
      </c>
      <c r="X8" s="3044"/>
      <c r="Y8" s="3043" t="s">
        <v>223</v>
      </c>
      <c r="Z8" s="3044"/>
      <c r="AA8" s="3043" t="s">
        <v>488</v>
      </c>
      <c r="AB8" s="3049"/>
      <c r="AC8" s="1459"/>
    </row>
    <row r="9" spans="1:34" x14ac:dyDescent="0.2">
      <c r="A9" s="1425"/>
      <c r="B9" s="3041" t="s">
        <v>456</v>
      </c>
      <c r="C9" s="3045"/>
      <c r="D9" s="3036" t="s">
        <v>94</v>
      </c>
      <c r="E9" s="3045"/>
      <c r="F9" s="3036" t="s">
        <v>95</v>
      </c>
      <c r="G9" s="3037"/>
      <c r="H9" s="1473"/>
      <c r="I9" s="3041" t="s">
        <v>460</v>
      </c>
      <c r="J9" s="3042"/>
      <c r="K9" s="1423"/>
      <c r="L9" s="1465"/>
      <c r="M9" s="1565"/>
      <c r="N9" s="1564"/>
      <c r="O9" s="3036"/>
      <c r="P9" s="3037"/>
      <c r="Q9" s="3041" t="s">
        <v>491</v>
      </c>
      <c r="R9" s="3042"/>
      <c r="S9" s="1421"/>
      <c r="T9" s="1474"/>
      <c r="U9" s="1473"/>
      <c r="V9" s="1473"/>
      <c r="W9" s="3048"/>
      <c r="X9" s="3044"/>
      <c r="Y9" s="3043" t="s">
        <v>767</v>
      </c>
      <c r="Z9" s="3044"/>
      <c r="AA9" s="1413"/>
      <c r="AB9" s="1415"/>
      <c r="AC9" s="1346"/>
    </row>
    <row r="10" spans="1:34" x14ac:dyDescent="0.2">
      <c r="A10" s="1425"/>
      <c r="B10" s="3041" t="s">
        <v>99</v>
      </c>
      <c r="C10" s="3045"/>
      <c r="D10" s="3036" t="s">
        <v>97</v>
      </c>
      <c r="E10" s="3045"/>
      <c r="F10" s="3036"/>
      <c r="G10" s="3037"/>
      <c r="H10" s="1473"/>
      <c r="I10" s="3041"/>
      <c r="J10" s="3042"/>
      <c r="K10" s="1421"/>
      <c r="L10" s="1473"/>
      <c r="M10" s="1421"/>
      <c r="N10" s="1422"/>
      <c r="O10" s="3036"/>
      <c r="P10" s="3037"/>
      <c r="Q10" s="1420"/>
      <c r="R10" s="1473"/>
      <c r="S10" s="1421"/>
      <c r="T10" s="1474"/>
      <c r="U10" s="1473"/>
      <c r="V10" s="1473"/>
      <c r="W10" s="3048"/>
      <c r="X10" s="3044"/>
      <c r="Y10" s="3043"/>
      <c r="Z10" s="3044"/>
      <c r="AA10" s="1413"/>
      <c r="AB10" s="1415"/>
      <c r="AC10" s="1346"/>
    </row>
    <row r="11" spans="1:34" x14ac:dyDescent="0.2">
      <c r="A11" s="1425"/>
      <c r="B11" s="1425"/>
      <c r="C11" s="1465"/>
      <c r="D11" s="3050" t="s">
        <v>456</v>
      </c>
      <c r="E11" s="3051"/>
      <c r="F11" s="3036"/>
      <c r="G11" s="3037"/>
      <c r="H11" s="1473"/>
      <c r="I11" s="3052"/>
      <c r="J11" s="3053"/>
      <c r="K11" s="1421"/>
      <c r="L11" s="1473"/>
      <c r="M11" s="1421"/>
      <c r="N11" s="1422"/>
      <c r="O11" s="3036"/>
      <c r="P11" s="3037"/>
      <c r="Q11" s="1420"/>
      <c r="R11" s="1473"/>
      <c r="S11" s="1421"/>
      <c r="T11" s="1474"/>
      <c r="U11" s="1473"/>
      <c r="V11" s="1473"/>
      <c r="W11" s="3048"/>
      <c r="X11" s="3044"/>
      <c r="Y11" s="1417"/>
      <c r="Z11" s="1459"/>
      <c r="AA11" s="1413"/>
      <c r="AB11" s="1415"/>
      <c r="AC11" s="1346"/>
      <c r="AH11" s="13"/>
    </row>
    <row r="12" spans="1:34" x14ac:dyDescent="0.2">
      <c r="A12" s="1420"/>
      <c r="B12" s="1425"/>
      <c r="C12" s="1465"/>
      <c r="D12" s="3036" t="s">
        <v>99</v>
      </c>
      <c r="E12" s="3045"/>
      <c r="F12" s="3036"/>
      <c r="G12" s="3037"/>
      <c r="H12" s="1473"/>
      <c r="I12" s="3041"/>
      <c r="J12" s="3042"/>
      <c r="K12" s="1421"/>
      <c r="L12" s="1473"/>
      <c r="M12" s="1421"/>
      <c r="N12" s="1422"/>
      <c r="O12" s="3036"/>
      <c r="P12" s="3037"/>
      <c r="Q12" s="1420"/>
      <c r="R12" s="1473"/>
      <c r="S12" s="1421"/>
      <c r="T12" s="1474"/>
      <c r="U12" s="1473"/>
      <c r="V12" s="1473"/>
      <c r="W12" s="3041" t="s">
        <v>436</v>
      </c>
      <c r="X12" s="3045"/>
      <c r="Y12" s="3036" t="s">
        <v>437</v>
      </c>
      <c r="Z12" s="3045"/>
      <c r="AA12" s="1423"/>
      <c r="AB12" s="1424"/>
      <c r="AC12" s="1465"/>
    </row>
    <row r="13" spans="1:34" x14ac:dyDescent="0.2">
      <c r="A13" s="1420"/>
      <c r="B13" s="3041" t="s">
        <v>137</v>
      </c>
      <c r="C13" s="3045"/>
      <c r="D13" s="3036" t="s">
        <v>138</v>
      </c>
      <c r="E13" s="3045"/>
      <c r="F13" s="3036" t="s">
        <v>100</v>
      </c>
      <c r="G13" s="3037"/>
      <c r="H13" s="1465"/>
      <c r="I13" s="1420"/>
      <c r="J13" s="1473"/>
      <c r="K13" s="1421"/>
      <c r="L13" s="1473"/>
      <c r="M13" s="1421"/>
      <c r="N13" s="1422"/>
      <c r="O13" s="3036" t="s">
        <v>140</v>
      </c>
      <c r="P13" s="3037"/>
      <c r="Q13" s="3041" t="s">
        <v>461</v>
      </c>
      <c r="R13" s="3045"/>
      <c r="S13" s="3036" t="s">
        <v>462</v>
      </c>
      <c r="T13" s="3037"/>
      <c r="U13" s="1465"/>
      <c r="V13" s="1473"/>
      <c r="W13" s="3041" t="s">
        <v>440</v>
      </c>
      <c r="X13" s="3045"/>
      <c r="Y13" s="3036" t="s">
        <v>441</v>
      </c>
      <c r="Z13" s="3045"/>
      <c r="AA13" s="3036" t="s">
        <v>442</v>
      </c>
      <c r="AB13" s="3037"/>
      <c r="AC13" s="1465"/>
    </row>
    <row r="14" spans="1:34" ht="13.5" thickBot="1" x14ac:dyDescent="0.25">
      <c r="A14" s="1428" t="s">
        <v>443</v>
      </c>
      <c r="B14" s="1476"/>
      <c r="C14" s="1478"/>
      <c r="D14" s="1477"/>
      <c r="E14" s="1478"/>
      <c r="F14" s="1477"/>
      <c r="G14" s="1431"/>
      <c r="H14" s="1465"/>
      <c r="I14" s="1566">
        <v>1</v>
      </c>
      <c r="J14" s="1542"/>
      <c r="K14" s="1538">
        <v>1</v>
      </c>
      <c r="L14" s="1542"/>
      <c r="M14" s="1538">
        <v>3</v>
      </c>
      <c r="N14" s="1567"/>
      <c r="O14" s="1477"/>
      <c r="P14" s="1480"/>
      <c r="Q14" s="1476"/>
      <c r="R14" s="1479"/>
      <c r="S14" s="3054"/>
      <c r="T14" s="3055"/>
      <c r="U14" s="1465"/>
      <c r="V14" s="1473"/>
      <c r="W14" s="3056" t="s">
        <v>486</v>
      </c>
      <c r="X14" s="3057"/>
      <c r="Y14" s="3054" t="s">
        <v>486</v>
      </c>
      <c r="Z14" s="3057"/>
      <c r="AA14" s="3054" t="s">
        <v>486</v>
      </c>
      <c r="AB14" s="3055"/>
      <c r="AC14" s="1473"/>
    </row>
    <row r="15" spans="1:34" x14ac:dyDescent="0.2">
      <c r="A15" s="1432" t="s">
        <v>493</v>
      </c>
      <c r="B15" s="1543">
        <v>11137</v>
      </c>
      <c r="C15" s="1484"/>
      <c r="D15" s="1423"/>
      <c r="E15" s="1465"/>
      <c r="F15" s="1433">
        <v>13921.25</v>
      </c>
      <c r="G15" s="1424"/>
      <c r="H15" s="1465"/>
      <c r="I15" s="1481">
        <v>5604.28</v>
      </c>
      <c r="J15" s="1348"/>
      <c r="K15" s="1433">
        <v>3055.0482146999475</v>
      </c>
      <c r="L15" s="1484"/>
      <c r="M15" s="1433">
        <v>964</v>
      </c>
      <c r="N15" s="1434"/>
      <c r="O15" s="1441">
        <v>11551.328214699948</v>
      </c>
      <c r="P15" s="1568"/>
      <c r="Q15" s="181">
        <v>0.82976228533356911</v>
      </c>
      <c r="R15" s="1465"/>
      <c r="S15" s="1441">
        <v>3968.9827426736624</v>
      </c>
      <c r="T15" s="1424"/>
      <c r="U15" s="1465"/>
      <c r="V15" s="1348"/>
      <c r="W15" s="1543">
        <v>822329.74340733199</v>
      </c>
      <c r="X15" s="1464"/>
      <c r="Y15" s="1441">
        <v>198064.02351996177</v>
      </c>
      <c r="Z15" s="1464"/>
      <c r="AA15" s="1441">
        <v>1020393.766927294</v>
      </c>
      <c r="AB15" s="1424"/>
      <c r="AC15" s="1465"/>
    </row>
    <row r="16" spans="1:34" s="1389" customFormat="1" x14ac:dyDescent="0.2">
      <c r="A16" s="1425" t="s">
        <v>494</v>
      </c>
      <c r="B16" s="1569">
        <v>673</v>
      </c>
      <c r="C16" s="1570"/>
      <c r="D16" s="1423">
        <v>1.25</v>
      </c>
      <c r="E16" s="1465"/>
      <c r="F16" s="1549">
        <v>841.25</v>
      </c>
      <c r="G16" s="1424"/>
      <c r="H16" s="1465"/>
      <c r="I16" s="1488">
        <v>710.27</v>
      </c>
      <c r="J16" s="1465"/>
      <c r="K16" s="1435">
        <v>251.67611026033691</v>
      </c>
      <c r="L16" s="1464"/>
      <c r="M16" s="1435">
        <v>109</v>
      </c>
      <c r="N16" s="1436"/>
      <c r="O16" s="1435">
        <v>1288.9461102603368</v>
      </c>
      <c r="P16" s="1424"/>
      <c r="Q16" s="1548">
        <v>1.5321796258666709</v>
      </c>
      <c r="R16" s="1465"/>
      <c r="S16" s="1423">
        <v>0</v>
      </c>
      <c r="T16" s="1424"/>
      <c r="U16" s="1465"/>
      <c r="V16" s="1465"/>
      <c r="W16" s="1488">
        <v>91759.034495046944</v>
      </c>
      <c r="X16" s="1464"/>
      <c r="Y16" s="1435">
        <v>0</v>
      </c>
      <c r="Z16" s="1464"/>
      <c r="AA16" s="1435">
        <v>91759.034495046944</v>
      </c>
      <c r="AB16" s="1424"/>
      <c r="AC16" s="1465"/>
      <c r="AH16"/>
    </row>
    <row r="17" spans="1:34" x14ac:dyDescent="0.2">
      <c r="A17" s="1425" t="s">
        <v>495</v>
      </c>
      <c r="B17" s="1569">
        <v>351</v>
      </c>
      <c r="C17" s="1570"/>
      <c r="D17" s="1423">
        <v>1.25</v>
      </c>
      <c r="E17" s="1465"/>
      <c r="F17" s="1549">
        <v>438.75</v>
      </c>
      <c r="G17" s="1424"/>
      <c r="H17" s="1465"/>
      <c r="I17" s="1488">
        <v>126.68</v>
      </c>
      <c r="J17" s="1465"/>
      <c r="K17" s="1435">
        <v>66.616402116402114</v>
      </c>
      <c r="L17" s="1464"/>
      <c r="M17" s="1435">
        <v>26</v>
      </c>
      <c r="N17" s="1436"/>
      <c r="O17" s="1435">
        <v>271.29640211640213</v>
      </c>
      <c r="P17" s="1424"/>
      <c r="Q17" s="1548">
        <v>0.61833937804308181</v>
      </c>
      <c r="R17" s="1465"/>
      <c r="S17" s="1549">
        <v>167.45359788359787</v>
      </c>
      <c r="T17" s="1424"/>
      <c r="U17" s="1465"/>
      <c r="V17" s="1465"/>
      <c r="W17" s="1488">
        <v>19313.372158866354</v>
      </c>
      <c r="X17" s="1464"/>
      <c r="Y17" s="1435">
        <v>8356.4317357996042</v>
      </c>
      <c r="Z17" s="1464"/>
      <c r="AA17" s="1435">
        <v>27669.803894665958</v>
      </c>
      <c r="AB17" s="1424"/>
      <c r="AC17" s="1465"/>
    </row>
    <row r="18" spans="1:34" x14ac:dyDescent="0.2">
      <c r="A18" s="1437" t="s">
        <v>496</v>
      </c>
      <c r="B18" s="1569">
        <v>183</v>
      </c>
      <c r="C18" s="1570"/>
      <c r="D18" s="1423">
        <v>1.25</v>
      </c>
      <c r="E18" s="1465"/>
      <c r="F18" s="1549">
        <v>228.75</v>
      </c>
      <c r="G18" s="1424"/>
      <c r="H18" s="1465"/>
      <c r="I18" s="1488">
        <v>54.94</v>
      </c>
      <c r="J18" s="1465"/>
      <c r="K18" s="1435">
        <v>4.4680851063829783</v>
      </c>
      <c r="L18" s="1464"/>
      <c r="M18" s="1579">
        <v>2</v>
      </c>
      <c r="N18" s="1436"/>
      <c r="O18" s="1435">
        <v>65.40808510638297</v>
      </c>
      <c r="P18" s="1424"/>
      <c r="Q18" s="1548">
        <v>0.28593698407161955</v>
      </c>
      <c r="R18" s="1465"/>
      <c r="S18" s="1549">
        <v>163.34191489361703</v>
      </c>
      <c r="T18" s="1424"/>
      <c r="U18" s="1465"/>
      <c r="V18" s="1465"/>
      <c r="W18" s="1488">
        <v>4656.3488494638004</v>
      </c>
      <c r="X18" s="1464"/>
      <c r="Y18" s="1435">
        <v>8151.2465462349865</v>
      </c>
      <c r="Z18" s="1464"/>
      <c r="AA18" s="1435">
        <v>12807.595395698787</v>
      </c>
      <c r="AB18" s="1424"/>
      <c r="AC18" s="1465"/>
    </row>
    <row r="19" spans="1:34" x14ac:dyDescent="0.2">
      <c r="A19" s="1437" t="s">
        <v>497</v>
      </c>
      <c r="B19" s="1569">
        <v>414</v>
      </c>
      <c r="C19" s="1570"/>
      <c r="D19" s="1423">
        <v>1.25</v>
      </c>
      <c r="E19" s="1465"/>
      <c r="F19" s="1549">
        <v>517.5</v>
      </c>
      <c r="G19" s="1424"/>
      <c r="H19" s="1465"/>
      <c r="I19" s="1488">
        <v>37.479999999999997</v>
      </c>
      <c r="J19" s="1465"/>
      <c r="K19" s="1435">
        <v>25.798418972332016</v>
      </c>
      <c r="L19" s="1464"/>
      <c r="M19" s="1579">
        <v>3</v>
      </c>
      <c r="N19" s="1436"/>
      <c r="O19" s="1435">
        <v>72.27841897233202</v>
      </c>
      <c r="P19" s="1424"/>
      <c r="Q19" s="1548">
        <v>0.1396684424586126</v>
      </c>
      <c r="R19" s="1465"/>
      <c r="S19" s="1549">
        <v>445.22158102766798</v>
      </c>
      <c r="T19" s="1424"/>
      <c r="U19" s="1465"/>
      <c r="V19" s="1465"/>
      <c r="W19" s="1488">
        <v>5145.442378805209</v>
      </c>
      <c r="X19" s="1464"/>
      <c r="Y19" s="1435">
        <v>22217.878840373964</v>
      </c>
      <c r="Z19" s="1464"/>
      <c r="AA19" s="1435">
        <v>27363.321219179172</v>
      </c>
      <c r="AB19" s="1424"/>
      <c r="AC19" s="1465"/>
    </row>
    <row r="20" spans="1:34" x14ac:dyDescent="0.2">
      <c r="A20" s="1425" t="s">
        <v>498</v>
      </c>
      <c r="B20" s="1569">
        <v>1018</v>
      </c>
      <c r="C20" s="1570"/>
      <c r="D20" s="1423">
        <v>1.25</v>
      </c>
      <c r="E20" s="1465"/>
      <c r="F20" s="1549">
        <v>1272.5</v>
      </c>
      <c r="G20" s="1424"/>
      <c r="H20" s="1465"/>
      <c r="I20" s="1488">
        <v>566.99</v>
      </c>
      <c r="J20" s="1465"/>
      <c r="K20" s="1435">
        <v>222.86005434782609</v>
      </c>
      <c r="L20" s="1464"/>
      <c r="M20" s="1579">
        <v>72</v>
      </c>
      <c r="N20" s="1436"/>
      <c r="O20" s="1435">
        <v>1005.8500543478261</v>
      </c>
      <c r="P20" s="1424"/>
      <c r="Q20" s="1548">
        <v>0.79045190911420526</v>
      </c>
      <c r="R20" s="1465"/>
      <c r="S20" s="1549">
        <v>266.64994565217387</v>
      </c>
      <c r="T20" s="1424"/>
      <c r="U20" s="1465"/>
      <c r="V20" s="1465"/>
      <c r="W20" s="1488">
        <v>71605.654494822447</v>
      </c>
      <c r="X20" s="1464"/>
      <c r="Y20" s="1435">
        <v>13306.624022172309</v>
      </c>
      <c r="Z20" s="1464"/>
      <c r="AA20" s="1435">
        <v>84912.27851699476</v>
      </c>
      <c r="AB20" s="1424"/>
      <c r="AC20" s="1465"/>
    </row>
    <row r="21" spans="1:34" x14ac:dyDescent="0.2">
      <c r="A21" s="1425" t="s">
        <v>499</v>
      </c>
      <c r="B21" s="1569">
        <v>343</v>
      </c>
      <c r="C21" s="1570"/>
      <c r="D21" s="1423">
        <v>1.25</v>
      </c>
      <c r="E21" s="1465"/>
      <c r="F21" s="1549">
        <v>428.75</v>
      </c>
      <c r="G21" s="1424"/>
      <c r="H21" s="1465"/>
      <c r="I21" s="1488">
        <v>72.5</v>
      </c>
      <c r="J21" s="1465"/>
      <c r="K21" s="1435">
        <v>8.1245136186770424</v>
      </c>
      <c r="L21" s="1464"/>
      <c r="M21" s="1579">
        <v>0</v>
      </c>
      <c r="N21" s="1436"/>
      <c r="O21" s="1435">
        <v>80.624513618677042</v>
      </c>
      <c r="P21" s="1424"/>
      <c r="Q21" s="1548">
        <v>0.18804551281324092</v>
      </c>
      <c r="R21" s="1465"/>
      <c r="S21" s="1549">
        <v>348.12548638132296</v>
      </c>
      <c r="T21" s="1424"/>
      <c r="U21" s="1465"/>
      <c r="V21" s="1465"/>
      <c r="W21" s="1488">
        <v>5739.5941284064547</v>
      </c>
      <c r="X21" s="1464"/>
      <c r="Y21" s="1435">
        <v>17372.495420849398</v>
      </c>
      <c r="Z21" s="1464"/>
      <c r="AA21" s="1435">
        <v>23112.089549255852</v>
      </c>
      <c r="AB21" s="1424"/>
      <c r="AC21" s="1465"/>
    </row>
    <row r="22" spans="1:34" x14ac:dyDescent="0.2">
      <c r="A22" s="1437" t="s">
        <v>500</v>
      </c>
      <c r="B22" s="1569">
        <v>204</v>
      </c>
      <c r="C22" s="1570"/>
      <c r="D22" s="1423">
        <v>1.25</v>
      </c>
      <c r="E22" s="1465"/>
      <c r="F22" s="1549">
        <v>255</v>
      </c>
      <c r="G22" s="1424"/>
      <c r="H22" s="1465"/>
      <c r="I22" s="1488">
        <v>11.99</v>
      </c>
      <c r="J22" s="1465"/>
      <c r="K22" s="1435">
        <v>7.3170731707317076</v>
      </c>
      <c r="L22" s="1464"/>
      <c r="M22" s="1579">
        <v>0</v>
      </c>
      <c r="N22" s="1436"/>
      <c r="O22" s="1435">
        <v>19.307073170731709</v>
      </c>
      <c r="P22" s="1424"/>
      <c r="Q22" s="1548">
        <v>7.5714012434242001E-2</v>
      </c>
      <c r="R22" s="1465"/>
      <c r="S22" s="1549">
        <v>235.69292682926829</v>
      </c>
      <c r="T22" s="1424"/>
      <c r="U22" s="1465"/>
      <c r="V22" s="1465"/>
      <c r="W22" s="1488">
        <v>1374.4549744703793</v>
      </c>
      <c r="X22" s="1464"/>
      <c r="Y22" s="1435">
        <v>11761.776865664526</v>
      </c>
      <c r="Z22" s="1464"/>
      <c r="AA22" s="1435">
        <v>13136.231840134906</v>
      </c>
      <c r="AB22" s="1424"/>
      <c r="AC22" s="1465"/>
    </row>
    <row r="23" spans="1:34" x14ac:dyDescent="0.2">
      <c r="A23" s="1425" t="s">
        <v>463</v>
      </c>
      <c r="B23" s="1569">
        <v>587</v>
      </c>
      <c r="C23" s="1570"/>
      <c r="D23" s="1423">
        <v>1.25</v>
      </c>
      <c r="E23" s="1465"/>
      <c r="F23" s="1549">
        <v>733.75</v>
      </c>
      <c r="G23" s="1424"/>
      <c r="H23" s="1465"/>
      <c r="I23" s="1488">
        <v>365.73</v>
      </c>
      <c r="J23" s="1465"/>
      <c r="K23" s="1435">
        <v>231.97413793103448</v>
      </c>
      <c r="L23" s="1464"/>
      <c r="M23" s="1579">
        <v>79</v>
      </c>
      <c r="N23" s="1436"/>
      <c r="O23" s="1435">
        <v>834.70413793103444</v>
      </c>
      <c r="P23" s="1424"/>
      <c r="Q23" s="1548">
        <v>1.1375865593608647</v>
      </c>
      <c r="R23" s="1465"/>
      <c r="S23" s="1549">
        <v>0</v>
      </c>
      <c r="T23" s="1424"/>
      <c r="U23" s="1465"/>
      <c r="V23" s="1465"/>
      <c r="W23" s="1488">
        <v>59421.914675783068</v>
      </c>
      <c r="X23" s="1464"/>
      <c r="Y23" s="1435">
        <v>0</v>
      </c>
      <c r="Z23" s="1464"/>
      <c r="AA23" s="1435">
        <v>59421.914675783068</v>
      </c>
      <c r="AB23" s="1424"/>
      <c r="AC23" s="1465"/>
    </row>
    <row r="24" spans="1:34" x14ac:dyDescent="0.2">
      <c r="A24" s="1425" t="s">
        <v>501</v>
      </c>
      <c r="B24" s="1569">
        <v>248</v>
      </c>
      <c r="C24" s="1570"/>
      <c r="D24" s="1423">
        <v>1.25</v>
      </c>
      <c r="E24" s="1465"/>
      <c r="F24" s="1549">
        <v>310</v>
      </c>
      <c r="G24" s="1424"/>
      <c r="H24" s="1465"/>
      <c r="I24" s="1571">
        <v>105.66</v>
      </c>
      <c r="J24" s="1465"/>
      <c r="K24" s="1435">
        <v>49.541139240506332</v>
      </c>
      <c r="L24" s="1464"/>
      <c r="M24" s="1579">
        <v>20</v>
      </c>
      <c r="N24" s="1436"/>
      <c r="O24" s="1435">
        <v>215.20113924050634</v>
      </c>
      <c r="P24" s="1424"/>
      <c r="Q24" s="1548">
        <v>0.69419722335647205</v>
      </c>
      <c r="R24" s="1465"/>
      <c r="S24" s="1549">
        <v>94.798860759493664</v>
      </c>
      <c r="T24" s="1424"/>
      <c r="U24" s="1465"/>
      <c r="V24" s="1465"/>
      <c r="W24" s="1488">
        <v>15319.995616383574</v>
      </c>
      <c r="X24" s="1464"/>
      <c r="Y24" s="1435">
        <v>4730.7446276487253</v>
      </c>
      <c r="Z24" s="1464"/>
      <c r="AA24" s="1435">
        <v>20050.740244032299</v>
      </c>
      <c r="AB24" s="1424"/>
      <c r="AC24" s="1465"/>
      <c r="AH24" s="2874">
        <v>2.2999999999999998</v>
      </c>
    </row>
    <row r="25" spans="1:34" x14ac:dyDescent="0.2">
      <c r="A25" s="1425" t="s">
        <v>502</v>
      </c>
      <c r="B25" s="1569">
        <v>532</v>
      </c>
      <c r="C25" s="1570"/>
      <c r="D25" s="1423">
        <v>1.25</v>
      </c>
      <c r="E25" s="1465"/>
      <c r="F25" s="1549">
        <v>665</v>
      </c>
      <c r="G25" s="1424"/>
      <c r="H25" s="1465"/>
      <c r="I25" s="1571">
        <v>209.98</v>
      </c>
      <c r="J25" s="1465"/>
      <c r="K25" s="1435">
        <v>280.9503311258278</v>
      </c>
      <c r="L25" s="1464"/>
      <c r="M25" s="1579">
        <v>59</v>
      </c>
      <c r="N25" s="1436"/>
      <c r="O25" s="1435">
        <v>667.93033112582782</v>
      </c>
      <c r="P25" s="1424"/>
      <c r="Q25" s="1548">
        <v>1.0044065129711697</v>
      </c>
      <c r="R25" s="1465"/>
      <c r="S25" s="1549">
        <v>0</v>
      </c>
      <c r="T25" s="1424"/>
      <c r="U25" s="1465"/>
      <c r="V25" s="1465"/>
      <c r="W25" s="1488">
        <v>47549.421815380701</v>
      </c>
      <c r="X25" s="1464"/>
      <c r="Y25" s="1435">
        <v>0</v>
      </c>
      <c r="Z25" s="1464"/>
      <c r="AA25" s="1435">
        <v>47549.421815380701</v>
      </c>
      <c r="AB25" s="1424"/>
      <c r="AC25" s="1465"/>
      <c r="AH25" s="2874"/>
    </row>
    <row r="26" spans="1:34" x14ac:dyDescent="0.2">
      <c r="A26" s="1425" t="s">
        <v>503</v>
      </c>
      <c r="B26" s="1569">
        <v>1321</v>
      </c>
      <c r="C26" s="1570"/>
      <c r="D26" s="1423">
        <v>1.25</v>
      </c>
      <c r="E26" s="1465"/>
      <c r="F26" s="1549">
        <v>1651.25</v>
      </c>
      <c r="G26" s="1424"/>
      <c r="H26" s="1465"/>
      <c r="I26" s="1571">
        <v>954.18</v>
      </c>
      <c r="J26" s="1465"/>
      <c r="K26" s="1435">
        <v>647.76349614395883</v>
      </c>
      <c r="L26" s="1464"/>
      <c r="M26" s="1579">
        <v>153</v>
      </c>
      <c r="N26" s="1436"/>
      <c r="O26" s="1435">
        <v>2060.9434961439588</v>
      </c>
      <c r="P26" s="1424"/>
      <c r="Q26" s="1548">
        <v>1.2481111255981583</v>
      </c>
      <c r="R26" s="1465"/>
      <c r="S26" s="1549">
        <v>0</v>
      </c>
      <c r="T26" s="1424"/>
      <c r="U26" s="1465"/>
      <c r="V26" s="1465"/>
      <c r="W26" s="1488">
        <v>146716.90604413272</v>
      </c>
      <c r="X26" s="1464"/>
      <c r="Y26" s="1435">
        <v>0</v>
      </c>
      <c r="Z26" s="1464"/>
      <c r="AA26" s="1435">
        <v>146716.90604413272</v>
      </c>
      <c r="AB26" s="1424"/>
      <c r="AC26" s="1465"/>
      <c r="AH26" s="2874"/>
    </row>
    <row r="27" spans="1:34" x14ac:dyDescent="0.2">
      <c r="A27" s="1425" t="s">
        <v>504</v>
      </c>
      <c r="B27" s="1569">
        <v>406</v>
      </c>
      <c r="C27" s="1570"/>
      <c r="D27" s="1423">
        <v>1.25</v>
      </c>
      <c r="E27" s="1465"/>
      <c r="F27" s="1549">
        <v>507.5</v>
      </c>
      <c r="G27" s="1424"/>
      <c r="H27" s="1465"/>
      <c r="I27" s="1571">
        <v>267.45999999999998</v>
      </c>
      <c r="J27" s="1465"/>
      <c r="K27" s="1435">
        <v>217.48632218844986</v>
      </c>
      <c r="L27" s="1464"/>
      <c r="M27" s="1579">
        <v>70</v>
      </c>
      <c r="N27" s="1436"/>
      <c r="O27" s="1435">
        <v>694.94632218844981</v>
      </c>
      <c r="P27" s="1424"/>
      <c r="Q27" s="1548">
        <v>1.3693523589920193</v>
      </c>
      <c r="R27" s="1465"/>
      <c r="S27" s="1549">
        <v>0</v>
      </c>
      <c r="T27" s="1424"/>
      <c r="U27" s="1465"/>
      <c r="V27" s="1465"/>
      <c r="W27" s="1488">
        <v>49472.668439967914</v>
      </c>
      <c r="X27" s="1464"/>
      <c r="Y27" s="1435">
        <v>0</v>
      </c>
      <c r="Z27" s="1464"/>
      <c r="AA27" s="1435">
        <v>49472.668439967914</v>
      </c>
      <c r="AB27" s="1424"/>
      <c r="AC27" s="1465"/>
      <c r="AH27" s="2874"/>
    </row>
    <row r="28" spans="1:34" x14ac:dyDescent="0.2">
      <c r="A28" s="1425" t="s">
        <v>505</v>
      </c>
      <c r="B28" s="1569">
        <v>343</v>
      </c>
      <c r="C28" s="1570"/>
      <c r="D28" s="1423">
        <v>1.25</v>
      </c>
      <c r="E28" s="1465"/>
      <c r="F28" s="1549">
        <v>428.75</v>
      </c>
      <c r="G28" s="1424"/>
      <c r="H28" s="1465"/>
      <c r="I28" s="1571">
        <v>206.64</v>
      </c>
      <c r="J28" s="1465"/>
      <c r="K28" s="1435">
        <v>125.22790697674418</v>
      </c>
      <c r="L28" s="1464"/>
      <c r="M28" s="1579">
        <v>41</v>
      </c>
      <c r="N28" s="1436"/>
      <c r="O28" s="1435">
        <v>454.86790697674417</v>
      </c>
      <c r="P28" s="1424"/>
      <c r="Q28" s="1548">
        <v>1.0609164011119399</v>
      </c>
      <c r="R28" s="1465"/>
      <c r="S28" s="1549">
        <v>0</v>
      </c>
      <c r="T28" s="1424"/>
      <c r="U28" s="1465"/>
      <c r="V28" s="1465"/>
      <c r="W28" s="1488">
        <v>32381.679602212946</v>
      </c>
      <c r="X28" s="1464"/>
      <c r="Y28" s="1435">
        <v>0</v>
      </c>
      <c r="Z28" s="1464"/>
      <c r="AA28" s="1435">
        <v>32381.679602212946</v>
      </c>
      <c r="AB28" s="1424"/>
      <c r="AC28" s="1465"/>
    </row>
    <row r="29" spans="1:34" x14ac:dyDescent="0.2">
      <c r="A29" s="1425" t="s">
        <v>506</v>
      </c>
      <c r="B29" s="1569">
        <v>789</v>
      </c>
      <c r="C29" s="1570"/>
      <c r="D29" s="1423">
        <v>1.25</v>
      </c>
      <c r="E29" s="1465"/>
      <c r="F29" s="1549">
        <v>986.25</v>
      </c>
      <c r="G29" s="1424"/>
      <c r="H29" s="1465"/>
      <c r="I29" s="1571">
        <v>633.96</v>
      </c>
      <c r="J29" s="1465"/>
      <c r="K29" s="1435">
        <v>449.51265274725768</v>
      </c>
      <c r="L29" s="1464"/>
      <c r="M29" s="1579">
        <v>109</v>
      </c>
      <c r="N29" s="1436"/>
      <c r="O29" s="1435">
        <v>1410.4726527472576</v>
      </c>
      <c r="P29" s="1424"/>
      <c r="Q29" s="1548">
        <v>1.4301370370060913</v>
      </c>
      <c r="R29" s="1465"/>
      <c r="S29" s="1549">
        <v>0</v>
      </c>
      <c r="T29" s="1424"/>
      <c r="U29" s="1465"/>
      <c r="V29" s="1465"/>
      <c r="W29" s="1488">
        <v>100410.41108508054</v>
      </c>
      <c r="X29" s="1464"/>
      <c r="Y29" s="1435">
        <v>0</v>
      </c>
      <c r="Z29" s="1464"/>
      <c r="AA29" s="1435">
        <v>100410.41108508054</v>
      </c>
      <c r="AB29" s="1424"/>
      <c r="AC29" s="1465"/>
    </row>
    <row r="30" spans="1:34" x14ac:dyDescent="0.2">
      <c r="A30" s="1437" t="s">
        <v>507</v>
      </c>
      <c r="B30" s="1569">
        <v>189</v>
      </c>
      <c r="C30" s="1570"/>
      <c r="D30" s="1423">
        <v>1.25</v>
      </c>
      <c r="E30" s="1465"/>
      <c r="F30" s="1549">
        <v>236.25</v>
      </c>
      <c r="G30" s="1424"/>
      <c r="H30" s="1465"/>
      <c r="I30" s="1571">
        <v>10.9</v>
      </c>
      <c r="J30" s="1465"/>
      <c r="K30" s="1435">
        <v>4.0930232558139537</v>
      </c>
      <c r="L30" s="1464"/>
      <c r="M30" s="1579">
        <v>2</v>
      </c>
      <c r="N30" s="1436"/>
      <c r="O30" s="1435">
        <v>20.993023255813952</v>
      </c>
      <c r="P30" s="1424"/>
      <c r="Q30" s="1548">
        <v>8.8859357696566998E-2</v>
      </c>
      <c r="R30" s="1465"/>
      <c r="S30" s="1549">
        <v>215.25697674418603</v>
      </c>
      <c r="T30" s="1424"/>
      <c r="U30" s="1465"/>
      <c r="V30" s="1465"/>
      <c r="W30" s="1488">
        <v>1494.4764018850158</v>
      </c>
      <c r="X30" s="1464"/>
      <c r="Y30" s="1435">
        <v>10741.962278217401</v>
      </c>
      <c r="Z30" s="1464"/>
      <c r="AA30" s="1435">
        <v>12236.438680102417</v>
      </c>
      <c r="AB30" s="1424"/>
      <c r="AC30" s="1465"/>
    </row>
    <row r="31" spans="1:34" x14ac:dyDescent="0.2">
      <c r="A31" s="1425" t="s">
        <v>508</v>
      </c>
      <c r="B31" s="1569">
        <v>1058</v>
      </c>
      <c r="C31" s="1570"/>
      <c r="D31" s="1423">
        <v>1.25</v>
      </c>
      <c r="E31" s="1465"/>
      <c r="F31" s="1549">
        <v>1322.5</v>
      </c>
      <c r="G31" s="1424"/>
      <c r="H31" s="1465"/>
      <c r="I31" s="1571">
        <v>391.57</v>
      </c>
      <c r="J31" s="1465"/>
      <c r="K31" s="1435">
        <v>170.86371191135734</v>
      </c>
      <c r="L31" s="1464"/>
      <c r="M31" s="1579">
        <v>70</v>
      </c>
      <c r="N31" s="1436"/>
      <c r="O31" s="1435">
        <v>772.43371191135736</v>
      </c>
      <c r="P31" s="1424"/>
      <c r="Q31" s="1548">
        <v>0.58407085966832317</v>
      </c>
      <c r="R31" s="1465"/>
      <c r="S31" s="1549">
        <v>550.06628808864264</v>
      </c>
      <c r="T31" s="1424"/>
      <c r="U31" s="1465"/>
      <c r="V31" s="1465"/>
      <c r="W31" s="1488">
        <v>54988.933247252477</v>
      </c>
      <c r="X31" s="1464"/>
      <c r="Y31" s="1435">
        <v>27449.941026484557</v>
      </c>
      <c r="Z31" s="1464"/>
      <c r="AA31" s="1435">
        <v>82438.874273737034</v>
      </c>
      <c r="AB31" s="1424"/>
      <c r="AC31" s="1465"/>
    </row>
    <row r="32" spans="1:34" x14ac:dyDescent="0.2">
      <c r="A32" s="1425" t="s">
        <v>509</v>
      </c>
      <c r="B32" s="1569">
        <v>275</v>
      </c>
      <c r="C32" s="1570"/>
      <c r="D32" s="1423">
        <v>1.25</v>
      </c>
      <c r="E32" s="1465"/>
      <c r="F32" s="1549">
        <v>343.75</v>
      </c>
      <c r="G32" s="1424"/>
      <c r="H32" s="1465"/>
      <c r="I32" s="1571">
        <v>13.96</v>
      </c>
      <c r="J32" s="1465"/>
      <c r="K32" s="1435">
        <v>2.0610687022900764</v>
      </c>
      <c r="L32" s="1464"/>
      <c r="M32" s="1579">
        <v>0</v>
      </c>
      <c r="N32" s="1436"/>
      <c r="O32" s="1435">
        <v>16.021068702290076</v>
      </c>
      <c r="P32" s="1424"/>
      <c r="Q32" s="1548">
        <v>4.660674531575295E-2</v>
      </c>
      <c r="R32" s="1465"/>
      <c r="S32" s="1549">
        <v>327.72893129770995</v>
      </c>
      <c r="T32" s="1424"/>
      <c r="U32" s="1465"/>
      <c r="V32" s="1465"/>
      <c r="W32" s="1488">
        <v>1140.5269654012384</v>
      </c>
      <c r="X32" s="1464"/>
      <c r="Y32" s="1435">
        <v>16354.6467609468</v>
      </c>
      <c r="Z32" s="1464"/>
      <c r="AA32" s="1435">
        <v>17495.173726348039</v>
      </c>
      <c r="AB32" s="1424"/>
      <c r="AC32" s="1465"/>
    </row>
    <row r="33" spans="1:34" x14ac:dyDescent="0.2">
      <c r="A33" s="1425" t="s">
        <v>510</v>
      </c>
      <c r="B33" s="1569">
        <v>441</v>
      </c>
      <c r="C33" s="1570"/>
      <c r="D33" s="1423">
        <v>1.25</v>
      </c>
      <c r="E33" s="1465"/>
      <c r="F33" s="1549">
        <v>551.25</v>
      </c>
      <c r="G33" s="1424"/>
      <c r="H33" s="1465"/>
      <c r="I33" s="1571">
        <v>58.76</v>
      </c>
      <c r="J33" s="1465"/>
      <c r="K33" s="1435">
        <v>11.152542372881356</v>
      </c>
      <c r="L33" s="1464"/>
      <c r="M33" s="1579">
        <v>14</v>
      </c>
      <c r="N33" s="1436"/>
      <c r="O33" s="1435">
        <v>111.91254237288135</v>
      </c>
      <c r="P33" s="1424"/>
      <c r="Q33" s="1548">
        <v>0.20301594988277796</v>
      </c>
      <c r="R33" s="1465"/>
      <c r="S33" s="1549">
        <v>439.33745762711862</v>
      </c>
      <c r="T33" s="1424"/>
      <c r="U33" s="1465"/>
      <c r="V33" s="1465"/>
      <c r="W33" s="1488">
        <v>7966.9636723194944</v>
      </c>
      <c r="X33" s="1464"/>
      <c r="Y33" s="1435">
        <v>21924.24361161112</v>
      </c>
      <c r="Z33" s="1464"/>
      <c r="AA33" s="1435">
        <v>29891.207283930613</v>
      </c>
      <c r="AB33" s="1424"/>
      <c r="AC33" s="1465"/>
      <c r="AH33" s="13"/>
    </row>
    <row r="34" spans="1:34" x14ac:dyDescent="0.2">
      <c r="A34" s="1425" t="s">
        <v>511</v>
      </c>
      <c r="B34" s="1569">
        <v>444</v>
      </c>
      <c r="C34" s="1570"/>
      <c r="D34" s="1423">
        <v>1.25</v>
      </c>
      <c r="E34" s="1465"/>
      <c r="F34" s="1549">
        <v>555</v>
      </c>
      <c r="G34" s="1424"/>
      <c r="H34" s="1465"/>
      <c r="I34" s="1571">
        <v>113.59</v>
      </c>
      <c r="J34" s="1465"/>
      <c r="K34" s="1435">
        <v>76.80725190839695</v>
      </c>
      <c r="L34" s="1464"/>
      <c r="M34" s="1579">
        <v>17</v>
      </c>
      <c r="N34" s="1436"/>
      <c r="O34" s="1435">
        <v>241.39725190839695</v>
      </c>
      <c r="P34" s="1424"/>
      <c r="Q34" s="1548">
        <v>0.43495000343855306</v>
      </c>
      <c r="R34" s="1465"/>
      <c r="S34" s="1549">
        <v>313.60274809160308</v>
      </c>
      <c r="T34" s="1424"/>
      <c r="U34" s="1465"/>
      <c r="V34" s="1465"/>
      <c r="W34" s="1488">
        <v>17184.875759001497</v>
      </c>
      <c r="X34" s="1464"/>
      <c r="Y34" s="1435">
        <v>15649.708275651981</v>
      </c>
      <c r="Z34" s="1464"/>
      <c r="AA34" s="1435">
        <v>32834.584034653482</v>
      </c>
      <c r="AB34" s="1424"/>
      <c r="AC34" s="1465"/>
    </row>
    <row r="35" spans="1:34" x14ac:dyDescent="0.2">
      <c r="A35" s="1425" t="s">
        <v>512</v>
      </c>
      <c r="B35" s="1569">
        <v>1054</v>
      </c>
      <c r="C35" s="1570"/>
      <c r="D35" s="1423">
        <v>1.25</v>
      </c>
      <c r="E35" s="1465"/>
      <c r="F35" s="1549">
        <v>1317.5</v>
      </c>
      <c r="G35" s="1424"/>
      <c r="H35" s="1465"/>
      <c r="I35" s="1571">
        <v>632.89</v>
      </c>
      <c r="J35" s="1465"/>
      <c r="K35" s="1435">
        <v>140.75397260273974</v>
      </c>
      <c r="L35" s="1464"/>
      <c r="M35" s="1579">
        <v>97</v>
      </c>
      <c r="N35" s="1436"/>
      <c r="O35" s="1435">
        <v>1064.6439726027397</v>
      </c>
      <c r="P35" s="1424"/>
      <c r="Q35" s="1548">
        <v>0.80807891658651976</v>
      </c>
      <c r="R35" s="1465"/>
      <c r="S35" s="1549">
        <v>252.85602739726028</v>
      </c>
      <c r="T35" s="1424"/>
      <c r="U35" s="1465"/>
      <c r="V35" s="1465"/>
      <c r="W35" s="1488">
        <v>75791.146138194541</v>
      </c>
      <c r="X35" s="1464"/>
      <c r="Y35" s="1435">
        <v>12618.266544499527</v>
      </c>
      <c r="Z35" s="1464"/>
      <c r="AA35" s="1435">
        <v>88409.412682694063</v>
      </c>
      <c r="AB35" s="1424"/>
      <c r="AC35" s="1465"/>
    </row>
    <row r="36" spans="1:34" ht="13.5" thickBot="1" x14ac:dyDescent="0.25">
      <c r="A36" s="1438" t="s">
        <v>513</v>
      </c>
      <c r="B36" s="1572">
        <v>264</v>
      </c>
      <c r="C36" s="1573"/>
      <c r="D36" s="1429">
        <v>1.25</v>
      </c>
      <c r="E36" s="1479"/>
      <c r="F36" s="1553">
        <v>330</v>
      </c>
      <c r="G36" s="1431"/>
      <c r="H36" s="1465"/>
      <c r="I36" s="1574">
        <v>58.15</v>
      </c>
      <c r="J36" s="1430"/>
      <c r="K36" s="1439">
        <v>60</v>
      </c>
      <c r="L36" s="1492"/>
      <c r="M36" s="1580">
        <v>21</v>
      </c>
      <c r="N36" s="1440"/>
      <c r="O36" s="1439">
        <v>181.15</v>
      </c>
      <c r="P36" s="1431"/>
      <c r="Q36" s="1552">
        <v>0.54893939393939395</v>
      </c>
      <c r="R36" s="1479"/>
      <c r="S36" s="1553">
        <v>148.85</v>
      </c>
      <c r="T36" s="1431"/>
      <c r="U36" s="1465"/>
      <c r="V36" s="1465"/>
      <c r="W36" s="1490">
        <v>12895.922464454678</v>
      </c>
      <c r="X36" s="1492"/>
      <c r="Y36" s="1439">
        <v>7428.0569638068491</v>
      </c>
      <c r="Z36" s="1492"/>
      <c r="AA36" s="1439">
        <v>20323.979428261526</v>
      </c>
      <c r="AB36" s="1431"/>
      <c r="AC36" s="1465"/>
    </row>
    <row r="37" spans="1:34" x14ac:dyDescent="0.2">
      <c r="A37" s="1432" t="s">
        <v>514</v>
      </c>
      <c r="B37" s="1481">
        <v>3758</v>
      </c>
      <c r="C37" s="1484"/>
      <c r="D37" s="1423"/>
      <c r="E37" s="1465"/>
      <c r="F37" s="1433">
        <v>1879</v>
      </c>
      <c r="G37" s="1424"/>
      <c r="H37" s="1465"/>
      <c r="I37" s="1481">
        <v>223.92</v>
      </c>
      <c r="J37" s="1348"/>
      <c r="K37" s="1433">
        <v>204.19752388960589</v>
      </c>
      <c r="L37" s="1484"/>
      <c r="M37" s="1433">
        <v>24</v>
      </c>
      <c r="N37" s="1434"/>
      <c r="O37" s="1433">
        <v>500.11752388960593</v>
      </c>
      <c r="P37" s="1486"/>
      <c r="Q37" s="181">
        <v>0.26616153480021604</v>
      </c>
      <c r="R37" s="1465"/>
      <c r="S37" s="1433">
        <v>1378.8824761103942</v>
      </c>
      <c r="T37" s="1424"/>
      <c r="U37" s="1465"/>
      <c r="V37" s="1348"/>
      <c r="W37" s="1481">
        <v>35602.963351892999</v>
      </c>
      <c r="X37" s="1464"/>
      <c r="Y37" s="1433">
        <v>68810.329720813199</v>
      </c>
      <c r="Z37" s="1464"/>
      <c r="AA37" s="1433">
        <v>104413.2930727062</v>
      </c>
      <c r="AB37" s="1424"/>
      <c r="AC37" s="1465"/>
    </row>
    <row r="38" spans="1:34" s="1389" customFormat="1" x14ac:dyDescent="0.2">
      <c r="A38" s="1425" t="s">
        <v>515</v>
      </c>
      <c r="B38" s="1488">
        <v>147</v>
      </c>
      <c r="C38" s="1464"/>
      <c r="D38" s="1423">
        <v>0.5</v>
      </c>
      <c r="E38" s="1465"/>
      <c r="F38" s="1549">
        <v>73.5</v>
      </c>
      <c r="G38" s="1424"/>
      <c r="H38" s="1465"/>
      <c r="I38" s="1488">
        <v>5</v>
      </c>
      <c r="J38" s="1465"/>
      <c r="K38" s="1435"/>
      <c r="L38" s="1464"/>
      <c r="M38" s="1579">
        <v>0</v>
      </c>
      <c r="N38" s="1436"/>
      <c r="O38" s="1435">
        <v>5</v>
      </c>
      <c r="P38" s="1424"/>
      <c r="Q38" s="1548">
        <v>6.8027210884353748E-2</v>
      </c>
      <c r="R38" s="1465"/>
      <c r="S38" s="1549">
        <v>68.5</v>
      </c>
      <c r="T38" s="1424"/>
      <c r="U38" s="1465"/>
      <c r="V38" s="1465"/>
      <c r="W38" s="1488">
        <v>355.94596920934799</v>
      </c>
      <c r="X38" s="1464"/>
      <c r="Y38" s="1435">
        <v>3418.3533894576362</v>
      </c>
      <c r="Z38" s="1464"/>
      <c r="AA38" s="1435">
        <v>3774.2993586669841</v>
      </c>
      <c r="AB38" s="1424"/>
      <c r="AC38" s="1465"/>
      <c r="AH38"/>
    </row>
    <row r="39" spans="1:34" x14ac:dyDescent="0.2">
      <c r="A39" s="1425" t="s">
        <v>516</v>
      </c>
      <c r="B39" s="1488">
        <v>332</v>
      </c>
      <c r="C39" s="1464"/>
      <c r="D39" s="1423">
        <v>0.5</v>
      </c>
      <c r="E39" s="1465"/>
      <c r="F39" s="1549">
        <v>166</v>
      </c>
      <c r="G39" s="1424"/>
      <c r="H39" s="1465"/>
      <c r="I39" s="1488">
        <v>10.73</v>
      </c>
      <c r="J39" s="1465"/>
      <c r="K39" s="1435">
        <v>11.727272727272727</v>
      </c>
      <c r="L39" s="1464"/>
      <c r="M39" s="1579">
        <v>4</v>
      </c>
      <c r="N39" s="1436"/>
      <c r="O39" s="1435">
        <v>34.457272727272724</v>
      </c>
      <c r="P39" s="1424"/>
      <c r="Q39" s="1548">
        <v>0.20757393209200437</v>
      </c>
      <c r="R39" s="1465"/>
      <c r="S39" s="1549">
        <v>131.54272727272729</v>
      </c>
      <c r="T39" s="1424"/>
      <c r="U39" s="1465"/>
      <c r="V39" s="1465"/>
      <c r="W39" s="1488">
        <v>2452.9854674439844</v>
      </c>
      <c r="X39" s="1464"/>
      <c r="Y39" s="1435">
        <v>6564.3726661493265</v>
      </c>
      <c r="Z39" s="1464"/>
      <c r="AA39" s="1435">
        <v>9017.3581335933104</v>
      </c>
      <c r="AB39" s="1424"/>
      <c r="AC39" s="1465"/>
    </row>
    <row r="40" spans="1:34" x14ac:dyDescent="0.2">
      <c r="A40" s="1425" t="s">
        <v>517</v>
      </c>
      <c r="B40" s="1488">
        <v>181</v>
      </c>
      <c r="C40" s="1464"/>
      <c r="D40" s="1423">
        <v>0.5</v>
      </c>
      <c r="E40" s="1465"/>
      <c r="F40" s="1549">
        <v>90.5</v>
      </c>
      <c r="G40" s="1424"/>
      <c r="H40" s="1465"/>
      <c r="I40" s="1488">
        <v>0</v>
      </c>
      <c r="J40" s="1465"/>
      <c r="K40" s="1435"/>
      <c r="L40" s="1464"/>
      <c r="M40" s="1579">
        <v>0</v>
      </c>
      <c r="N40" s="1436"/>
      <c r="O40" s="1435">
        <v>0</v>
      </c>
      <c r="P40" s="1424"/>
      <c r="Q40" s="1548">
        <v>0</v>
      </c>
      <c r="R40" s="1465"/>
      <c r="S40" s="1549">
        <v>90.5</v>
      </c>
      <c r="T40" s="1424"/>
      <c r="U40" s="1465"/>
      <c r="V40" s="1465"/>
      <c r="W40" s="1488">
        <v>0</v>
      </c>
      <c r="X40" s="1464"/>
      <c r="Y40" s="1435">
        <v>4516.2187116192135</v>
      </c>
      <c r="Z40" s="1464"/>
      <c r="AA40" s="1435">
        <v>4516.2187116192135</v>
      </c>
      <c r="AB40" s="1424"/>
      <c r="AC40" s="1465"/>
    </row>
    <row r="41" spans="1:34" x14ac:dyDescent="0.2">
      <c r="A41" s="1425" t="s">
        <v>518</v>
      </c>
      <c r="B41" s="1488">
        <v>138</v>
      </c>
      <c r="C41" s="1464"/>
      <c r="D41" s="1423">
        <v>0.5</v>
      </c>
      <c r="E41" s="1465"/>
      <c r="F41" s="1549">
        <v>69</v>
      </c>
      <c r="G41" s="1424"/>
      <c r="H41" s="1465"/>
      <c r="I41" s="1488">
        <v>19.54</v>
      </c>
      <c r="J41" s="1465"/>
      <c r="K41" s="1435">
        <v>13</v>
      </c>
      <c r="L41" s="1464"/>
      <c r="M41" s="1579">
        <v>4</v>
      </c>
      <c r="N41" s="1436"/>
      <c r="O41" s="1435">
        <v>44.54</v>
      </c>
      <c r="P41" s="1424"/>
      <c r="Q41" s="1548">
        <v>0.64550724637681156</v>
      </c>
      <c r="R41" s="1465"/>
      <c r="S41" s="1549">
        <v>24.46</v>
      </c>
      <c r="T41" s="1424"/>
      <c r="U41" s="1465"/>
      <c r="V41" s="1465"/>
      <c r="W41" s="1488">
        <v>3170.7666937168715</v>
      </c>
      <c r="X41" s="1464"/>
      <c r="Y41" s="1435">
        <v>1220.6266263669165</v>
      </c>
      <c r="Z41" s="1464"/>
      <c r="AA41" s="1435">
        <v>4391.3933200837882</v>
      </c>
      <c r="AB41" s="1424"/>
      <c r="AC41" s="1465"/>
    </row>
    <row r="42" spans="1:34" x14ac:dyDescent="0.2">
      <c r="A42" s="1425" t="s">
        <v>519</v>
      </c>
      <c r="B42" s="1488">
        <v>275</v>
      </c>
      <c r="C42" s="1464"/>
      <c r="D42" s="1423">
        <v>0.5</v>
      </c>
      <c r="E42" s="1465"/>
      <c r="F42" s="1549">
        <v>137.5</v>
      </c>
      <c r="G42" s="1424"/>
      <c r="H42" s="1465"/>
      <c r="I42" s="1488">
        <v>11.9</v>
      </c>
      <c r="J42" s="1465"/>
      <c r="K42" s="1435">
        <v>12.923076923076923</v>
      </c>
      <c r="L42" s="1464"/>
      <c r="M42" s="1579">
        <v>0</v>
      </c>
      <c r="N42" s="1436"/>
      <c r="O42" s="1435">
        <v>24.823076923076925</v>
      </c>
      <c r="P42" s="1424"/>
      <c r="Q42" s="1548">
        <v>0.18053146853146854</v>
      </c>
      <c r="R42" s="1465"/>
      <c r="S42" s="1549">
        <v>112.67692307692307</v>
      </c>
      <c r="T42" s="1424"/>
      <c r="U42" s="1465"/>
      <c r="V42" s="1465"/>
      <c r="W42" s="1488">
        <v>1767.134834828563</v>
      </c>
      <c r="X42" s="1464"/>
      <c r="Y42" s="1435">
        <v>5622.9130206373338</v>
      </c>
      <c r="Z42" s="1464"/>
      <c r="AA42" s="1435">
        <v>7390.0478554658966</v>
      </c>
      <c r="AB42" s="1424"/>
      <c r="AC42" s="1465"/>
    </row>
    <row r="43" spans="1:34" x14ac:dyDescent="0.2">
      <c r="A43" s="1425" t="s">
        <v>520</v>
      </c>
      <c r="B43" s="1488">
        <v>141</v>
      </c>
      <c r="C43" s="1464"/>
      <c r="D43" s="1423">
        <v>0.5</v>
      </c>
      <c r="E43" s="1465"/>
      <c r="F43" s="1549">
        <v>70.5</v>
      </c>
      <c r="G43" s="1424"/>
      <c r="H43" s="1465"/>
      <c r="I43" s="1488">
        <v>1.35</v>
      </c>
      <c r="J43" s="1465"/>
      <c r="K43" s="1435"/>
      <c r="L43" s="1464"/>
      <c r="M43" s="1579">
        <v>0</v>
      </c>
      <c r="N43" s="1436"/>
      <c r="O43" s="1435">
        <v>1.35</v>
      </c>
      <c r="P43" s="1424"/>
      <c r="Q43" s="1548">
        <v>1.9148936170212766E-2</v>
      </c>
      <c r="R43" s="1465"/>
      <c r="S43" s="1549">
        <v>69.150000000000006</v>
      </c>
      <c r="T43" s="1424"/>
      <c r="U43" s="1465"/>
      <c r="V43" s="1465"/>
      <c r="W43" s="1488">
        <v>96.105411686523965</v>
      </c>
      <c r="X43" s="1464"/>
      <c r="Y43" s="1435">
        <v>3450.7903194305927</v>
      </c>
      <c r="Z43" s="1464"/>
      <c r="AA43" s="1435">
        <v>3546.8957311171166</v>
      </c>
      <c r="AB43" s="1424"/>
      <c r="AC43" s="1465"/>
    </row>
    <row r="44" spans="1:34" x14ac:dyDescent="0.2">
      <c r="A44" s="1425" t="s">
        <v>498</v>
      </c>
      <c r="B44" s="1488">
        <v>344</v>
      </c>
      <c r="C44" s="1464"/>
      <c r="D44" s="1423">
        <v>0.5</v>
      </c>
      <c r="E44" s="1465"/>
      <c r="F44" s="1549">
        <v>172</v>
      </c>
      <c r="G44" s="1424"/>
      <c r="H44" s="1465"/>
      <c r="I44" s="1488">
        <v>13.7</v>
      </c>
      <c r="J44" s="1465"/>
      <c r="K44" s="1435">
        <v>51.206896551724135</v>
      </c>
      <c r="L44" s="1464"/>
      <c r="M44" s="1579">
        <v>1</v>
      </c>
      <c r="N44" s="1436"/>
      <c r="O44" s="1435">
        <v>67.906896551724131</v>
      </c>
      <c r="P44" s="1424"/>
      <c r="Q44" s="1548">
        <v>0.39480753809141939</v>
      </c>
      <c r="R44" s="1465"/>
      <c r="S44" s="1549">
        <v>104.09310344827587</v>
      </c>
      <c r="T44" s="1424"/>
      <c r="U44" s="1465"/>
      <c r="V44" s="1465"/>
      <c r="W44" s="1488">
        <v>4834.2372218204755</v>
      </c>
      <c r="X44" s="1464"/>
      <c r="Y44" s="1435">
        <v>5194.5549341836231</v>
      </c>
      <c r="Z44" s="1464"/>
      <c r="AA44" s="1435">
        <v>10028.7921560041</v>
      </c>
      <c r="AB44" s="1424"/>
      <c r="AC44" s="1465"/>
    </row>
    <row r="45" spans="1:34" x14ac:dyDescent="0.2">
      <c r="A45" s="1425" t="s">
        <v>500</v>
      </c>
      <c r="B45" s="1488">
        <v>97</v>
      </c>
      <c r="C45" s="1464"/>
      <c r="D45" s="1423">
        <v>0.5</v>
      </c>
      <c r="E45" s="1465"/>
      <c r="F45" s="1549">
        <v>48.5</v>
      </c>
      <c r="G45" s="1424"/>
      <c r="H45" s="1465"/>
      <c r="I45" s="1488">
        <v>4.75</v>
      </c>
      <c r="J45" s="1465"/>
      <c r="K45" s="1435"/>
      <c r="L45" s="1464"/>
      <c r="M45" s="1579">
        <v>0</v>
      </c>
      <c r="N45" s="1436"/>
      <c r="O45" s="1435">
        <v>4.75</v>
      </c>
      <c r="P45" s="1424"/>
      <c r="Q45" s="1548">
        <v>9.7938144329896906E-2</v>
      </c>
      <c r="R45" s="1465"/>
      <c r="S45" s="1549">
        <v>43.75</v>
      </c>
      <c r="T45" s="1424"/>
      <c r="U45" s="1465"/>
      <c r="V45" s="1465"/>
      <c r="W45" s="1488">
        <v>338.14867074888059</v>
      </c>
      <c r="X45" s="1464"/>
      <c r="Y45" s="1435">
        <v>2183.254902025863</v>
      </c>
      <c r="Z45" s="1464"/>
      <c r="AA45" s="1435">
        <v>2521.4035727747437</v>
      </c>
      <c r="AB45" s="1424"/>
      <c r="AC45" s="1465"/>
    </row>
    <row r="46" spans="1:34" x14ac:dyDescent="0.2">
      <c r="A46" s="1425" t="s">
        <v>521</v>
      </c>
      <c r="B46" s="1488">
        <v>231</v>
      </c>
      <c r="C46" s="1464"/>
      <c r="D46" s="1423">
        <v>0.5</v>
      </c>
      <c r="E46" s="1465"/>
      <c r="F46" s="1549">
        <v>115.5</v>
      </c>
      <c r="G46" s="1424"/>
      <c r="H46" s="1465"/>
      <c r="I46" s="1488">
        <v>1</v>
      </c>
      <c r="J46" s="1465"/>
      <c r="K46" s="1435">
        <v>0</v>
      </c>
      <c r="L46" s="1464"/>
      <c r="M46" s="1579">
        <v>0</v>
      </c>
      <c r="N46" s="1436"/>
      <c r="O46" s="1435">
        <v>1</v>
      </c>
      <c r="P46" s="1424"/>
      <c r="Q46" s="1548">
        <v>8.658008658008658E-3</v>
      </c>
      <c r="R46" s="1465"/>
      <c r="S46" s="1549">
        <v>114.5</v>
      </c>
      <c r="T46" s="1424"/>
      <c r="U46" s="1465"/>
      <c r="V46" s="1465"/>
      <c r="W46" s="1488">
        <v>71.189193841869596</v>
      </c>
      <c r="X46" s="1464"/>
      <c r="Y46" s="1435">
        <v>5713.8899721591151</v>
      </c>
      <c r="Z46" s="1464"/>
      <c r="AA46" s="1435">
        <v>5785.0791660009845</v>
      </c>
      <c r="AB46" s="1424"/>
      <c r="AC46" s="1465"/>
    </row>
    <row r="47" spans="1:34" x14ac:dyDescent="0.2">
      <c r="A47" s="1425" t="s">
        <v>522</v>
      </c>
      <c r="B47" s="1488">
        <v>203</v>
      </c>
      <c r="C47" s="1464"/>
      <c r="D47" s="1423">
        <v>0.5</v>
      </c>
      <c r="E47" s="1465"/>
      <c r="F47" s="1549">
        <v>101.5</v>
      </c>
      <c r="G47" s="1424"/>
      <c r="H47" s="1465"/>
      <c r="I47" s="1488">
        <v>3.6</v>
      </c>
      <c r="J47" s="1465"/>
      <c r="K47" s="1435">
        <v>10.85</v>
      </c>
      <c r="L47" s="1464"/>
      <c r="M47" s="1579">
        <v>1</v>
      </c>
      <c r="N47" s="1436"/>
      <c r="O47" s="1435">
        <v>17.45</v>
      </c>
      <c r="P47" s="1424"/>
      <c r="Q47" s="1548">
        <v>0.17192118226600986</v>
      </c>
      <c r="R47" s="1465"/>
      <c r="S47" s="1549">
        <v>84.05</v>
      </c>
      <c r="T47" s="1424"/>
      <c r="U47" s="1465"/>
      <c r="V47" s="1465"/>
      <c r="W47" s="1488">
        <v>1242.2514325406244</v>
      </c>
      <c r="X47" s="1464"/>
      <c r="Y47" s="1435">
        <v>4194.3445603491145</v>
      </c>
      <c r="Z47" s="1464"/>
      <c r="AA47" s="1435">
        <v>5436.5959928897391</v>
      </c>
      <c r="AB47" s="1424"/>
      <c r="AC47" s="1465"/>
      <c r="AH47" s="60"/>
    </row>
    <row r="48" spans="1:34" x14ac:dyDescent="0.2">
      <c r="A48" s="1425" t="s">
        <v>501</v>
      </c>
      <c r="B48" s="1488">
        <v>258</v>
      </c>
      <c r="C48" s="1464"/>
      <c r="D48" s="1423">
        <v>0.5</v>
      </c>
      <c r="E48" s="1465"/>
      <c r="F48" s="1549">
        <v>129</v>
      </c>
      <c r="G48" s="1424"/>
      <c r="H48" s="1465"/>
      <c r="I48" s="1488">
        <v>29.64</v>
      </c>
      <c r="J48" s="1465"/>
      <c r="K48" s="1435">
        <v>30.161290322580644</v>
      </c>
      <c r="L48" s="1464"/>
      <c r="M48" s="1579">
        <v>3</v>
      </c>
      <c r="N48" s="1436"/>
      <c r="O48" s="1435">
        <v>68.801290322580641</v>
      </c>
      <c r="P48" s="1424"/>
      <c r="Q48" s="1548">
        <v>0.53334333583395843</v>
      </c>
      <c r="R48" s="1465"/>
      <c r="S48" s="1549">
        <v>60.198709677419359</v>
      </c>
      <c r="T48" s="1424"/>
      <c r="U48" s="1465"/>
      <c r="V48" s="1465"/>
      <c r="W48" s="1488">
        <v>4897.9083933449401</v>
      </c>
      <c r="X48" s="1464"/>
      <c r="Y48" s="1435">
        <v>3004.0943542596015</v>
      </c>
      <c r="Z48" s="1464"/>
      <c r="AA48" s="1435">
        <v>7902.0027476045416</v>
      </c>
      <c r="AB48" s="1424"/>
      <c r="AC48" s="1465"/>
    </row>
    <row r="49" spans="1:34" x14ac:dyDescent="0.2">
      <c r="A49" s="1425" t="s">
        <v>503</v>
      </c>
      <c r="B49" s="1488">
        <v>525</v>
      </c>
      <c r="C49" s="1464"/>
      <c r="D49" s="1423">
        <v>0.5</v>
      </c>
      <c r="E49" s="1465"/>
      <c r="F49" s="1549">
        <v>262.5</v>
      </c>
      <c r="G49" s="1424"/>
      <c r="H49" s="1465"/>
      <c r="I49" s="1488">
        <v>69.83</v>
      </c>
      <c r="J49" s="1465"/>
      <c r="K49" s="1435">
        <v>42.519685039370081</v>
      </c>
      <c r="L49" s="1464"/>
      <c r="M49" s="1579">
        <v>9</v>
      </c>
      <c r="N49" s="1436"/>
      <c r="O49" s="1435">
        <v>139.34968503937009</v>
      </c>
      <c r="P49" s="1424"/>
      <c r="Q49" s="1548">
        <v>0.53085594300712413</v>
      </c>
      <c r="R49" s="1465"/>
      <c r="S49" s="1549">
        <v>123.15031496062991</v>
      </c>
      <c r="T49" s="1424"/>
      <c r="U49" s="1465"/>
      <c r="V49" s="1465"/>
      <c r="W49" s="1488">
        <v>9920.1917400711918</v>
      </c>
      <c r="X49" s="1464"/>
      <c r="Y49" s="1435">
        <v>6145.5663731159821</v>
      </c>
      <c r="Z49" s="1464"/>
      <c r="AA49" s="1435">
        <v>16065.758113187174</v>
      </c>
      <c r="AB49" s="1424"/>
      <c r="AC49" s="1465"/>
    </row>
    <row r="50" spans="1:34" x14ac:dyDescent="0.2">
      <c r="A50" s="1425" t="s">
        <v>523</v>
      </c>
      <c r="B50" s="1488">
        <v>186</v>
      </c>
      <c r="C50" s="1464"/>
      <c r="D50" s="1423">
        <v>0.5</v>
      </c>
      <c r="E50" s="1465"/>
      <c r="F50" s="1549">
        <v>93</v>
      </c>
      <c r="G50" s="1424"/>
      <c r="H50" s="1465"/>
      <c r="I50" s="1488">
        <v>24.1</v>
      </c>
      <c r="J50" s="1465"/>
      <c r="K50" s="1435">
        <v>8</v>
      </c>
      <c r="L50" s="1464"/>
      <c r="M50" s="1435">
        <v>1</v>
      </c>
      <c r="N50" s="1436"/>
      <c r="O50" s="1435">
        <v>35.1</v>
      </c>
      <c r="P50" s="1424"/>
      <c r="Q50" s="1548">
        <v>0.3774193548387097</v>
      </c>
      <c r="R50" s="1465"/>
      <c r="S50" s="1549">
        <v>57.9</v>
      </c>
      <c r="T50" s="1424"/>
      <c r="U50" s="1465"/>
      <c r="V50" s="1465"/>
      <c r="W50" s="1488">
        <v>2498.7407038496226</v>
      </c>
      <c r="X50" s="1464"/>
      <c r="Y50" s="1435">
        <v>2889.3819160525131</v>
      </c>
      <c r="Z50" s="1464"/>
      <c r="AA50" s="1435">
        <v>5388.1226199021357</v>
      </c>
      <c r="AB50" s="1424"/>
      <c r="AC50" s="1465"/>
    </row>
    <row r="51" spans="1:34" x14ac:dyDescent="0.2">
      <c r="A51" s="1425" t="s">
        <v>524</v>
      </c>
      <c r="B51" s="1488">
        <v>312</v>
      </c>
      <c r="C51" s="1464"/>
      <c r="D51" s="1423">
        <v>0.5</v>
      </c>
      <c r="E51" s="1465"/>
      <c r="F51" s="1549">
        <v>156</v>
      </c>
      <c r="G51" s="1424"/>
      <c r="H51" s="1465"/>
      <c r="I51" s="1488">
        <v>16.22</v>
      </c>
      <c r="J51" s="1465"/>
      <c r="K51" s="1435">
        <v>2.6</v>
      </c>
      <c r="L51" s="1464"/>
      <c r="M51" s="1435">
        <v>1</v>
      </c>
      <c r="N51" s="1436"/>
      <c r="O51" s="1435">
        <v>21.82</v>
      </c>
      <c r="P51" s="1424"/>
      <c r="Q51" s="1548">
        <v>0.13987179487179488</v>
      </c>
      <c r="R51" s="1465"/>
      <c r="S51" s="1549">
        <v>134.18</v>
      </c>
      <c r="T51" s="1424"/>
      <c r="U51" s="1465"/>
      <c r="V51" s="1465"/>
      <c r="W51" s="1488">
        <v>1553.3482096295945</v>
      </c>
      <c r="X51" s="1464"/>
      <c r="Y51" s="1435">
        <v>6695.9804058018353</v>
      </c>
      <c r="Z51" s="1464"/>
      <c r="AA51" s="1435">
        <v>8249.3286154314301</v>
      </c>
      <c r="AB51" s="1424"/>
      <c r="AC51" s="1465"/>
    </row>
    <row r="52" spans="1:34" ht="13.5" thickBot="1" x14ac:dyDescent="0.25">
      <c r="A52" s="1438" t="s">
        <v>512</v>
      </c>
      <c r="B52" s="1490">
        <v>388</v>
      </c>
      <c r="C52" s="1492"/>
      <c r="D52" s="1429">
        <v>0.5</v>
      </c>
      <c r="E52" s="1479"/>
      <c r="F52" s="1553">
        <v>194</v>
      </c>
      <c r="G52" s="1431"/>
      <c r="H52" s="1465"/>
      <c r="I52" s="1490">
        <v>12.56</v>
      </c>
      <c r="J52" s="1479"/>
      <c r="K52" s="1435">
        <v>21.209302325581394</v>
      </c>
      <c r="L52" s="1492"/>
      <c r="M52" s="1439">
        <v>0</v>
      </c>
      <c r="N52" s="1440"/>
      <c r="O52" s="1435">
        <v>33.769302325581393</v>
      </c>
      <c r="P52" s="1431"/>
      <c r="Q52" s="1552">
        <v>0.17406856868856388</v>
      </c>
      <c r="R52" s="1479"/>
      <c r="S52" s="1553">
        <v>160.23069767441859</v>
      </c>
      <c r="T52" s="1431"/>
      <c r="U52" s="1465"/>
      <c r="V52" s="1465"/>
      <c r="W52" s="1488">
        <v>2404.0094091605115</v>
      </c>
      <c r="X52" s="1492"/>
      <c r="Y52" s="1435">
        <v>7995.9875692045343</v>
      </c>
      <c r="Z52" s="1492"/>
      <c r="AA52" s="1439">
        <v>10399.996978365045</v>
      </c>
      <c r="AB52" s="1431"/>
      <c r="AC52" s="1465"/>
    </row>
    <row r="53" spans="1:34" ht="15.75" thickBot="1" x14ac:dyDescent="0.25">
      <c r="A53" s="1586" t="s">
        <v>488</v>
      </c>
      <c r="B53" s="1502">
        <v>14895</v>
      </c>
      <c r="C53" s="1503"/>
      <c r="D53" s="1429"/>
      <c r="E53" s="1479"/>
      <c r="F53" s="1498">
        <v>15800.25</v>
      </c>
      <c r="G53" s="1431"/>
      <c r="H53" s="1465"/>
      <c r="I53" s="1496">
        <v>5828.2</v>
      </c>
      <c r="J53" s="1575"/>
      <c r="K53" s="1498">
        <v>3259.2457385895532</v>
      </c>
      <c r="L53" s="1555"/>
      <c r="M53" s="1498">
        <v>988</v>
      </c>
      <c r="N53" s="1576"/>
      <c r="O53" s="1498">
        <v>12051.445738589555</v>
      </c>
      <c r="P53" s="1556"/>
      <c r="Q53" s="225">
        <v>0.76273766165659118</v>
      </c>
      <c r="R53" s="1499"/>
      <c r="S53" s="1498">
        <v>5347.8652187840562</v>
      </c>
      <c r="T53" s="1431"/>
      <c r="U53" s="1465"/>
      <c r="V53" s="1464"/>
      <c r="W53" s="1496">
        <v>857932.70675922511</v>
      </c>
      <c r="X53" s="1503"/>
      <c r="Y53" s="1498">
        <v>266874.35324077494</v>
      </c>
      <c r="Z53" s="1503"/>
      <c r="AA53" s="1443">
        <v>1124807.06</v>
      </c>
      <c r="AB53" s="1431"/>
      <c r="AC53" s="1465"/>
      <c r="AH53" s="34"/>
    </row>
    <row r="54" spans="1:34" ht="15" x14ac:dyDescent="0.2">
      <c r="A54" s="1465"/>
      <c r="B54" s="1484"/>
      <c r="C54" s="1484"/>
      <c r="E54" s="1465"/>
      <c r="I54" s="1484"/>
      <c r="J54" s="1465"/>
      <c r="K54" s="1484"/>
      <c r="L54" s="1464"/>
      <c r="N54" s="1464"/>
      <c r="O54" s="1484"/>
      <c r="P54" s="1464"/>
      <c r="Q54" s="1484"/>
      <c r="V54" s="1464"/>
      <c r="W54" s="1484"/>
      <c r="X54" s="1484"/>
      <c r="Z54" s="1545"/>
      <c r="AA54" s="1577"/>
      <c r="AB54" s="1512"/>
      <c r="AC54" s="1465"/>
      <c r="AH54" s="34"/>
    </row>
    <row r="55" spans="1:34" s="1510" customFormat="1" ht="16.5" x14ac:dyDescent="0.25">
      <c r="B55" s="1465"/>
      <c r="C55" s="1465"/>
      <c r="D55" s="1465"/>
      <c r="E55" s="1465"/>
      <c r="F55" s="1465"/>
      <c r="G55" s="1465"/>
      <c r="H55" s="1465"/>
      <c r="K55" s="1557"/>
      <c r="L55" s="1557"/>
      <c r="M55" s="1557"/>
      <c r="N55" s="1557"/>
      <c r="O55" s="1557"/>
      <c r="P55" s="1557"/>
      <c r="Q55" s="1557"/>
      <c r="R55" s="1465"/>
      <c r="S55" s="1465"/>
      <c r="T55" s="1465"/>
      <c r="U55" s="1465"/>
      <c r="V55" s="1557"/>
      <c r="W55" s="1508"/>
      <c r="X55" s="1508"/>
      <c r="Y55" s="1484"/>
      <c r="Z55" s="1508"/>
      <c r="AA55" s="1578"/>
      <c r="AB55" s="1508"/>
      <c r="AC55" s="1508"/>
      <c r="AH55" s="34"/>
    </row>
    <row r="56" spans="1:34" ht="16.5" x14ac:dyDescent="0.25">
      <c r="B56" s="1464"/>
      <c r="C56" s="1464"/>
      <c r="D56" s="1464"/>
      <c r="E56" s="1464"/>
      <c r="F56" s="1464"/>
      <c r="G56" s="1464"/>
      <c r="H56" s="1464"/>
      <c r="K56" s="1507"/>
      <c r="L56" s="1507"/>
      <c r="M56" s="1507"/>
      <c r="N56" s="1507"/>
      <c r="O56" s="1507"/>
      <c r="P56" s="1507"/>
      <c r="Q56" s="1507"/>
      <c r="R56" s="1464"/>
      <c r="S56" s="1464"/>
      <c r="T56" s="1464"/>
      <c r="U56" s="1464"/>
      <c r="V56" s="1507"/>
      <c r="W56" s="1508"/>
      <c r="X56" s="1508"/>
      <c r="Y56" s="1508"/>
      <c r="Z56" s="1508"/>
      <c r="AA56" s="1508"/>
      <c r="AB56" s="1508"/>
      <c r="AC56" s="1508"/>
      <c r="AH56" s="34"/>
    </row>
    <row r="57" spans="1:34" ht="16.5" x14ac:dyDescent="0.25">
      <c r="B57" s="1557"/>
      <c r="C57" s="1557"/>
      <c r="D57" s="1557"/>
      <c r="E57" s="1557"/>
      <c r="F57" s="1557"/>
      <c r="G57" s="1557"/>
      <c r="H57" s="1557"/>
      <c r="K57" s="1507"/>
      <c r="L57" s="1507"/>
      <c r="M57" s="1507"/>
      <c r="N57" s="1507"/>
      <c r="O57" s="1507"/>
      <c r="P57" s="1507"/>
      <c r="Q57" s="1507"/>
      <c r="R57" s="1557"/>
      <c r="S57" s="1557"/>
      <c r="T57" s="1557"/>
      <c r="U57" s="1557"/>
      <c r="V57" s="1507"/>
      <c r="W57" s="1508"/>
      <c r="X57" s="1508"/>
      <c r="Y57" s="1508"/>
      <c r="Z57" s="1508"/>
      <c r="AA57" s="1508"/>
      <c r="AB57" s="1508"/>
      <c r="AC57" s="1508"/>
      <c r="AH57" s="34"/>
    </row>
    <row r="58" spans="1:34" ht="16.5" x14ac:dyDescent="0.25">
      <c r="B58" s="1507"/>
      <c r="C58" s="1507"/>
      <c r="D58" s="1507"/>
      <c r="E58" s="1507"/>
      <c r="F58" s="1507"/>
      <c r="G58" s="1507"/>
      <c r="H58" s="1507"/>
      <c r="K58" s="1507"/>
      <c r="L58" s="1507"/>
      <c r="M58" s="1507"/>
      <c r="N58" s="1507"/>
      <c r="O58" s="1507"/>
      <c r="P58" s="1507"/>
      <c r="Q58" s="1507"/>
      <c r="R58" s="1507"/>
      <c r="S58" s="1507"/>
      <c r="T58" s="1507"/>
      <c r="U58" s="1507"/>
      <c r="V58" s="1507"/>
      <c r="W58" s="1508"/>
      <c r="X58" s="1508"/>
      <c r="Y58" s="1508"/>
      <c r="Z58" s="1508"/>
      <c r="AA58" s="1508"/>
      <c r="AB58" s="1508"/>
      <c r="AC58" s="1508"/>
      <c r="AH58" s="34"/>
    </row>
    <row r="59" spans="1:34" ht="16.5" x14ac:dyDescent="0.25">
      <c r="B59" s="1507"/>
      <c r="C59" s="1507"/>
      <c r="D59" s="1507"/>
      <c r="E59" s="1507"/>
      <c r="F59" s="1507"/>
      <c r="G59" s="1507"/>
      <c r="H59" s="1507"/>
      <c r="K59" s="1507"/>
      <c r="L59" s="1507"/>
      <c r="M59" s="1507"/>
      <c r="N59" s="1507"/>
      <c r="O59" s="1507"/>
      <c r="P59" s="1507"/>
      <c r="Q59" s="1507"/>
      <c r="R59" s="1507"/>
      <c r="S59" s="1507"/>
      <c r="T59" s="1507"/>
      <c r="U59" s="1507"/>
      <c r="V59" s="1507"/>
      <c r="W59" s="1508"/>
      <c r="AH59" s="34"/>
    </row>
    <row r="60" spans="1:34" ht="16.5" x14ac:dyDescent="0.25">
      <c r="B60" s="1507"/>
      <c r="C60" s="1507"/>
      <c r="D60" s="1507"/>
      <c r="E60" s="1507"/>
      <c r="F60" s="1507"/>
      <c r="G60" s="1507"/>
      <c r="H60" s="1507"/>
      <c r="K60" s="1507"/>
      <c r="L60" s="1507"/>
      <c r="M60" s="1507"/>
      <c r="N60" s="1507"/>
      <c r="O60" s="1507"/>
      <c r="P60" s="1507"/>
      <c r="Q60" s="1507"/>
      <c r="R60" s="1507"/>
      <c r="S60" s="1507"/>
      <c r="T60" s="1507"/>
      <c r="U60" s="1507"/>
      <c r="V60" s="1507"/>
      <c r="W60" s="1508"/>
      <c r="AH60" s="34"/>
    </row>
    <row r="61" spans="1:34" ht="15" x14ac:dyDescent="0.2">
      <c r="B61" s="1507"/>
      <c r="C61" s="1507"/>
      <c r="D61" s="1507"/>
      <c r="E61" s="1507"/>
      <c r="F61" s="1507"/>
      <c r="G61" s="1507"/>
      <c r="H61" s="1507"/>
      <c r="K61" s="1507"/>
      <c r="L61" s="1507"/>
      <c r="M61" s="1507"/>
      <c r="N61" s="1507"/>
      <c r="O61" s="1507"/>
      <c r="P61" s="1507"/>
      <c r="Q61" s="1507"/>
      <c r="R61" s="1507"/>
      <c r="S61" s="1507"/>
      <c r="T61" s="1507"/>
      <c r="U61" s="1507"/>
      <c r="V61" s="1507"/>
      <c r="AH61" s="34"/>
    </row>
    <row r="62" spans="1:34" ht="15" x14ac:dyDescent="0.2">
      <c r="B62" s="1507"/>
      <c r="C62" s="1507"/>
      <c r="D62" s="1507"/>
      <c r="E62" s="1507"/>
      <c r="F62" s="1507"/>
      <c r="G62" s="1507"/>
      <c r="H62" s="1507"/>
      <c r="K62" s="1507"/>
      <c r="L62" s="1507"/>
      <c r="M62" s="1507"/>
      <c r="N62" s="1507"/>
      <c r="O62" s="1507"/>
      <c r="P62" s="1507"/>
      <c r="Q62" s="1507"/>
      <c r="R62" s="1507"/>
      <c r="S62" s="1507"/>
      <c r="T62" s="1507"/>
      <c r="U62" s="1507"/>
      <c r="V62" s="1507"/>
      <c r="AH62" s="34"/>
    </row>
    <row r="63" spans="1:34" ht="15" x14ac:dyDescent="0.2">
      <c r="B63" s="1507"/>
      <c r="C63" s="1507"/>
      <c r="D63" s="1507"/>
      <c r="E63" s="1507"/>
      <c r="F63" s="1507"/>
      <c r="G63" s="1507"/>
      <c r="H63" s="1507"/>
      <c r="R63" s="1507"/>
      <c r="S63" s="1507"/>
      <c r="T63" s="1507"/>
      <c r="U63" s="1507"/>
      <c r="AH63" s="34"/>
    </row>
    <row r="64" spans="1:34" ht="15" x14ac:dyDescent="0.2">
      <c r="B64" s="1507"/>
      <c r="C64" s="1507"/>
      <c r="D64" s="1507"/>
      <c r="E64" s="1507"/>
      <c r="F64" s="1507"/>
      <c r="G64" s="1507"/>
      <c r="H64" s="1507"/>
      <c r="R64" s="1507"/>
      <c r="S64" s="1507"/>
      <c r="T64" s="1507"/>
      <c r="U64" s="1507"/>
      <c r="AH64" s="34"/>
    </row>
    <row r="66" spans="34:34" ht="15" x14ac:dyDescent="0.2">
      <c r="AH66" s="34"/>
    </row>
    <row r="67" spans="34:34" ht="15" x14ac:dyDescent="0.2">
      <c r="AH67" s="34"/>
    </row>
  </sheetData>
  <mergeCells count="76">
    <mergeCell ref="AH24:AH27"/>
    <mergeCell ref="S14:T14"/>
    <mergeCell ref="W14:X14"/>
    <mergeCell ref="Y14:Z14"/>
    <mergeCell ref="AA14:AB14"/>
    <mergeCell ref="W13:X13"/>
    <mergeCell ref="Y13:Z13"/>
    <mergeCell ref="AA13:AB13"/>
    <mergeCell ref="B13:C13"/>
    <mergeCell ref="D13:E13"/>
    <mergeCell ref="F13:G13"/>
    <mergeCell ref="O13:P13"/>
    <mergeCell ref="Q13:R13"/>
    <mergeCell ref="S13:T13"/>
    <mergeCell ref="Y12:Z12"/>
    <mergeCell ref="Y10:Z10"/>
    <mergeCell ref="D11:E11"/>
    <mergeCell ref="F11:G11"/>
    <mergeCell ref="I11:J11"/>
    <mergeCell ref="O11:P11"/>
    <mergeCell ref="W11:X11"/>
    <mergeCell ref="W10:X10"/>
    <mergeCell ref="D12:E12"/>
    <mergeCell ref="F12:G12"/>
    <mergeCell ref="I12:J12"/>
    <mergeCell ref="O12:P12"/>
    <mergeCell ref="W12:X12"/>
    <mergeCell ref="B10:C10"/>
    <mergeCell ref="D10:E10"/>
    <mergeCell ref="F10:G10"/>
    <mergeCell ref="I10:J10"/>
    <mergeCell ref="O10:P10"/>
    <mergeCell ref="Q9:R9"/>
    <mergeCell ref="W9:X9"/>
    <mergeCell ref="Y9:Z9"/>
    <mergeCell ref="B9:C9"/>
    <mergeCell ref="D9:E9"/>
    <mergeCell ref="F9:G9"/>
    <mergeCell ref="I9:J9"/>
    <mergeCell ref="O9:P9"/>
    <mergeCell ref="B8:C8"/>
    <mergeCell ref="D8:E8"/>
    <mergeCell ref="I8:J8"/>
    <mergeCell ref="K8:L8"/>
    <mergeCell ref="O8:P8"/>
    <mergeCell ref="W8:X8"/>
    <mergeCell ref="Y8:Z8"/>
    <mergeCell ref="AA8:AB8"/>
    <mergeCell ref="O7:P7"/>
    <mergeCell ref="Q7:R7"/>
    <mergeCell ref="W7:X7"/>
    <mergeCell ref="Y7:Z7"/>
    <mergeCell ref="Y6:Z6"/>
    <mergeCell ref="B7:C7"/>
    <mergeCell ref="D7:E7"/>
    <mergeCell ref="I7:J7"/>
    <mergeCell ref="K7:L7"/>
    <mergeCell ref="M7:N7"/>
    <mergeCell ref="B6:C6"/>
    <mergeCell ref="D6:E6"/>
    <mergeCell ref="O6:P6"/>
    <mergeCell ref="Q6:R6"/>
    <mergeCell ref="S6:T6"/>
    <mergeCell ref="W6:X6"/>
    <mergeCell ref="D5:E5"/>
    <mergeCell ref="K5:N5"/>
    <mergeCell ref="O5:P5"/>
    <mergeCell ref="Q5:R5"/>
    <mergeCell ref="S5:T5"/>
    <mergeCell ref="B3:G3"/>
    <mergeCell ref="I3:N3"/>
    <mergeCell ref="O3:P3"/>
    <mergeCell ref="W3:AB3"/>
    <mergeCell ref="B4:C4"/>
    <mergeCell ref="I4:J4"/>
    <mergeCell ref="O4:P4"/>
  </mergeCells>
  <pageMargins left="0.4" right="0.36" top="0.77" bottom="0.49" header="0.71" footer="0.5"/>
  <pageSetup paperSize="9" scale="74"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69"/>
  <sheetViews>
    <sheetView zoomScale="80" zoomScaleNormal="80" workbookViewId="0">
      <pane xSplit="1" ySplit="18" topLeftCell="M28" activePane="bottomRight" state="frozen"/>
      <selection activeCell="A19" sqref="A19:I19"/>
      <selection pane="topRight" activeCell="A19" sqref="A19:I19"/>
      <selection pane="bottomLeft" activeCell="A19" sqref="A19:I19"/>
      <selection pane="bottomRight" activeCell="T13" sqref="T13"/>
    </sheetView>
  </sheetViews>
  <sheetFormatPr defaultRowHeight="12.75" x14ac:dyDescent="0.2"/>
  <cols>
    <col min="1" max="1" width="21.42578125" style="1406" customWidth="1"/>
    <col min="2" max="2" width="7.42578125" style="1406" customWidth="1"/>
    <col min="3" max="3" width="2.140625" style="1406" customWidth="1"/>
    <col min="4" max="4" width="9.28515625" style="1406" customWidth="1"/>
    <col min="5" max="5" width="1.7109375" style="1406" customWidth="1"/>
    <col min="6" max="6" width="8.42578125" style="1406" customWidth="1"/>
    <col min="7" max="7" width="2.140625" style="1406" customWidth="1"/>
    <col min="8" max="8" width="7.7109375" style="1406" customWidth="1"/>
    <col min="9" max="9" width="1.85546875" style="1406" customWidth="1"/>
    <col min="10" max="10" width="7.28515625" style="1406" customWidth="1"/>
    <col min="11" max="11" width="1.42578125" style="1406" customWidth="1"/>
    <col min="12" max="12" width="8" style="1406" customWidth="1"/>
    <col min="13" max="13" width="2" style="1406" customWidth="1"/>
    <col min="14" max="14" width="7" style="1406" customWidth="1"/>
    <col min="15" max="15" width="1.140625" style="1406" customWidth="1"/>
    <col min="16" max="16" width="8.42578125" style="1406" customWidth="1"/>
    <col min="17" max="17" width="0.85546875" style="1406" customWidth="1"/>
    <col min="18" max="18" width="10.42578125" style="1406" customWidth="1"/>
    <col min="19" max="19" width="4.140625" style="1406" customWidth="1"/>
    <col min="20" max="20" width="8" style="1406" customWidth="1"/>
    <col min="21" max="21" width="1.42578125" style="1406" customWidth="1"/>
    <col min="22" max="22" width="8.7109375" style="1406" customWidth="1"/>
    <col min="23" max="23" width="1.140625" style="1406" customWidth="1"/>
    <col min="24" max="24" width="5.140625" style="1406" customWidth="1"/>
    <col min="25" max="25" width="12.140625" style="1406" customWidth="1"/>
    <col min="26" max="26" width="1.85546875" style="1406" customWidth="1"/>
    <col min="27" max="27" width="10.42578125" style="1406" customWidth="1"/>
    <col min="28" max="28" width="2.85546875" style="1406" customWidth="1"/>
    <col min="29" max="29" width="10.85546875" style="1406" customWidth="1"/>
    <col min="30" max="30" width="1.7109375" style="1406" customWidth="1"/>
    <col min="31" max="31" width="10.140625" style="1406" customWidth="1"/>
    <col min="32" max="32" width="34.5703125" style="1406" customWidth="1"/>
    <col min="33" max="33" width="5.85546875" customWidth="1"/>
    <col min="34" max="34" width="4.28515625" style="1406" customWidth="1"/>
    <col min="35" max="35" width="1.85546875" style="1406" customWidth="1"/>
    <col min="36" max="36" width="9.28515625" style="1406" bestFit="1" customWidth="1"/>
    <col min="37" max="37" width="1.7109375" style="1406" customWidth="1"/>
    <col min="38" max="38" width="9.28515625" style="1406" bestFit="1" customWidth="1"/>
    <col min="39" max="39" width="1.85546875" style="1406" customWidth="1"/>
    <col min="40" max="40" width="9.7109375" style="1406" customWidth="1"/>
    <col min="41" max="41" width="1.28515625" style="1406" customWidth="1"/>
    <col min="42" max="42" width="9.28515625" style="1406" bestFit="1" customWidth="1"/>
    <col min="43" max="43" width="1.28515625" style="1406" customWidth="1"/>
    <col min="44" max="44" width="9.28515625" style="1406" bestFit="1" customWidth="1"/>
    <col min="45" max="45" width="1.7109375" style="1406" customWidth="1"/>
    <col min="46" max="46" width="9.28515625" style="1406" bestFit="1" customWidth="1"/>
    <col min="47" max="47" width="1.7109375" style="1406" customWidth="1"/>
    <col min="48" max="48" width="10.7109375" style="1406" customWidth="1"/>
    <col min="49" max="49" width="1.7109375" style="1406" customWidth="1"/>
    <col min="50" max="50" width="9.7109375" style="1406" bestFit="1" customWidth="1"/>
    <col min="51" max="51" width="1.7109375" style="1406" customWidth="1"/>
    <col min="52" max="52" width="10" style="1406" customWidth="1"/>
    <col min="53" max="53" width="1.7109375" style="1406" customWidth="1"/>
    <col min="54" max="54" width="10.42578125" style="1406" customWidth="1"/>
    <col min="55" max="55" width="2" style="1406" customWidth="1"/>
    <col min="56" max="56" width="9.7109375" style="1406" bestFit="1" customWidth="1"/>
    <col min="57" max="57" width="1.85546875" style="1406" customWidth="1"/>
    <col min="58" max="58" width="9.28515625" style="1406" bestFit="1" customWidth="1"/>
    <col min="59" max="59" width="1.5703125" style="1406" customWidth="1"/>
    <col min="60" max="60" width="9.28515625" style="1406" bestFit="1" customWidth="1"/>
    <col min="61" max="61" width="1.85546875" style="1406" customWidth="1"/>
    <col min="62" max="62" width="9.28515625" style="1406" bestFit="1" customWidth="1"/>
    <col min="63" max="63" width="1.85546875" style="1406" customWidth="1"/>
    <col min="64" max="16384" width="9.140625" style="1406"/>
  </cols>
  <sheetData>
    <row r="1" spans="1:33" ht="23.25" x14ac:dyDescent="0.35">
      <c r="A1" s="1514" t="s">
        <v>1160</v>
      </c>
      <c r="N1" s="1515"/>
      <c r="AG1" s="24"/>
    </row>
    <row r="2" spans="1:33" ht="13.5" thickBot="1" x14ac:dyDescent="0.25"/>
    <row r="3" spans="1:33" x14ac:dyDescent="0.2">
      <c r="A3" s="1408"/>
      <c r="B3" s="3058" t="s">
        <v>366</v>
      </c>
      <c r="C3" s="3059"/>
      <c r="D3" s="3059"/>
      <c r="E3" s="3059"/>
      <c r="F3" s="3059"/>
      <c r="G3" s="3059"/>
      <c r="H3" s="3059"/>
      <c r="I3" s="3059"/>
      <c r="J3" s="3059"/>
      <c r="K3" s="3059"/>
      <c r="L3" s="1516">
        <v>2002</v>
      </c>
      <c r="M3" s="1517"/>
      <c r="N3" s="1517" t="s">
        <v>492</v>
      </c>
      <c r="O3" s="1517"/>
      <c r="P3" s="1517"/>
      <c r="Q3" s="1518"/>
      <c r="R3" s="1519"/>
      <c r="S3" s="1518"/>
      <c r="T3" s="1519"/>
      <c r="U3" s="1517"/>
      <c r="V3" s="1520"/>
      <c r="W3" s="1518"/>
      <c r="Y3" s="1519"/>
      <c r="Z3" s="1517"/>
      <c r="AA3" s="1517"/>
      <c r="AB3" s="1517"/>
      <c r="AC3" s="1512"/>
      <c r="AD3" s="1411"/>
      <c r="AE3" s="1465"/>
      <c r="AF3" s="1465"/>
    </row>
    <row r="4" spans="1:33" x14ac:dyDescent="0.2">
      <c r="A4" s="1425"/>
      <c r="B4" s="3060" t="s">
        <v>555</v>
      </c>
      <c r="C4" s="3061"/>
      <c r="D4" s="3061"/>
      <c r="E4" s="3061"/>
      <c r="F4" s="3061"/>
      <c r="G4" s="3061"/>
      <c r="H4" s="3061"/>
      <c r="I4" s="3061"/>
      <c r="J4" s="3061"/>
      <c r="K4" s="3061"/>
      <c r="L4" s="3061"/>
      <c r="M4" s="3061"/>
      <c r="N4" s="3061"/>
      <c r="O4" s="3061"/>
      <c r="P4" s="3061"/>
      <c r="Q4" s="3062"/>
      <c r="R4" s="3041" t="s">
        <v>367</v>
      </c>
      <c r="S4" s="3037"/>
      <c r="T4" s="1420"/>
      <c r="U4" s="1473"/>
      <c r="V4" s="1421"/>
      <c r="W4" s="1474"/>
      <c r="Y4" s="3041" t="s">
        <v>368</v>
      </c>
      <c r="Z4" s="3042"/>
      <c r="AA4" s="3042"/>
      <c r="AB4" s="3042"/>
      <c r="AC4" s="3042"/>
      <c r="AD4" s="3037"/>
      <c r="AE4" s="1473"/>
      <c r="AF4" s="1473"/>
    </row>
    <row r="5" spans="1:33" x14ac:dyDescent="0.2">
      <c r="A5" s="1425"/>
      <c r="B5" s="3063" t="s">
        <v>370</v>
      </c>
      <c r="C5" s="3040"/>
      <c r="D5" s="3040"/>
      <c r="E5" s="3040"/>
      <c r="F5" s="3040"/>
      <c r="G5" s="3040"/>
      <c r="H5" s="3040"/>
      <c r="I5" s="3040"/>
      <c r="J5" s="3040"/>
      <c r="K5" s="3040"/>
      <c r="L5" s="3040"/>
      <c r="M5" s="3040"/>
      <c r="N5" s="3040"/>
      <c r="O5" s="3040"/>
      <c r="P5" s="3040"/>
      <c r="Q5" s="3064"/>
      <c r="R5" s="3041" t="s">
        <v>371</v>
      </c>
      <c r="S5" s="3037"/>
      <c r="T5" s="3041" t="s">
        <v>372</v>
      </c>
      <c r="U5" s="3042"/>
      <c r="V5" s="3036" t="s">
        <v>373</v>
      </c>
      <c r="W5" s="3037"/>
      <c r="Y5" s="1420"/>
      <c r="Z5" s="1473"/>
      <c r="AA5" s="1526" t="s">
        <v>25</v>
      </c>
      <c r="AB5" s="1473"/>
      <c r="AC5" s="1473"/>
      <c r="AD5" s="1474"/>
      <c r="AE5" s="1473"/>
      <c r="AF5" s="1473"/>
    </row>
    <row r="6" spans="1:33" x14ac:dyDescent="0.2">
      <c r="A6" s="1425"/>
      <c r="B6" s="1425"/>
      <c r="C6" s="1465"/>
      <c r="D6" s="1465"/>
      <c r="E6" s="1465"/>
      <c r="F6" s="1465"/>
      <c r="G6" s="1465"/>
      <c r="H6" s="1465"/>
      <c r="I6" s="1465"/>
      <c r="J6" s="1465"/>
      <c r="K6" s="1465"/>
      <c r="L6" s="1465"/>
      <c r="M6" s="1465"/>
      <c r="N6" s="1465"/>
      <c r="O6" s="1465"/>
      <c r="P6" s="1465"/>
      <c r="Q6" s="1424"/>
      <c r="R6" s="3041" t="s">
        <v>374</v>
      </c>
      <c r="S6" s="3037"/>
      <c r="T6" s="3041" t="s">
        <v>375</v>
      </c>
      <c r="U6" s="3042"/>
      <c r="V6" s="3036" t="s">
        <v>376</v>
      </c>
      <c r="W6" s="3037"/>
      <c r="Y6" s="1521"/>
      <c r="Z6" s="1522"/>
      <c r="AA6" s="1522"/>
      <c r="AB6" s="1522"/>
      <c r="AC6" s="3065"/>
      <c r="AD6" s="3066"/>
      <c r="AE6" s="1459"/>
      <c r="AF6" s="1459"/>
    </row>
    <row r="7" spans="1:33" x14ac:dyDescent="0.2">
      <c r="A7" s="1420" t="s">
        <v>679</v>
      </c>
      <c r="B7" s="3063" t="s">
        <v>378</v>
      </c>
      <c r="C7" s="3039"/>
      <c r="D7" s="3038" t="s">
        <v>379</v>
      </c>
      <c r="E7" s="3039"/>
      <c r="F7" s="3038" t="s">
        <v>380</v>
      </c>
      <c r="G7" s="3039"/>
      <c r="H7" s="3038" t="s">
        <v>381</v>
      </c>
      <c r="I7" s="3040"/>
      <c r="J7" s="3038" t="s">
        <v>381</v>
      </c>
      <c r="K7" s="3040"/>
      <c r="L7" s="3038" t="s">
        <v>382</v>
      </c>
      <c r="M7" s="3040"/>
      <c r="N7" s="3038" t="s">
        <v>383</v>
      </c>
      <c r="O7" s="3040"/>
      <c r="P7" s="1529"/>
      <c r="Q7" s="1525"/>
      <c r="R7" s="3041" t="s">
        <v>384</v>
      </c>
      <c r="S7" s="3037"/>
      <c r="T7" s="3041" t="s">
        <v>385</v>
      </c>
      <c r="U7" s="3042"/>
      <c r="V7" s="1421"/>
      <c r="W7" s="1474"/>
      <c r="Y7" s="1420"/>
      <c r="Z7" s="1473"/>
      <c r="AA7" s="1529"/>
      <c r="AB7" s="1473"/>
      <c r="AC7" s="3043"/>
      <c r="AD7" s="3049"/>
      <c r="AE7" s="1459"/>
      <c r="AF7" s="1459"/>
    </row>
    <row r="8" spans="1:33" x14ac:dyDescent="0.2">
      <c r="A8" s="1420" t="s">
        <v>680</v>
      </c>
      <c r="B8" s="3041" t="s">
        <v>388</v>
      </c>
      <c r="C8" s="3045"/>
      <c r="D8" s="3036" t="s">
        <v>389</v>
      </c>
      <c r="E8" s="3045"/>
      <c r="F8" s="3036" t="s">
        <v>390</v>
      </c>
      <c r="G8" s="3045"/>
      <c r="H8" s="3036" t="s">
        <v>391</v>
      </c>
      <c r="I8" s="3042"/>
      <c r="J8" s="3036" t="s">
        <v>391</v>
      </c>
      <c r="K8" s="3042"/>
      <c r="L8" s="3036" t="s">
        <v>392</v>
      </c>
      <c r="M8" s="3042"/>
      <c r="N8" s="3036" t="s">
        <v>393</v>
      </c>
      <c r="O8" s="3042"/>
      <c r="P8" s="3067" t="s">
        <v>488</v>
      </c>
      <c r="Q8" s="3068"/>
      <c r="R8" s="3041" t="s">
        <v>394</v>
      </c>
      <c r="S8" s="3037"/>
      <c r="T8" s="1420"/>
      <c r="U8" s="1473"/>
      <c r="V8" s="1421"/>
      <c r="W8" s="1474"/>
      <c r="Y8" s="3041" t="s">
        <v>395</v>
      </c>
      <c r="Z8" s="3045"/>
      <c r="AA8" s="3036" t="s">
        <v>374</v>
      </c>
      <c r="AB8" s="3045"/>
      <c r="AC8" s="3043" t="s">
        <v>488</v>
      </c>
      <c r="AD8" s="3049"/>
      <c r="AE8" s="1459"/>
      <c r="AF8" s="1459"/>
    </row>
    <row r="9" spans="1:33" x14ac:dyDescent="0.2">
      <c r="A9" s="1425"/>
      <c r="B9" s="3041" t="s">
        <v>397</v>
      </c>
      <c r="C9" s="3045"/>
      <c r="D9" s="3036" t="s">
        <v>398</v>
      </c>
      <c r="E9" s="3045"/>
      <c r="F9" s="3036" t="s">
        <v>399</v>
      </c>
      <c r="G9" s="3045"/>
      <c r="H9" s="3036" t="s">
        <v>400</v>
      </c>
      <c r="I9" s="3042"/>
      <c r="J9" s="3036" t="s">
        <v>401</v>
      </c>
      <c r="K9" s="3042"/>
      <c r="L9" s="3036" t="s">
        <v>402</v>
      </c>
      <c r="M9" s="3042"/>
      <c r="N9" s="3036" t="s">
        <v>403</v>
      </c>
      <c r="O9" s="3042"/>
      <c r="P9" s="3067"/>
      <c r="Q9" s="3068"/>
      <c r="R9" s="3041"/>
      <c r="S9" s="3037"/>
      <c r="T9" s="3041" t="s">
        <v>491</v>
      </c>
      <c r="U9" s="3042"/>
      <c r="V9" s="1421"/>
      <c r="W9" s="1474"/>
      <c r="Y9" s="3041" t="s">
        <v>404</v>
      </c>
      <c r="Z9" s="3045"/>
      <c r="AA9" s="3036" t="s">
        <v>405</v>
      </c>
      <c r="AB9" s="3045"/>
      <c r="AC9" s="3043"/>
      <c r="AD9" s="3049"/>
      <c r="AE9" s="1459"/>
      <c r="AF9" s="1459"/>
    </row>
    <row r="10" spans="1:33" x14ac:dyDescent="0.2">
      <c r="A10" s="1425"/>
      <c r="B10" s="1420" t="s">
        <v>406</v>
      </c>
      <c r="C10" s="1422"/>
      <c r="D10" s="3036" t="s">
        <v>399</v>
      </c>
      <c r="E10" s="3045"/>
      <c r="F10" s="3036" t="s">
        <v>407</v>
      </c>
      <c r="G10" s="3045"/>
      <c r="H10" s="3036" t="s">
        <v>408</v>
      </c>
      <c r="I10" s="3045"/>
      <c r="J10" s="3036" t="s">
        <v>399</v>
      </c>
      <c r="K10" s="3045"/>
      <c r="L10" s="3036" t="s">
        <v>409</v>
      </c>
      <c r="M10" s="3045"/>
      <c r="N10" s="1421"/>
      <c r="O10" s="1473"/>
      <c r="P10" s="1530"/>
      <c r="Q10" s="1531"/>
      <c r="R10" s="1420"/>
      <c r="S10" s="1474"/>
      <c r="T10" s="1420"/>
      <c r="U10" s="1473"/>
      <c r="V10" s="1421"/>
      <c r="W10" s="1474"/>
      <c r="Y10" s="3041" t="s">
        <v>410</v>
      </c>
      <c r="Z10" s="3045"/>
      <c r="AA10" s="3036" t="s">
        <v>411</v>
      </c>
      <c r="AB10" s="3045"/>
      <c r="AC10" s="1417"/>
      <c r="AD10" s="1419"/>
      <c r="AE10" s="1459"/>
      <c r="AF10" s="1459"/>
    </row>
    <row r="11" spans="1:33" x14ac:dyDescent="0.2">
      <c r="A11" s="1425"/>
      <c r="B11" s="3060" t="s">
        <v>412</v>
      </c>
      <c r="C11" s="3069"/>
      <c r="D11" s="3070" t="s">
        <v>413</v>
      </c>
      <c r="E11" s="3069"/>
      <c r="F11" s="3070" t="s">
        <v>414</v>
      </c>
      <c r="G11" s="3069"/>
      <c r="H11" s="3070" t="s">
        <v>415</v>
      </c>
      <c r="I11" s="3069"/>
      <c r="J11" s="3070" t="s">
        <v>416</v>
      </c>
      <c r="K11" s="3069"/>
      <c r="L11" s="1533"/>
      <c r="M11" s="1532"/>
      <c r="N11" s="1421"/>
      <c r="O11" s="1473"/>
      <c r="P11" s="1530"/>
      <c r="Q11" s="1531"/>
      <c r="R11" s="1420"/>
      <c r="S11" s="1474"/>
      <c r="T11" s="1420"/>
      <c r="U11" s="1473"/>
      <c r="V11" s="1421"/>
      <c r="W11" s="1474"/>
      <c r="Y11" s="1420"/>
      <c r="Z11" s="1473"/>
      <c r="AA11" s="3036" t="s">
        <v>767</v>
      </c>
      <c r="AB11" s="3045"/>
      <c r="AC11" s="1417"/>
      <c r="AD11" s="1419"/>
      <c r="AE11" s="1459"/>
      <c r="AF11" s="1459"/>
      <c r="AG11" s="13"/>
    </row>
    <row r="12" spans="1:33" x14ac:dyDescent="0.2">
      <c r="A12" s="1425"/>
      <c r="B12" s="3041" t="s">
        <v>417</v>
      </c>
      <c r="C12" s="3045"/>
      <c r="D12" s="3036" t="s">
        <v>418</v>
      </c>
      <c r="E12" s="3045"/>
      <c r="F12" s="1421"/>
      <c r="G12" s="1473"/>
      <c r="H12" s="3036" t="s">
        <v>419</v>
      </c>
      <c r="I12" s="3045"/>
      <c r="J12" s="3036"/>
      <c r="K12" s="3042"/>
      <c r="L12" s="3036" t="s">
        <v>420</v>
      </c>
      <c r="M12" s="3045"/>
      <c r="N12" s="1421"/>
      <c r="O12" s="1473"/>
      <c r="P12" s="1421"/>
      <c r="Q12" s="1474"/>
      <c r="R12" s="3041"/>
      <c r="S12" s="3037"/>
      <c r="T12" s="1420"/>
      <c r="U12" s="1473"/>
      <c r="V12" s="1421"/>
      <c r="W12" s="1474"/>
      <c r="Y12" s="1420"/>
      <c r="Z12" s="1473"/>
      <c r="AA12" s="1421"/>
      <c r="AB12" s="1473"/>
      <c r="AC12" s="1413"/>
      <c r="AD12" s="1415"/>
      <c r="AE12" s="1346"/>
      <c r="AF12" s="1346"/>
    </row>
    <row r="13" spans="1:33" x14ac:dyDescent="0.2">
      <c r="A13" s="1425"/>
      <c r="B13" s="3041" t="s">
        <v>421</v>
      </c>
      <c r="C13" s="3045"/>
      <c r="D13" s="3036" t="s">
        <v>422</v>
      </c>
      <c r="E13" s="3045"/>
      <c r="F13" s="3036" t="s">
        <v>423</v>
      </c>
      <c r="G13" s="3045"/>
      <c r="H13" s="3036" t="s">
        <v>424</v>
      </c>
      <c r="I13" s="3045"/>
      <c r="J13" s="1421"/>
      <c r="K13" s="1422"/>
      <c r="L13" s="3036" t="s">
        <v>416</v>
      </c>
      <c r="M13" s="3045"/>
      <c r="N13" s="1421"/>
      <c r="O13" s="1473"/>
      <c r="P13" s="1421"/>
      <c r="Q13" s="1474"/>
      <c r="R13" s="3041"/>
      <c r="S13" s="3037"/>
      <c r="T13" s="1420"/>
      <c r="U13" s="1473"/>
      <c r="V13" s="1421"/>
      <c r="W13" s="1474"/>
      <c r="Y13" s="1420"/>
      <c r="Z13" s="1473"/>
      <c r="AA13" s="1421"/>
      <c r="AB13" s="1473"/>
      <c r="AC13" s="1423"/>
      <c r="AD13" s="1424"/>
      <c r="AE13" s="1465"/>
      <c r="AF13" s="1465"/>
    </row>
    <row r="14" spans="1:33" x14ac:dyDescent="0.2">
      <c r="A14" s="1420"/>
      <c r="B14" s="3041" t="s">
        <v>425</v>
      </c>
      <c r="C14" s="3045"/>
      <c r="D14" s="3036" t="s">
        <v>426</v>
      </c>
      <c r="E14" s="3045"/>
      <c r="F14" s="3036"/>
      <c r="G14" s="3045"/>
      <c r="H14" s="3036" t="s">
        <v>427</v>
      </c>
      <c r="I14" s="3045"/>
      <c r="J14" s="1423"/>
      <c r="K14" s="1465"/>
      <c r="L14" s="3036" t="s">
        <v>428</v>
      </c>
      <c r="M14" s="3045"/>
      <c r="N14" s="1421"/>
      <c r="O14" s="1473"/>
      <c r="P14" s="1421"/>
      <c r="Q14" s="1474"/>
      <c r="R14" s="3041"/>
      <c r="S14" s="3037"/>
      <c r="T14" s="1420"/>
      <c r="U14" s="1473"/>
      <c r="V14" s="1421"/>
      <c r="W14" s="1474"/>
      <c r="Y14" s="1420"/>
      <c r="Z14" s="1473"/>
      <c r="AA14" s="1421"/>
      <c r="AB14" s="1473"/>
      <c r="AC14" s="1423"/>
      <c r="AD14" s="1424"/>
      <c r="AE14" s="1465"/>
      <c r="AF14" s="1465"/>
    </row>
    <row r="15" spans="1:33" x14ac:dyDescent="0.2">
      <c r="A15" s="1420"/>
      <c r="B15" s="1420"/>
      <c r="C15" s="1422"/>
      <c r="D15" s="3036" t="s">
        <v>429</v>
      </c>
      <c r="E15" s="3045"/>
      <c r="F15" s="1421"/>
      <c r="G15" s="1473"/>
      <c r="H15" s="3036" t="s">
        <v>430</v>
      </c>
      <c r="I15" s="3045"/>
      <c r="J15" s="1423"/>
      <c r="K15" s="1465"/>
      <c r="L15" s="3036" t="s">
        <v>402</v>
      </c>
      <c r="M15" s="3045"/>
      <c r="N15" s="1421"/>
      <c r="O15" s="1473"/>
      <c r="P15" s="1421"/>
      <c r="Q15" s="1474"/>
      <c r="R15" s="1420"/>
      <c r="S15" s="1474"/>
      <c r="T15" s="1420"/>
      <c r="U15" s="1473"/>
      <c r="V15" s="1421"/>
      <c r="W15" s="1474"/>
      <c r="Y15" s="1420"/>
      <c r="Z15" s="1473"/>
      <c r="AA15" s="1421"/>
      <c r="AB15" s="1473"/>
      <c r="AC15" s="1423"/>
      <c r="AD15" s="1424"/>
      <c r="AE15" s="1465"/>
      <c r="AF15" s="1465"/>
    </row>
    <row r="16" spans="1:33" x14ac:dyDescent="0.2">
      <c r="A16" s="1420"/>
      <c r="B16" s="1420"/>
      <c r="C16" s="1422"/>
      <c r="D16" s="3036" t="s">
        <v>431</v>
      </c>
      <c r="E16" s="3045"/>
      <c r="F16" s="1421"/>
      <c r="G16" s="1473"/>
      <c r="H16" s="3071" t="s">
        <v>432</v>
      </c>
      <c r="I16" s="3072"/>
      <c r="J16" s="1423"/>
      <c r="K16" s="1465"/>
      <c r="L16" s="3036" t="s">
        <v>433</v>
      </c>
      <c r="M16" s="3045"/>
      <c r="N16" s="1421"/>
      <c r="O16" s="1422"/>
      <c r="P16" s="1421"/>
      <c r="Q16" s="1474"/>
      <c r="R16" s="1420"/>
      <c r="S16" s="1474"/>
      <c r="T16" s="3041" t="s">
        <v>434</v>
      </c>
      <c r="U16" s="3045"/>
      <c r="V16" s="3036" t="s">
        <v>435</v>
      </c>
      <c r="W16" s="3037"/>
      <c r="Y16" s="3041" t="s">
        <v>436</v>
      </c>
      <c r="Z16" s="3045"/>
      <c r="AA16" s="3036" t="s">
        <v>437</v>
      </c>
      <c r="AB16" s="3045"/>
      <c r="AC16" s="1423"/>
      <c r="AD16" s="1424"/>
      <c r="AE16" s="1465"/>
      <c r="AF16" s="1465"/>
    </row>
    <row r="17" spans="1:33" x14ac:dyDescent="0.2">
      <c r="A17" s="1420"/>
      <c r="B17" s="1420"/>
      <c r="C17" s="1422"/>
      <c r="D17" s="1421"/>
      <c r="E17" s="1473"/>
      <c r="F17" s="1421"/>
      <c r="G17" s="1473"/>
      <c r="H17" s="1534"/>
      <c r="I17" s="1535"/>
      <c r="J17" s="1423"/>
      <c r="K17" s="1465"/>
      <c r="L17" s="1421"/>
      <c r="M17" s="1473"/>
      <c r="N17" s="1421"/>
      <c r="O17" s="1473"/>
      <c r="P17" s="1421"/>
      <c r="Q17" s="1474"/>
      <c r="R17" s="3041" t="s">
        <v>140</v>
      </c>
      <c r="S17" s="3037"/>
      <c r="T17" s="3041" t="s">
        <v>438</v>
      </c>
      <c r="U17" s="3045"/>
      <c r="V17" s="3036" t="s">
        <v>439</v>
      </c>
      <c r="W17" s="3037"/>
      <c r="Y17" s="3041" t="s">
        <v>440</v>
      </c>
      <c r="Z17" s="3045"/>
      <c r="AA17" s="3036" t="s">
        <v>441</v>
      </c>
      <c r="AB17" s="3045"/>
      <c r="AC17" s="3036" t="s">
        <v>442</v>
      </c>
      <c r="AD17" s="3037"/>
      <c r="AE17" s="1473"/>
      <c r="AF17" s="1473"/>
    </row>
    <row r="18" spans="1:33" ht="13.5" thickBot="1" x14ac:dyDescent="0.25">
      <c r="A18" s="1428" t="s">
        <v>443</v>
      </c>
      <c r="B18" s="1536">
        <v>0.5</v>
      </c>
      <c r="C18" s="1537"/>
      <c r="D18" s="1538">
        <v>1</v>
      </c>
      <c r="E18" s="1539"/>
      <c r="F18" s="1540">
        <v>1.5</v>
      </c>
      <c r="G18" s="1541"/>
      <c r="H18" s="1540">
        <v>0.5</v>
      </c>
      <c r="I18" s="1542"/>
      <c r="J18" s="1538">
        <v>1</v>
      </c>
      <c r="K18" s="1542"/>
      <c r="L18" s="1540">
        <v>0.5</v>
      </c>
      <c r="M18" s="1542"/>
      <c r="N18" s="1540">
        <v>0.5</v>
      </c>
      <c r="O18" s="1539"/>
      <c r="P18" s="1477"/>
      <c r="Q18" s="1480"/>
      <c r="R18" s="1476"/>
      <c r="S18" s="1480"/>
      <c r="T18" s="1476"/>
      <c r="U18" s="1479"/>
      <c r="V18" s="3054"/>
      <c r="W18" s="3055"/>
      <c r="Y18" s="3056" t="s">
        <v>486</v>
      </c>
      <c r="Z18" s="3057"/>
      <c r="AA18" s="3054" t="s">
        <v>486</v>
      </c>
      <c r="AB18" s="3057"/>
      <c r="AC18" s="3054" t="s">
        <v>486</v>
      </c>
      <c r="AD18" s="3055"/>
      <c r="AE18" s="1473"/>
      <c r="AF18" s="1473"/>
    </row>
    <row r="19" spans="1:33" x14ac:dyDescent="0.2">
      <c r="A19" s="1432" t="s">
        <v>493</v>
      </c>
      <c r="B19" s="1543">
        <v>0</v>
      </c>
      <c r="C19" s="1544"/>
      <c r="D19" s="1441">
        <v>35987</v>
      </c>
      <c r="E19" s="1545"/>
      <c r="F19" s="1441">
        <v>10730</v>
      </c>
      <c r="G19" s="1545"/>
      <c r="H19" s="1441">
        <v>6095</v>
      </c>
      <c r="I19" s="1545"/>
      <c r="J19" s="1441">
        <v>2658</v>
      </c>
      <c r="K19" s="1545"/>
      <c r="L19" s="1441">
        <v>11379</v>
      </c>
      <c r="M19" s="1545"/>
      <c r="N19" s="1441">
        <v>3615.9517853000525</v>
      </c>
      <c r="O19" s="1545"/>
      <c r="P19" s="1441">
        <v>70464.951785300029</v>
      </c>
      <c r="Q19" s="1546"/>
      <c r="R19" s="1481">
        <v>65284.975892650029</v>
      </c>
      <c r="S19" s="1486"/>
      <c r="T19" s="181">
        <v>0.885346668629997</v>
      </c>
      <c r="U19" s="1465"/>
      <c r="V19" s="1441">
        <v>10534.56405466998</v>
      </c>
      <c r="W19" s="1424"/>
      <c r="Y19" s="1543">
        <v>771472.26167182683</v>
      </c>
      <c r="Z19" s="1348"/>
      <c r="AA19" s="1433">
        <v>113727.91759802698</v>
      </c>
      <c r="AB19" s="1348"/>
      <c r="AC19" s="1433">
        <v>885200.17926985363</v>
      </c>
      <c r="AD19" s="1424"/>
      <c r="AE19" s="1465"/>
      <c r="AF19" s="1465"/>
    </row>
    <row r="20" spans="1:33" s="1389" customFormat="1" x14ac:dyDescent="0.2">
      <c r="A20" s="1425" t="s">
        <v>494</v>
      </c>
      <c r="B20" s="1488"/>
      <c r="C20" s="1464"/>
      <c r="D20" s="1435">
        <v>1582</v>
      </c>
      <c r="E20" s="1464"/>
      <c r="F20" s="1435">
        <v>1157</v>
      </c>
      <c r="G20" s="1464"/>
      <c r="H20" s="1435">
        <v>479</v>
      </c>
      <c r="I20" s="1464"/>
      <c r="J20" s="1435">
        <v>0</v>
      </c>
      <c r="K20" s="1464"/>
      <c r="L20" s="1435">
        <v>623</v>
      </c>
      <c r="M20" s="1464"/>
      <c r="N20" s="1435">
        <v>367.32388973966312</v>
      </c>
      <c r="O20" s="1464"/>
      <c r="P20" s="1435">
        <v>4208.3238897396632</v>
      </c>
      <c r="Q20" s="1547"/>
      <c r="R20" s="1488">
        <v>4052.1619448698316</v>
      </c>
      <c r="S20" s="1424"/>
      <c r="T20" s="1548">
        <v>1.0207997012081755</v>
      </c>
      <c r="U20" s="1465"/>
      <c r="V20" s="1549">
        <v>0</v>
      </c>
      <c r="W20" s="1424"/>
      <c r="Y20" s="1488">
        <v>47884.379177984592</v>
      </c>
      <c r="Z20" s="1465"/>
      <c r="AA20" s="1435">
        <v>0</v>
      </c>
      <c r="AB20" s="1465"/>
      <c r="AC20" s="1435">
        <v>47884.379177984592</v>
      </c>
      <c r="AD20" s="1424"/>
      <c r="AE20" s="1465"/>
      <c r="AF20" s="1465"/>
      <c r="AG20"/>
    </row>
    <row r="21" spans="1:33" x14ac:dyDescent="0.2">
      <c r="A21" s="1425" t="s">
        <v>495</v>
      </c>
      <c r="B21" s="1488"/>
      <c r="C21" s="1464"/>
      <c r="D21" s="1435">
        <v>682</v>
      </c>
      <c r="E21" s="1464"/>
      <c r="F21" s="1435">
        <v>467</v>
      </c>
      <c r="G21" s="1464"/>
      <c r="H21" s="1435">
        <v>177</v>
      </c>
      <c r="I21" s="1550"/>
      <c r="J21" s="1435">
        <v>24</v>
      </c>
      <c r="K21" s="1464"/>
      <c r="L21" s="1435">
        <v>232</v>
      </c>
      <c r="M21" s="1550"/>
      <c r="N21" s="1435">
        <v>102.38359788359789</v>
      </c>
      <c r="O21" s="1464"/>
      <c r="P21" s="1435">
        <v>1684.383597883598</v>
      </c>
      <c r="Q21" s="1547"/>
      <c r="R21" s="1488">
        <v>1662.1917989417989</v>
      </c>
      <c r="S21" s="1424"/>
      <c r="T21" s="1548">
        <v>0.87520000985314494</v>
      </c>
      <c r="U21" s="1465"/>
      <c r="V21" s="1549">
        <v>237.02184391534411</v>
      </c>
      <c r="W21" s="1424"/>
      <c r="Y21" s="1488">
        <v>19642.112889351021</v>
      </c>
      <c r="Z21" s="1465"/>
      <c r="AA21" s="1435">
        <v>2558.8150201419162</v>
      </c>
      <c r="AB21" s="1465"/>
      <c r="AC21" s="1435">
        <v>22200.927909492937</v>
      </c>
      <c r="AD21" s="1424"/>
      <c r="AE21" s="1465"/>
      <c r="AF21" s="1465"/>
    </row>
    <row r="22" spans="1:33" x14ac:dyDescent="0.2">
      <c r="A22" s="1437" t="s">
        <v>444</v>
      </c>
      <c r="B22" s="1488"/>
      <c r="C22" s="1464"/>
      <c r="D22" s="1579">
        <v>386</v>
      </c>
      <c r="E22" s="1570"/>
      <c r="F22" s="1579">
        <v>462</v>
      </c>
      <c r="G22" s="1570"/>
      <c r="H22" s="1579">
        <v>25</v>
      </c>
      <c r="I22" s="1570"/>
      <c r="J22" s="1579">
        <v>35</v>
      </c>
      <c r="K22" s="1570"/>
      <c r="L22" s="1579">
        <v>112</v>
      </c>
      <c r="M22" s="1464"/>
      <c r="N22" s="1435">
        <v>10.531914893617021</v>
      </c>
      <c r="O22" s="1464"/>
      <c r="P22" s="1435">
        <v>1030.5319148936171</v>
      </c>
      <c r="Q22" s="1547"/>
      <c r="R22" s="1488">
        <v>1187.7659574468084</v>
      </c>
      <c r="S22" s="1424"/>
      <c r="T22" s="1548">
        <v>0.64994909801245893</v>
      </c>
      <c r="U22" s="1465"/>
      <c r="V22" s="1549">
        <v>639.70939574468116</v>
      </c>
      <c r="W22" s="1424"/>
      <c r="Y22" s="1488">
        <v>14035.824889252275</v>
      </c>
      <c r="Z22" s="1465"/>
      <c r="AA22" s="1435">
        <v>6906.1061348507683</v>
      </c>
      <c r="AB22" s="1465"/>
      <c r="AC22" s="1435">
        <v>20941.931024103043</v>
      </c>
      <c r="AD22" s="1424"/>
      <c r="AE22" s="1465"/>
      <c r="AF22" s="1465"/>
    </row>
    <row r="23" spans="1:33" x14ac:dyDescent="0.2">
      <c r="A23" s="1437" t="s">
        <v>497</v>
      </c>
      <c r="B23" s="1488"/>
      <c r="C23" s="1464"/>
      <c r="D23" s="1579">
        <v>106</v>
      </c>
      <c r="E23" s="1570"/>
      <c r="F23" s="1579">
        <v>397</v>
      </c>
      <c r="G23" s="1570"/>
      <c r="H23" s="1579">
        <v>30</v>
      </c>
      <c r="I23" s="1581"/>
      <c r="J23" s="1579">
        <v>0</v>
      </c>
      <c r="K23" s="1570"/>
      <c r="L23" s="1579">
        <v>48</v>
      </c>
      <c r="M23" s="1464"/>
      <c r="N23" s="1435">
        <v>81.201581027667984</v>
      </c>
      <c r="O23" s="1464"/>
      <c r="P23" s="1435">
        <v>662.201581027668</v>
      </c>
      <c r="Q23" s="1547"/>
      <c r="R23" s="1488">
        <v>781.100790513834</v>
      </c>
      <c r="S23" s="1424"/>
      <c r="T23" s="1548">
        <v>0.82364074265259468</v>
      </c>
      <c r="U23" s="1465"/>
      <c r="V23" s="1549">
        <v>167.25053557312265</v>
      </c>
      <c r="W23" s="1424"/>
      <c r="Y23" s="1488">
        <v>9230.2644706835454</v>
      </c>
      <c r="Z23" s="1465"/>
      <c r="AA23" s="1435">
        <v>1805.5854071582514</v>
      </c>
      <c r="AB23" s="1465"/>
      <c r="AC23" s="1435">
        <v>11035.849877841796</v>
      </c>
      <c r="AD23" s="1424"/>
      <c r="AE23" s="1465"/>
      <c r="AF23" s="1465"/>
    </row>
    <row r="24" spans="1:33" x14ac:dyDescent="0.2">
      <c r="A24" s="1425" t="s">
        <v>498</v>
      </c>
      <c r="B24" s="1488"/>
      <c r="C24" s="1464"/>
      <c r="D24" s="1579">
        <v>1701</v>
      </c>
      <c r="E24" s="1570"/>
      <c r="F24" s="1579">
        <v>619</v>
      </c>
      <c r="G24" s="1570"/>
      <c r="H24" s="1579">
        <v>471</v>
      </c>
      <c r="I24" s="1570"/>
      <c r="J24" s="1579">
        <v>24</v>
      </c>
      <c r="K24" s="1581"/>
      <c r="L24" s="1579">
        <v>1462</v>
      </c>
      <c r="M24" s="1550"/>
      <c r="N24" s="1435">
        <v>263.13994565217394</v>
      </c>
      <c r="O24" s="1464"/>
      <c r="P24" s="1435">
        <v>4540.139945652174</v>
      </c>
      <c r="Q24" s="1547"/>
      <c r="R24" s="1488">
        <v>3751.569972826087</v>
      </c>
      <c r="S24" s="1424"/>
      <c r="T24" s="1548">
        <v>0.7696624004494268</v>
      </c>
      <c r="U24" s="1465"/>
      <c r="V24" s="1549">
        <v>1122.7359184782608</v>
      </c>
      <c r="W24" s="1424"/>
      <c r="Y24" s="1488">
        <v>44332.285218506084</v>
      </c>
      <c r="Z24" s="1465"/>
      <c r="AA24" s="1435">
        <v>12120.712101459701</v>
      </c>
      <c r="AB24" s="1465"/>
      <c r="AC24" s="1435">
        <v>56452.997319965783</v>
      </c>
      <c r="AD24" s="1424"/>
      <c r="AE24" s="1465"/>
      <c r="AF24" s="1465"/>
    </row>
    <row r="25" spans="1:33" x14ac:dyDescent="0.2">
      <c r="A25" s="1425" t="s">
        <v>499</v>
      </c>
      <c r="B25" s="1488"/>
      <c r="C25" s="1464"/>
      <c r="D25" s="1579">
        <v>260</v>
      </c>
      <c r="E25" s="1570"/>
      <c r="F25" s="1579">
        <v>84</v>
      </c>
      <c r="G25" s="1570"/>
      <c r="H25" s="1579">
        <v>5</v>
      </c>
      <c r="I25" s="1570"/>
      <c r="J25" s="1579">
        <v>0</v>
      </c>
      <c r="K25" s="1570"/>
      <c r="L25" s="1579">
        <v>50</v>
      </c>
      <c r="M25" s="1550"/>
      <c r="N25" s="1435">
        <v>15.875486381322958</v>
      </c>
      <c r="O25" s="1464"/>
      <c r="P25" s="1435">
        <v>414.87548638132296</v>
      </c>
      <c r="Q25" s="1547"/>
      <c r="R25" s="1488">
        <v>421.43774319066148</v>
      </c>
      <c r="S25" s="1424"/>
      <c r="T25" s="1548">
        <v>0.25926707688432377</v>
      </c>
      <c r="U25" s="1465"/>
      <c r="V25" s="1549">
        <v>1204.0588229571986</v>
      </c>
      <c r="W25" s="1424"/>
      <c r="Y25" s="1488">
        <v>4980.1278846726809</v>
      </c>
      <c r="Z25" s="1465"/>
      <c r="AA25" s="1435">
        <v>12998.649197994122</v>
      </c>
      <c r="AB25" s="1465"/>
      <c r="AC25" s="1435">
        <v>17978.777082666802</v>
      </c>
      <c r="AD25" s="1424"/>
      <c r="AE25" s="1465"/>
      <c r="AF25" s="1465"/>
    </row>
    <row r="26" spans="1:33" x14ac:dyDescent="0.2">
      <c r="A26" s="1437" t="s">
        <v>500</v>
      </c>
      <c r="B26" s="1488"/>
      <c r="C26" s="1464"/>
      <c r="D26" s="1579">
        <v>489</v>
      </c>
      <c r="E26" s="1582"/>
      <c r="F26" s="1579">
        <v>162</v>
      </c>
      <c r="G26" s="1582"/>
      <c r="H26" s="1579">
        <v>7</v>
      </c>
      <c r="I26" s="1570"/>
      <c r="J26" s="1579">
        <v>50</v>
      </c>
      <c r="K26" s="1570"/>
      <c r="L26" s="1579">
        <v>132</v>
      </c>
      <c r="M26" s="1464"/>
      <c r="N26" s="1435">
        <v>37.68292682926829</v>
      </c>
      <c r="O26" s="1464"/>
      <c r="P26" s="1435">
        <v>877.68292682926824</v>
      </c>
      <c r="Q26" s="1547"/>
      <c r="R26" s="1488">
        <v>870.34146341463418</v>
      </c>
      <c r="S26" s="1424"/>
      <c r="T26" s="1548">
        <v>0.57566691412890825</v>
      </c>
      <c r="U26" s="1465"/>
      <c r="V26" s="1549">
        <v>641.54230487804887</v>
      </c>
      <c r="W26" s="1424"/>
      <c r="Y26" s="1488">
        <v>10284.821094386718</v>
      </c>
      <c r="Z26" s="1465"/>
      <c r="AA26" s="1435">
        <v>6925.8936588339666</v>
      </c>
      <c r="AB26" s="1465"/>
      <c r="AC26" s="1435">
        <v>17210.714753220684</v>
      </c>
      <c r="AD26" s="1424"/>
      <c r="AE26" s="1465"/>
      <c r="AF26" s="1465"/>
    </row>
    <row r="27" spans="1:33" x14ac:dyDescent="0.2">
      <c r="A27" s="1425" t="s">
        <v>768</v>
      </c>
      <c r="B27" s="1488"/>
      <c r="C27" s="1464"/>
      <c r="D27" s="1579">
        <v>1098</v>
      </c>
      <c r="E27" s="1570"/>
      <c r="F27" s="1579">
        <v>411</v>
      </c>
      <c r="G27" s="1570"/>
      <c r="H27" s="1579">
        <v>1093</v>
      </c>
      <c r="I27" s="1581"/>
      <c r="J27" s="1579">
        <v>247</v>
      </c>
      <c r="K27" s="1581"/>
      <c r="L27" s="1579">
        <v>777</v>
      </c>
      <c r="M27" s="1464"/>
      <c r="N27" s="1435">
        <v>194.02586206896552</v>
      </c>
      <c r="O27" s="1464"/>
      <c r="P27" s="1435">
        <v>3820.0258620689656</v>
      </c>
      <c r="Q27" s="1547"/>
      <c r="R27" s="1488">
        <v>2993.5129310344828</v>
      </c>
      <c r="S27" s="1424"/>
      <c r="T27" s="1548">
        <v>0.72336754688043536</v>
      </c>
      <c r="U27" s="1465"/>
      <c r="V27" s="1549">
        <v>1144.7884676724143</v>
      </c>
      <c r="W27" s="1424"/>
      <c r="Y27" s="1488">
        <v>35374.328621128159</v>
      </c>
      <c r="Z27" s="1465"/>
      <c r="AA27" s="1435">
        <v>12358.784648606759</v>
      </c>
      <c r="AB27" s="1465"/>
      <c r="AC27" s="1435">
        <v>47733.113269734917</v>
      </c>
      <c r="AD27" s="1424"/>
      <c r="AE27" s="1465"/>
      <c r="AF27" s="1465"/>
    </row>
    <row r="28" spans="1:33" x14ac:dyDescent="0.2">
      <c r="A28" s="1425" t="s">
        <v>501</v>
      </c>
      <c r="B28" s="1488"/>
      <c r="C28" s="1464"/>
      <c r="D28" s="1579">
        <v>986</v>
      </c>
      <c r="E28" s="1570"/>
      <c r="F28" s="1579">
        <v>518</v>
      </c>
      <c r="G28" s="1570"/>
      <c r="H28" s="1579">
        <v>53</v>
      </c>
      <c r="I28" s="1570"/>
      <c r="J28" s="1579">
        <v>21</v>
      </c>
      <c r="K28" s="1570"/>
      <c r="L28" s="1579">
        <v>259</v>
      </c>
      <c r="M28" s="1464"/>
      <c r="N28" s="1435">
        <v>105.45886075949367</v>
      </c>
      <c r="O28" s="1464"/>
      <c r="P28" s="1435">
        <v>1942.4588607594937</v>
      </c>
      <c r="Q28" s="1547"/>
      <c r="R28" s="1488">
        <v>1992.7294303797469</v>
      </c>
      <c r="S28" s="1424"/>
      <c r="T28" s="1548">
        <v>0.85768265764821772</v>
      </c>
      <c r="U28" s="1465"/>
      <c r="V28" s="1549">
        <v>330.65837816455701</v>
      </c>
      <c r="W28" s="1424"/>
      <c r="Y28" s="1488">
        <v>23548.07456899363</v>
      </c>
      <c r="Z28" s="1465"/>
      <c r="AA28" s="1435">
        <v>3569.686281258656</v>
      </c>
      <c r="AB28" s="1465"/>
      <c r="AC28" s="1435">
        <v>27117.760850252285</v>
      </c>
      <c r="AD28" s="1424"/>
      <c r="AE28" s="1465"/>
      <c r="AF28" s="1465"/>
      <c r="AG28" s="2844">
        <v>2.4</v>
      </c>
    </row>
    <row r="29" spans="1:33" x14ac:dyDescent="0.2">
      <c r="A29" s="1425" t="s">
        <v>502</v>
      </c>
      <c r="B29" s="1488"/>
      <c r="C29" s="1464"/>
      <c r="D29" s="1579">
        <v>2355</v>
      </c>
      <c r="E29" s="1570"/>
      <c r="F29" s="1579">
        <v>433</v>
      </c>
      <c r="G29" s="1570"/>
      <c r="H29" s="1579">
        <v>1065</v>
      </c>
      <c r="I29" s="1570"/>
      <c r="J29" s="1579">
        <v>830</v>
      </c>
      <c r="K29" s="1570"/>
      <c r="L29" s="1579">
        <v>475</v>
      </c>
      <c r="M29" s="1464"/>
      <c r="N29" s="1435">
        <v>246.0496688741722</v>
      </c>
      <c r="O29" s="1464"/>
      <c r="P29" s="1435">
        <v>5404.0496688741723</v>
      </c>
      <c r="Q29" s="1547"/>
      <c r="R29" s="1488">
        <v>4727.5248344370857</v>
      </c>
      <c r="S29" s="1424"/>
      <c r="T29" s="1548">
        <v>1.0405192845566318</v>
      </c>
      <c r="U29" s="1465"/>
      <c r="V29" s="1549">
        <v>0</v>
      </c>
      <c r="W29" s="1424"/>
      <c r="Y29" s="1488">
        <v>55865.139356565407</v>
      </c>
      <c r="Z29" s="1465"/>
      <c r="AA29" s="1435">
        <v>0</v>
      </c>
      <c r="AB29" s="1465"/>
      <c r="AC29" s="1435">
        <v>55865.139356565407</v>
      </c>
      <c r="AD29" s="1424"/>
      <c r="AE29" s="1465"/>
      <c r="AF29" s="1465"/>
      <c r="AG29" s="2844"/>
    </row>
    <row r="30" spans="1:33" x14ac:dyDescent="0.2">
      <c r="A30" s="1425" t="s">
        <v>503</v>
      </c>
      <c r="B30" s="1488"/>
      <c r="C30" s="1464"/>
      <c r="D30" s="1579">
        <v>5374</v>
      </c>
      <c r="E30" s="1570"/>
      <c r="F30" s="1579">
        <v>1417</v>
      </c>
      <c r="G30" s="1570"/>
      <c r="H30" s="1579">
        <v>361</v>
      </c>
      <c r="I30" s="1570"/>
      <c r="J30" s="1579">
        <v>123</v>
      </c>
      <c r="K30" s="1570"/>
      <c r="L30" s="1579">
        <v>1280</v>
      </c>
      <c r="M30" s="1464"/>
      <c r="N30" s="1435">
        <v>524.23650385604117</v>
      </c>
      <c r="O30" s="1464"/>
      <c r="P30" s="1435">
        <v>9079.236503856042</v>
      </c>
      <c r="Q30" s="1547"/>
      <c r="R30" s="1488">
        <v>8705.118251928021</v>
      </c>
      <c r="S30" s="1424"/>
      <c r="T30" s="1548">
        <v>1.2067270066126348</v>
      </c>
      <c r="U30" s="1465"/>
      <c r="V30" s="1549">
        <v>0</v>
      </c>
      <c r="W30" s="1424"/>
      <c r="Y30" s="1488">
        <v>102868.34258740516</v>
      </c>
      <c r="Z30" s="1465"/>
      <c r="AA30" s="1435">
        <v>0</v>
      </c>
      <c r="AB30" s="1465"/>
      <c r="AC30" s="1435">
        <v>102868.34258740516</v>
      </c>
      <c r="AD30" s="1424"/>
      <c r="AE30" s="1465"/>
      <c r="AF30" s="1465"/>
      <c r="AG30" s="2844"/>
    </row>
    <row r="31" spans="1:33" x14ac:dyDescent="0.2">
      <c r="A31" s="1425" t="s">
        <v>504</v>
      </c>
      <c r="B31" s="1488"/>
      <c r="C31" s="1464"/>
      <c r="D31" s="1579">
        <v>2848</v>
      </c>
      <c r="E31" s="1570"/>
      <c r="F31" s="1579">
        <v>324</v>
      </c>
      <c r="G31" s="1581"/>
      <c r="H31" s="1579">
        <v>101</v>
      </c>
      <c r="I31" s="1570"/>
      <c r="J31" s="1579">
        <v>712</v>
      </c>
      <c r="K31" s="1581"/>
      <c r="L31" s="1579">
        <v>887</v>
      </c>
      <c r="M31" s="1464"/>
      <c r="N31" s="1435">
        <v>148.51367781155014</v>
      </c>
      <c r="O31" s="1464"/>
      <c r="P31" s="1435">
        <v>5020.5136778115502</v>
      </c>
      <c r="Q31" s="1547"/>
      <c r="R31" s="1488">
        <v>4614.2568389057751</v>
      </c>
      <c r="S31" s="1424"/>
      <c r="T31" s="1548">
        <v>1.0319293292102947</v>
      </c>
      <c r="U31" s="1465"/>
      <c r="V31" s="1549">
        <v>0</v>
      </c>
      <c r="W31" s="1424"/>
      <c r="Y31" s="1488">
        <v>54526.651971178901</v>
      </c>
      <c r="Z31" s="1465"/>
      <c r="AA31" s="1435">
        <v>0</v>
      </c>
      <c r="AB31" s="1465"/>
      <c r="AC31" s="1435">
        <v>54526.651971178901</v>
      </c>
      <c r="AD31" s="1424"/>
      <c r="AE31" s="1465"/>
      <c r="AF31" s="1465"/>
      <c r="AG31" s="2844"/>
    </row>
    <row r="32" spans="1:33" x14ac:dyDescent="0.2">
      <c r="A32" s="1425" t="s">
        <v>505</v>
      </c>
      <c r="B32" s="1488"/>
      <c r="C32" s="1464"/>
      <c r="D32" s="1579">
        <v>703</v>
      </c>
      <c r="E32" s="1570"/>
      <c r="F32" s="1579">
        <v>232</v>
      </c>
      <c r="G32" s="1570"/>
      <c r="H32" s="1579">
        <v>88</v>
      </c>
      <c r="I32" s="1570"/>
      <c r="J32" s="1579">
        <v>33</v>
      </c>
      <c r="K32" s="1570"/>
      <c r="L32" s="1579">
        <v>199</v>
      </c>
      <c r="M32" s="1464"/>
      <c r="N32" s="1435">
        <v>1.7720930232558139</v>
      </c>
      <c r="O32" s="1464"/>
      <c r="P32" s="1435">
        <v>1256.7720930232558</v>
      </c>
      <c r="Q32" s="1547"/>
      <c r="R32" s="1488">
        <v>1228.3860465116279</v>
      </c>
      <c r="S32" s="1424"/>
      <c r="T32" s="1548">
        <v>1.1709815983817458</v>
      </c>
      <c r="U32" s="1465"/>
      <c r="V32" s="1549">
        <v>0</v>
      </c>
      <c r="W32" s="1424"/>
      <c r="Y32" s="1488">
        <v>14515.832296035671</v>
      </c>
      <c r="Z32" s="1465"/>
      <c r="AA32" s="1435">
        <v>0</v>
      </c>
      <c r="AB32" s="1465"/>
      <c r="AC32" s="1435">
        <v>14515.832296035671</v>
      </c>
      <c r="AD32" s="1424"/>
      <c r="AE32" s="1465"/>
      <c r="AF32" s="1465"/>
    </row>
    <row r="33" spans="1:33" x14ac:dyDescent="0.2">
      <c r="A33" s="1425" t="s">
        <v>506</v>
      </c>
      <c r="B33" s="1488"/>
      <c r="C33" s="1464"/>
      <c r="D33" s="1579">
        <v>1451</v>
      </c>
      <c r="E33" s="1570"/>
      <c r="F33" s="1579">
        <v>915</v>
      </c>
      <c r="G33" s="1570"/>
      <c r="H33" s="1579">
        <v>441</v>
      </c>
      <c r="I33" s="1570"/>
      <c r="J33" s="1579">
        <v>87</v>
      </c>
      <c r="K33" s="1570"/>
      <c r="L33" s="1579">
        <v>1068</v>
      </c>
      <c r="M33" s="1464"/>
      <c r="N33" s="1435">
        <v>423.48734725274238</v>
      </c>
      <c r="O33" s="1464"/>
      <c r="P33" s="1435">
        <v>4385.4873472527424</v>
      </c>
      <c r="Q33" s="1547"/>
      <c r="R33" s="1488">
        <v>3876.7436736263712</v>
      </c>
      <c r="S33" s="1424"/>
      <c r="T33" s="1548">
        <v>0.96212611640479506</v>
      </c>
      <c r="U33" s="1465"/>
      <c r="V33" s="1549">
        <v>152.60716461166885</v>
      </c>
      <c r="W33" s="1424"/>
      <c r="Y33" s="1488">
        <v>45811.462268628879</v>
      </c>
      <c r="Z33" s="1465"/>
      <c r="AA33" s="1435">
        <v>1647.500072310123</v>
      </c>
      <c r="AB33" s="1465"/>
      <c r="AC33" s="1435">
        <v>47458.962340939004</v>
      </c>
      <c r="AD33" s="1424"/>
      <c r="AE33" s="1465"/>
      <c r="AF33" s="1465"/>
      <c r="AG33" s="13"/>
    </row>
    <row r="34" spans="1:33" x14ac:dyDescent="0.2">
      <c r="A34" s="1437" t="s">
        <v>507</v>
      </c>
      <c r="B34" s="1488"/>
      <c r="C34" s="1464"/>
      <c r="D34" s="1579">
        <v>361</v>
      </c>
      <c r="E34" s="1570"/>
      <c r="F34" s="1579">
        <v>263</v>
      </c>
      <c r="G34" s="1570"/>
      <c r="H34" s="1579">
        <v>19</v>
      </c>
      <c r="I34" s="1570"/>
      <c r="J34" s="1579">
        <v>40</v>
      </c>
      <c r="K34" s="1570"/>
      <c r="L34" s="1579">
        <v>50</v>
      </c>
      <c r="M34" s="1464"/>
      <c r="N34" s="1435">
        <v>6.9069767441860463</v>
      </c>
      <c r="O34" s="1464"/>
      <c r="P34" s="1435">
        <v>739.90697674418607</v>
      </c>
      <c r="Q34" s="1547"/>
      <c r="R34" s="1488">
        <v>833.45348837209303</v>
      </c>
      <c r="S34" s="1424"/>
      <c r="T34" s="1548">
        <v>0.83771683389856444</v>
      </c>
      <c r="U34" s="1465"/>
      <c r="V34" s="1549">
        <v>161.45726744186061</v>
      </c>
      <c r="W34" s="1424"/>
      <c r="Y34" s="1488">
        <v>9848.9160619431495</v>
      </c>
      <c r="Z34" s="1465"/>
      <c r="AA34" s="1435">
        <v>1743.043063950098</v>
      </c>
      <c r="AB34" s="1465"/>
      <c r="AC34" s="1435">
        <v>11591.959125893247</v>
      </c>
      <c r="AD34" s="1424"/>
      <c r="AE34" s="1465"/>
      <c r="AF34" s="1465"/>
    </row>
    <row r="35" spans="1:33" x14ac:dyDescent="0.2">
      <c r="A35" s="1425" t="s">
        <v>508</v>
      </c>
      <c r="B35" s="1488"/>
      <c r="C35" s="1464"/>
      <c r="D35" s="1579">
        <v>10101</v>
      </c>
      <c r="E35" s="1570"/>
      <c r="F35" s="1579">
        <v>848</v>
      </c>
      <c r="G35" s="1570"/>
      <c r="H35" s="1579">
        <v>799</v>
      </c>
      <c r="I35" s="1570"/>
      <c r="J35" s="1579">
        <v>20</v>
      </c>
      <c r="K35" s="1581"/>
      <c r="L35" s="1579">
        <v>2298</v>
      </c>
      <c r="M35" s="1464"/>
      <c r="N35" s="1435">
        <v>498.13628808864269</v>
      </c>
      <c r="O35" s="1464"/>
      <c r="P35" s="1435">
        <v>14564.136288088643</v>
      </c>
      <c r="Q35" s="1547"/>
      <c r="R35" s="1488">
        <v>13190.568144044322</v>
      </c>
      <c r="S35" s="1424"/>
      <c r="T35" s="1548">
        <v>0.94350509278550365</v>
      </c>
      <c r="U35" s="1465"/>
      <c r="V35" s="1549">
        <v>789.82077479224426</v>
      </c>
      <c r="W35" s="1424"/>
      <c r="Y35" s="1488">
        <v>155872.88345721646</v>
      </c>
      <c r="Z35" s="1465"/>
      <c r="AA35" s="1435">
        <v>8526.662472849348</v>
      </c>
      <c r="AB35" s="1465"/>
      <c r="AC35" s="1435">
        <v>164399.5459300658</v>
      </c>
      <c r="AD35" s="1424"/>
      <c r="AE35" s="1465"/>
      <c r="AF35" s="1465"/>
    </row>
    <row r="36" spans="1:33" x14ac:dyDescent="0.2">
      <c r="A36" s="1425" t="s">
        <v>509</v>
      </c>
      <c r="B36" s="1488"/>
      <c r="C36" s="1464"/>
      <c r="D36" s="1579">
        <v>473</v>
      </c>
      <c r="E36" s="1570"/>
      <c r="F36" s="1579">
        <v>198</v>
      </c>
      <c r="G36" s="1570"/>
      <c r="H36" s="1579">
        <v>23</v>
      </c>
      <c r="I36" s="1570"/>
      <c r="J36" s="1579">
        <v>35</v>
      </c>
      <c r="K36" s="1570"/>
      <c r="L36" s="1579">
        <v>112</v>
      </c>
      <c r="M36" s="1464"/>
      <c r="N36" s="1435">
        <v>7.9389312977099236</v>
      </c>
      <c r="O36" s="1464"/>
      <c r="P36" s="1435">
        <v>848.93893129770993</v>
      </c>
      <c r="Q36" s="1547"/>
      <c r="R36" s="1488">
        <v>876.46946564885491</v>
      </c>
      <c r="S36" s="1424"/>
      <c r="T36" s="1548">
        <v>0.5600440537259489</v>
      </c>
      <c r="U36" s="1465"/>
      <c r="V36" s="1549">
        <v>688.53146564885526</v>
      </c>
      <c r="W36" s="1424"/>
      <c r="Y36" s="1488">
        <v>10357.235668774214</v>
      </c>
      <c r="Z36" s="1465"/>
      <c r="AA36" s="1435">
        <v>7433.1742047027556</v>
      </c>
      <c r="AB36" s="1465"/>
      <c r="AC36" s="1435">
        <v>17790.409873476969</v>
      </c>
      <c r="AD36" s="1424"/>
      <c r="AE36" s="1465"/>
      <c r="AF36" s="1465"/>
    </row>
    <row r="37" spans="1:33" x14ac:dyDescent="0.2">
      <c r="A37" s="1425" t="s">
        <v>510</v>
      </c>
      <c r="B37" s="1488"/>
      <c r="C37" s="1464"/>
      <c r="D37" s="1579">
        <v>2260</v>
      </c>
      <c r="E37" s="1570"/>
      <c r="F37" s="1579">
        <v>257</v>
      </c>
      <c r="G37" s="1570"/>
      <c r="H37" s="1579">
        <v>181</v>
      </c>
      <c r="I37" s="1570"/>
      <c r="J37" s="1579">
        <v>51</v>
      </c>
      <c r="K37" s="1570"/>
      <c r="L37" s="1579">
        <v>304</v>
      </c>
      <c r="M37" s="1464"/>
      <c r="N37" s="1435">
        <v>35.847457627118644</v>
      </c>
      <c r="O37" s="1464"/>
      <c r="P37" s="1435">
        <v>3088.8474576271187</v>
      </c>
      <c r="Q37" s="1547"/>
      <c r="R37" s="1488">
        <v>2956.9237288135591</v>
      </c>
      <c r="S37" s="1424"/>
      <c r="T37" s="1548">
        <v>0.80722812697368951</v>
      </c>
      <c r="U37" s="1465"/>
      <c r="V37" s="1549">
        <v>706.13461864406872</v>
      </c>
      <c r="W37" s="1424"/>
      <c r="Y37" s="1488">
        <v>34941.954185751798</v>
      </c>
      <c r="Z37" s="1465"/>
      <c r="AA37" s="1435">
        <v>7623.2124372215112</v>
      </c>
      <c r="AB37" s="1465"/>
      <c r="AC37" s="1435">
        <v>42565.166622973309</v>
      </c>
      <c r="AD37" s="1424"/>
      <c r="AE37" s="1465"/>
      <c r="AF37" s="1465"/>
    </row>
    <row r="38" spans="1:33" x14ac:dyDescent="0.2">
      <c r="A38" s="1425" t="s">
        <v>446</v>
      </c>
      <c r="B38" s="1488"/>
      <c r="C38" s="1464"/>
      <c r="D38" s="1579">
        <v>806</v>
      </c>
      <c r="E38" s="1570"/>
      <c r="F38" s="1579">
        <v>538</v>
      </c>
      <c r="G38" s="1570"/>
      <c r="H38" s="1579">
        <v>198</v>
      </c>
      <c r="I38" s="1570"/>
      <c r="J38" s="1579">
        <v>88</v>
      </c>
      <c r="K38" s="1570"/>
      <c r="L38" s="1579">
        <v>282</v>
      </c>
      <c r="M38" s="1464"/>
      <c r="N38" s="1435">
        <v>90.19274809160305</v>
      </c>
      <c r="O38" s="1464"/>
      <c r="P38" s="1435">
        <v>2002.1927480916031</v>
      </c>
      <c r="Q38" s="1547"/>
      <c r="R38" s="1488">
        <v>1986.0963740458014</v>
      </c>
      <c r="S38" s="1424"/>
      <c r="T38" s="1548">
        <v>0.69497826706290677</v>
      </c>
      <c r="U38" s="1465"/>
      <c r="V38" s="1549">
        <v>871.68561450381685</v>
      </c>
      <c r="W38" s="1424"/>
      <c r="Y38" s="1488">
        <v>23469.691772618549</v>
      </c>
      <c r="Z38" s="1465"/>
      <c r="AA38" s="1435">
        <v>9410.4501356872934</v>
      </c>
      <c r="AB38" s="1465"/>
      <c r="AC38" s="1435">
        <v>32880.141908305843</v>
      </c>
      <c r="AD38" s="1424"/>
      <c r="AE38" s="1465"/>
      <c r="AF38" s="1465"/>
    </row>
    <row r="39" spans="1:33" x14ac:dyDescent="0.2">
      <c r="A39" s="1425" t="s">
        <v>512</v>
      </c>
      <c r="B39" s="1488"/>
      <c r="C39" s="1464"/>
      <c r="D39" s="1579">
        <v>1392</v>
      </c>
      <c r="E39" s="1570"/>
      <c r="F39" s="1579">
        <v>903</v>
      </c>
      <c r="G39" s="1570"/>
      <c r="H39" s="1579">
        <v>475</v>
      </c>
      <c r="I39" s="1570"/>
      <c r="J39" s="1579">
        <v>67</v>
      </c>
      <c r="K39" s="1570"/>
      <c r="L39" s="1579">
        <v>626</v>
      </c>
      <c r="M39" s="1464"/>
      <c r="N39" s="1435">
        <v>455.24602739726026</v>
      </c>
      <c r="O39" s="1464"/>
      <c r="P39" s="1435">
        <v>3918.2460273972601</v>
      </c>
      <c r="Q39" s="1547"/>
      <c r="R39" s="1488">
        <v>3591.6230136986301</v>
      </c>
      <c r="S39" s="1424"/>
      <c r="T39" s="1548">
        <v>0.80387687875980318</v>
      </c>
      <c r="U39" s="1465"/>
      <c r="V39" s="1549">
        <v>876.25398164383705</v>
      </c>
      <c r="W39" s="1424"/>
      <c r="Y39" s="1488">
        <v>42442.192733697761</v>
      </c>
      <c r="Z39" s="1465"/>
      <c r="AA39" s="1435">
        <v>9459.7688240508087</v>
      </c>
      <c r="AB39" s="1465"/>
      <c r="AC39" s="1435">
        <v>51901.961557748567</v>
      </c>
      <c r="AD39" s="1424"/>
      <c r="AE39" s="1465"/>
      <c r="AF39" s="1465"/>
    </row>
    <row r="40" spans="1:33" ht="13.5" thickBot="1" x14ac:dyDescent="0.25">
      <c r="A40" s="1438" t="s">
        <v>513</v>
      </c>
      <c r="B40" s="1490"/>
      <c r="C40" s="1492"/>
      <c r="D40" s="1580">
        <v>573</v>
      </c>
      <c r="E40" s="1573"/>
      <c r="F40" s="1580">
        <v>125</v>
      </c>
      <c r="G40" s="1573"/>
      <c r="H40" s="1580">
        <v>4</v>
      </c>
      <c r="I40" s="1573"/>
      <c r="J40" s="1580">
        <v>171</v>
      </c>
      <c r="K40" s="1583"/>
      <c r="L40" s="1580">
        <v>103</v>
      </c>
      <c r="M40" s="1492"/>
      <c r="N40" s="1439">
        <v>0</v>
      </c>
      <c r="O40" s="1492"/>
      <c r="P40" s="1439">
        <v>976</v>
      </c>
      <c r="Q40" s="1551"/>
      <c r="R40" s="1490">
        <v>985</v>
      </c>
      <c r="S40" s="1431"/>
      <c r="T40" s="1552">
        <v>0.55172568311061254</v>
      </c>
      <c r="U40" s="1479"/>
      <c r="V40" s="1553">
        <v>800.30750000000012</v>
      </c>
      <c r="W40" s="1431"/>
      <c r="Y40" s="1488">
        <v>11639.740497052111</v>
      </c>
      <c r="Z40" s="1479"/>
      <c r="AA40" s="1439">
        <v>8639.8739369509058</v>
      </c>
      <c r="AB40" s="1479"/>
      <c r="AC40" s="1439">
        <v>20279.614434003015</v>
      </c>
      <c r="AD40" s="1431"/>
      <c r="AE40" s="1465"/>
      <c r="AF40" s="1465"/>
    </row>
    <row r="41" spans="1:33" x14ac:dyDescent="0.2">
      <c r="A41" s="1432" t="s">
        <v>514</v>
      </c>
      <c r="B41" s="1481">
        <v>1113</v>
      </c>
      <c r="C41" s="1544"/>
      <c r="D41" s="1433">
        <v>17685</v>
      </c>
      <c r="E41" s="1434"/>
      <c r="F41" s="1433">
        <v>6496</v>
      </c>
      <c r="G41" s="1484"/>
      <c r="H41" s="1433">
        <v>5</v>
      </c>
      <c r="I41" s="1434"/>
      <c r="J41" s="1484"/>
      <c r="K41" s="1484"/>
      <c r="L41" s="1433">
        <v>231</v>
      </c>
      <c r="M41" s="1434"/>
      <c r="N41" s="1433">
        <v>81.963766432974737</v>
      </c>
      <c r="O41" s="1484"/>
      <c r="P41" s="1433">
        <v>25611.963766432978</v>
      </c>
      <c r="Q41" s="1554"/>
      <c r="R41" s="1481">
        <v>28144.481883216489</v>
      </c>
      <c r="S41" s="1486"/>
      <c r="T41" s="181">
        <v>0.67528983268402654</v>
      </c>
      <c r="U41" s="1465"/>
      <c r="V41" s="1433">
        <v>13533.151217451739</v>
      </c>
      <c r="W41" s="1424"/>
      <c r="Y41" s="1543">
        <v>332583.21375088778</v>
      </c>
      <c r="Z41" s="1348"/>
      <c r="AA41" s="1433">
        <v>146099.74352167966</v>
      </c>
      <c r="AB41" s="1348"/>
      <c r="AC41" s="1433">
        <v>478682.95727256744</v>
      </c>
      <c r="AD41" s="1424"/>
      <c r="AE41" s="1465"/>
      <c r="AF41" s="1465"/>
    </row>
    <row r="42" spans="1:33" s="1389" customFormat="1" x14ac:dyDescent="0.2">
      <c r="A42" s="1425" t="s">
        <v>515</v>
      </c>
      <c r="B42" s="1488">
        <v>52</v>
      </c>
      <c r="C42" s="1464"/>
      <c r="D42" s="1579">
        <v>574</v>
      </c>
      <c r="E42" s="1584"/>
      <c r="F42" s="1570">
        <v>49</v>
      </c>
      <c r="G42" s="1570"/>
      <c r="H42" s="1579">
        <v>0</v>
      </c>
      <c r="I42" s="1584"/>
      <c r="J42" s="1570"/>
      <c r="K42" s="1570"/>
      <c r="L42" s="1579">
        <v>0</v>
      </c>
      <c r="M42" s="1436"/>
      <c r="N42" s="1435"/>
      <c r="O42" s="1464"/>
      <c r="P42" s="1435">
        <v>675</v>
      </c>
      <c r="Q42" s="1547"/>
      <c r="R42" s="1488">
        <v>673.5</v>
      </c>
      <c r="S42" s="1424"/>
      <c r="T42" s="1548">
        <v>0.62952603279424035</v>
      </c>
      <c r="U42" s="1465"/>
      <c r="V42" s="1549">
        <v>396.35249999999996</v>
      </c>
      <c r="W42" s="1424"/>
      <c r="Y42" s="1488">
        <v>7958.7464210808093</v>
      </c>
      <c r="Z42" s="1465"/>
      <c r="AA42" s="1435">
        <v>4278.8998411177363</v>
      </c>
      <c r="AB42" s="1465"/>
      <c r="AC42" s="1435">
        <v>12237.646262198545</v>
      </c>
      <c r="AD42" s="1424"/>
      <c r="AE42" s="1465"/>
      <c r="AF42" s="1465"/>
      <c r="AG42"/>
    </row>
    <row r="43" spans="1:33" x14ac:dyDescent="0.2">
      <c r="A43" s="1425" t="s">
        <v>516</v>
      </c>
      <c r="B43" s="1488">
        <v>0</v>
      </c>
      <c r="C43" s="1464"/>
      <c r="D43" s="1579">
        <v>1740</v>
      </c>
      <c r="E43" s="1584"/>
      <c r="F43" s="1570">
        <v>741</v>
      </c>
      <c r="G43" s="1570"/>
      <c r="H43" s="1579">
        <v>0</v>
      </c>
      <c r="I43" s="1584"/>
      <c r="J43" s="1570"/>
      <c r="K43" s="1570"/>
      <c r="L43" s="1579">
        <v>118</v>
      </c>
      <c r="M43" s="1550"/>
      <c r="N43" s="1435">
        <v>6.2727272727272725</v>
      </c>
      <c r="O43" s="1464"/>
      <c r="P43" s="1435">
        <v>2605.2727272727275</v>
      </c>
      <c r="Q43" s="1547"/>
      <c r="R43" s="1488">
        <v>2913.6363636363635</v>
      </c>
      <c r="S43" s="1424"/>
      <c r="T43" s="1548">
        <v>0.90430570701970758</v>
      </c>
      <c r="U43" s="1465"/>
      <c r="V43" s="1549">
        <v>308.32313636363642</v>
      </c>
      <c r="W43" s="1424"/>
      <c r="Y43" s="1488">
        <v>34430.427589341962</v>
      </c>
      <c r="Z43" s="1465"/>
      <c r="AA43" s="1435">
        <v>3328.5618715645442</v>
      </c>
      <c r="AB43" s="1465"/>
      <c r="AC43" s="1435">
        <v>37758.989460906509</v>
      </c>
      <c r="AD43" s="1424"/>
      <c r="AE43" s="1465"/>
      <c r="AF43" s="1465"/>
    </row>
    <row r="44" spans="1:33" x14ac:dyDescent="0.2">
      <c r="A44" s="1425" t="s">
        <v>517</v>
      </c>
      <c r="B44" s="1488">
        <v>0</v>
      </c>
      <c r="C44" s="1464"/>
      <c r="D44" s="1579">
        <v>861</v>
      </c>
      <c r="E44" s="1584"/>
      <c r="F44" s="1570">
        <v>89</v>
      </c>
      <c r="G44" s="1570"/>
      <c r="H44" s="1579">
        <v>0</v>
      </c>
      <c r="I44" s="1584"/>
      <c r="J44" s="1570"/>
      <c r="K44" s="1570"/>
      <c r="L44" s="1579">
        <v>39</v>
      </c>
      <c r="M44" s="1436"/>
      <c r="N44" s="1435"/>
      <c r="O44" s="1464"/>
      <c r="P44" s="1435">
        <v>989</v>
      </c>
      <c r="Q44" s="1547"/>
      <c r="R44" s="1488">
        <v>1014</v>
      </c>
      <c r="S44" s="1424"/>
      <c r="T44" s="1548">
        <v>0.61168720705069035</v>
      </c>
      <c r="U44" s="1465"/>
      <c r="V44" s="1549">
        <v>643.71</v>
      </c>
      <c r="W44" s="1424"/>
      <c r="Y44" s="1488">
        <v>11982.433364478013</v>
      </c>
      <c r="Z44" s="1465"/>
      <c r="AA44" s="1435">
        <v>6949.2954295126137</v>
      </c>
      <c r="AB44" s="1465"/>
      <c r="AC44" s="1435">
        <v>18931.728793990627</v>
      </c>
      <c r="AD44" s="1424"/>
      <c r="AE44" s="1465"/>
      <c r="AF44" s="1465"/>
    </row>
    <row r="45" spans="1:33" x14ac:dyDescent="0.2">
      <c r="A45" s="1425" t="s">
        <v>518</v>
      </c>
      <c r="B45" s="1488">
        <v>21</v>
      </c>
      <c r="C45" s="1464"/>
      <c r="D45" s="1579">
        <v>868</v>
      </c>
      <c r="E45" s="1584"/>
      <c r="F45" s="1570">
        <v>366</v>
      </c>
      <c r="G45" s="1570"/>
      <c r="H45" s="1579">
        <v>0</v>
      </c>
      <c r="I45" s="1584"/>
      <c r="J45" s="1570"/>
      <c r="K45" s="1570"/>
      <c r="L45" s="1579">
        <v>4</v>
      </c>
      <c r="M45" s="1436"/>
      <c r="N45" s="1435">
        <v>0</v>
      </c>
      <c r="O45" s="1464"/>
      <c r="P45" s="1435">
        <v>1259</v>
      </c>
      <c r="Q45" s="1547"/>
      <c r="R45" s="1488">
        <v>1429.5</v>
      </c>
      <c r="S45" s="1424"/>
      <c r="T45" s="1548">
        <v>0.79190972395339942</v>
      </c>
      <c r="U45" s="1465"/>
      <c r="V45" s="1549">
        <v>375.63000000000011</v>
      </c>
      <c r="W45" s="1424"/>
      <c r="Y45" s="1488">
        <v>16892.394965011161</v>
      </c>
      <c r="Z45" s="1465"/>
      <c r="AA45" s="1435">
        <v>4055.1860965152373</v>
      </c>
      <c r="AB45" s="1465"/>
      <c r="AC45" s="1435">
        <v>20947.581061526398</v>
      </c>
      <c r="AD45" s="1424"/>
      <c r="AE45" s="1465"/>
      <c r="AF45" s="1465"/>
    </row>
    <row r="46" spans="1:33" x14ac:dyDescent="0.2">
      <c r="A46" s="1425" t="s">
        <v>519</v>
      </c>
      <c r="B46" s="1488">
        <v>45</v>
      </c>
      <c r="C46" s="1464"/>
      <c r="D46" s="1579">
        <v>1270</v>
      </c>
      <c r="E46" s="1584"/>
      <c r="F46" s="1570">
        <v>301</v>
      </c>
      <c r="G46" s="1570"/>
      <c r="H46" s="1579">
        <v>0</v>
      </c>
      <c r="I46" s="1584"/>
      <c r="J46" s="1570"/>
      <c r="K46" s="1570"/>
      <c r="L46" s="1579">
        <v>1</v>
      </c>
      <c r="M46" s="1436"/>
      <c r="N46" s="1435">
        <v>8.0769230769230766</v>
      </c>
      <c r="O46" s="1464"/>
      <c r="P46" s="1435">
        <v>1625.0769230769231</v>
      </c>
      <c r="Q46" s="1547"/>
      <c r="R46" s="1488">
        <v>1748.5384615384614</v>
      </c>
      <c r="S46" s="1424"/>
      <c r="T46" s="1548">
        <v>0.79067489899381205</v>
      </c>
      <c r="U46" s="1465"/>
      <c r="V46" s="1549">
        <v>462.91211538461584</v>
      </c>
      <c r="W46" s="1424"/>
      <c r="Y46" s="1488">
        <v>20662.471006520227</v>
      </c>
      <c r="Z46" s="1465"/>
      <c r="AA46" s="1435">
        <v>4997.4570034772278</v>
      </c>
      <c r="AB46" s="1465"/>
      <c r="AC46" s="1435">
        <v>25659.928009997457</v>
      </c>
      <c r="AD46" s="1424"/>
      <c r="AE46" s="1465"/>
      <c r="AF46" s="1465"/>
    </row>
    <row r="47" spans="1:33" x14ac:dyDescent="0.2">
      <c r="A47" s="1425" t="s">
        <v>520</v>
      </c>
      <c r="B47" s="1488">
        <v>0</v>
      </c>
      <c r="C47" s="1464"/>
      <c r="D47" s="1579">
        <v>883</v>
      </c>
      <c r="E47" s="1584"/>
      <c r="F47" s="1570">
        <v>9</v>
      </c>
      <c r="G47" s="1570"/>
      <c r="H47" s="1579">
        <v>0</v>
      </c>
      <c r="I47" s="1584"/>
      <c r="J47" s="1570"/>
      <c r="K47" s="1570"/>
      <c r="L47" s="1579">
        <v>0</v>
      </c>
      <c r="M47" s="1436"/>
      <c r="N47" s="1435"/>
      <c r="O47" s="1464"/>
      <c r="P47" s="1435">
        <v>892</v>
      </c>
      <c r="Q47" s="1547"/>
      <c r="R47" s="1488">
        <v>896.5</v>
      </c>
      <c r="S47" s="1424"/>
      <c r="T47" s="1548">
        <v>0.60846076055898302</v>
      </c>
      <c r="U47" s="1465"/>
      <c r="V47" s="1549">
        <v>576.8900000000001</v>
      </c>
      <c r="W47" s="1424"/>
      <c r="Y47" s="1488">
        <v>10593.936401631694</v>
      </c>
      <c r="Z47" s="1465"/>
      <c r="AA47" s="1435">
        <v>6227.9272348286222</v>
      </c>
      <c r="AB47" s="1465"/>
      <c r="AC47" s="1435">
        <v>16821.863636460315</v>
      </c>
      <c r="AD47" s="1424"/>
      <c r="AE47" s="1465"/>
      <c r="AF47" s="1465"/>
      <c r="AG47" s="60"/>
    </row>
    <row r="48" spans="1:33" x14ac:dyDescent="0.2">
      <c r="A48" s="1425" t="s">
        <v>498</v>
      </c>
      <c r="B48" s="1488">
        <v>79</v>
      </c>
      <c r="C48" s="1464"/>
      <c r="D48" s="1579">
        <v>927</v>
      </c>
      <c r="E48" s="1584"/>
      <c r="F48" s="1570">
        <v>377</v>
      </c>
      <c r="G48" s="1570"/>
      <c r="H48" s="1579">
        <v>0</v>
      </c>
      <c r="I48" s="1584"/>
      <c r="J48" s="1570"/>
      <c r="K48" s="1570"/>
      <c r="L48" s="1579">
        <v>18</v>
      </c>
      <c r="M48" s="1436"/>
      <c r="N48" s="1435">
        <v>8.7931034482758612</v>
      </c>
      <c r="O48" s="1464"/>
      <c r="P48" s="1435">
        <v>1409.7931034482758</v>
      </c>
      <c r="Q48" s="1547"/>
      <c r="R48" s="1488">
        <v>1545.3965517241379</v>
      </c>
      <c r="S48" s="1424"/>
      <c r="T48" s="1548">
        <v>0.65691232157355073</v>
      </c>
      <c r="U48" s="1465"/>
      <c r="V48" s="1549">
        <v>807.11915086206886</v>
      </c>
      <c r="W48" s="1424"/>
      <c r="Y48" s="1488">
        <v>18261.943986911814</v>
      </c>
      <c r="Z48" s="1465"/>
      <c r="AA48" s="1435">
        <v>8713.4104273009216</v>
      </c>
      <c r="AB48" s="1465"/>
      <c r="AC48" s="1435">
        <v>26975.354414212736</v>
      </c>
      <c r="AD48" s="1424"/>
      <c r="AE48" s="1465"/>
      <c r="AF48" s="1465"/>
    </row>
    <row r="49" spans="1:34" x14ac:dyDescent="0.2">
      <c r="A49" s="1425" t="s">
        <v>500</v>
      </c>
      <c r="B49" s="1488">
        <v>0</v>
      </c>
      <c r="C49" s="1464"/>
      <c r="D49" s="1579">
        <v>451</v>
      </c>
      <c r="E49" s="1584"/>
      <c r="F49" s="1570">
        <v>33</v>
      </c>
      <c r="G49" s="1570"/>
      <c r="H49" s="1579">
        <v>0</v>
      </c>
      <c r="I49" s="1584"/>
      <c r="J49" s="1570"/>
      <c r="K49" s="1570"/>
      <c r="L49" s="1579">
        <v>0</v>
      </c>
      <c r="M49" s="1436"/>
      <c r="N49" s="1435"/>
      <c r="O49" s="1464"/>
      <c r="P49" s="1435">
        <v>484</v>
      </c>
      <c r="Q49" s="1547"/>
      <c r="R49" s="1488">
        <v>500.5</v>
      </c>
      <c r="S49" s="1424"/>
      <c r="T49" s="1548">
        <v>0.47132054505560733</v>
      </c>
      <c r="U49" s="1465"/>
      <c r="V49" s="1549">
        <v>561.41000000000008</v>
      </c>
      <c r="W49" s="1424"/>
      <c r="Y49" s="1488">
        <v>5914.4062119538903</v>
      </c>
      <c r="Z49" s="1465"/>
      <c r="AA49" s="1435">
        <v>6060.8099098704024</v>
      </c>
      <c r="AB49" s="1465"/>
      <c r="AC49" s="1435">
        <v>11975.216121824293</v>
      </c>
      <c r="AD49" s="1424"/>
      <c r="AE49" s="1465"/>
      <c r="AF49" s="1465"/>
    </row>
    <row r="50" spans="1:34" x14ac:dyDescent="0.2">
      <c r="A50" s="1425" t="s">
        <v>521</v>
      </c>
      <c r="B50" s="1488">
        <v>13</v>
      </c>
      <c r="C50" s="1464"/>
      <c r="D50" s="1579">
        <v>1225</v>
      </c>
      <c r="E50" s="1584"/>
      <c r="F50" s="1570">
        <v>276</v>
      </c>
      <c r="G50" s="1570"/>
      <c r="H50" s="1579">
        <v>5</v>
      </c>
      <c r="I50" s="1584"/>
      <c r="J50" s="1570"/>
      <c r="K50" s="1570"/>
      <c r="L50" s="1579">
        <v>9</v>
      </c>
      <c r="M50" s="1436"/>
      <c r="N50" s="1435">
        <v>10</v>
      </c>
      <c r="O50" s="1464"/>
      <c r="P50" s="1435">
        <v>1538</v>
      </c>
      <c r="Q50" s="1547"/>
      <c r="R50" s="1488">
        <v>1657.5</v>
      </c>
      <c r="S50" s="1424"/>
      <c r="T50" s="1548">
        <v>0.66007665252131353</v>
      </c>
      <c r="U50" s="1465"/>
      <c r="V50" s="1549">
        <v>853.57200000000012</v>
      </c>
      <c r="W50" s="1424"/>
      <c r="Y50" s="1488">
        <v>19586.669922704441</v>
      </c>
      <c r="Z50" s="1465"/>
      <c r="AA50" s="1435">
        <v>9214.9011175217729</v>
      </c>
      <c r="AB50" s="1465"/>
      <c r="AC50" s="1435">
        <v>28801.571040226212</v>
      </c>
      <c r="AD50" s="1424"/>
      <c r="AE50" s="1465"/>
      <c r="AF50" s="1465"/>
    </row>
    <row r="51" spans="1:34" x14ac:dyDescent="0.2">
      <c r="A51" s="1425" t="s">
        <v>522</v>
      </c>
      <c r="B51" s="1488">
        <v>65</v>
      </c>
      <c r="C51" s="1464"/>
      <c r="D51" s="1579">
        <v>1228</v>
      </c>
      <c r="E51" s="1584"/>
      <c r="F51" s="1570">
        <v>514</v>
      </c>
      <c r="G51" s="1570"/>
      <c r="H51" s="1579">
        <v>0</v>
      </c>
      <c r="I51" s="1584"/>
      <c r="J51" s="1570"/>
      <c r="K51" s="1570"/>
      <c r="L51" s="1579">
        <v>2</v>
      </c>
      <c r="M51" s="1436"/>
      <c r="N51" s="1435">
        <v>3.15</v>
      </c>
      <c r="O51" s="1464"/>
      <c r="P51" s="1435">
        <v>1812.15</v>
      </c>
      <c r="Q51" s="1547"/>
      <c r="R51" s="1488">
        <v>2034.075</v>
      </c>
      <c r="S51" s="1424"/>
      <c r="T51" s="1548">
        <v>0.97018225106643219</v>
      </c>
      <c r="U51" s="1465"/>
      <c r="V51" s="1549">
        <v>62.515612500000088</v>
      </c>
      <c r="W51" s="1424"/>
      <c r="Y51" s="1488">
        <v>24036.654976184036</v>
      </c>
      <c r="Z51" s="1465"/>
      <c r="AA51" s="1435">
        <v>674.89934942665514</v>
      </c>
      <c r="AB51" s="1465"/>
      <c r="AC51" s="1435">
        <v>24711.55432561069</v>
      </c>
      <c r="AD51" s="1424"/>
      <c r="AE51" s="1465"/>
      <c r="AF51" s="1465"/>
    </row>
    <row r="52" spans="1:34" x14ac:dyDescent="0.2">
      <c r="A52" s="1425" t="s">
        <v>501</v>
      </c>
      <c r="B52" s="1488">
        <v>84</v>
      </c>
      <c r="C52" s="1464"/>
      <c r="D52" s="1579">
        <v>1088</v>
      </c>
      <c r="E52" s="1584"/>
      <c r="F52" s="1570">
        <v>468</v>
      </c>
      <c r="G52" s="1570"/>
      <c r="H52" s="1579">
        <v>0</v>
      </c>
      <c r="I52" s="1584"/>
      <c r="J52" s="1570"/>
      <c r="K52" s="1570"/>
      <c r="L52" s="1579">
        <v>0</v>
      </c>
      <c r="M52" s="1436"/>
      <c r="N52" s="1435">
        <v>5</v>
      </c>
      <c r="O52" s="1464"/>
      <c r="P52" s="1435">
        <v>1645</v>
      </c>
      <c r="Q52" s="1547"/>
      <c r="R52" s="1488">
        <v>1834.5</v>
      </c>
      <c r="S52" s="1424"/>
      <c r="T52" s="1548">
        <v>0.90454848338595684</v>
      </c>
      <c r="U52" s="1465"/>
      <c r="V52" s="1549">
        <v>193.58366129032265</v>
      </c>
      <c r="W52" s="1424"/>
      <c r="Y52" s="1488">
        <v>21678.278113545279</v>
      </c>
      <c r="Z52" s="1465"/>
      <c r="AA52" s="1435">
        <v>2089.8697435695531</v>
      </c>
      <c r="AB52" s="1465"/>
      <c r="AC52" s="1435">
        <v>23768.147857114833</v>
      </c>
      <c r="AD52" s="1424"/>
      <c r="AE52" s="1465"/>
      <c r="AF52" s="1465"/>
    </row>
    <row r="53" spans="1:34" ht="15" x14ac:dyDescent="0.2">
      <c r="A53" s="1425" t="s">
        <v>503</v>
      </c>
      <c r="B53" s="1488">
        <v>738</v>
      </c>
      <c r="C53" s="1464"/>
      <c r="D53" s="1579">
        <v>2476</v>
      </c>
      <c r="E53" s="1584"/>
      <c r="F53" s="1570">
        <v>1762</v>
      </c>
      <c r="G53" s="1570"/>
      <c r="H53" s="1579">
        <v>0</v>
      </c>
      <c r="I53" s="1584"/>
      <c r="J53" s="1570"/>
      <c r="K53" s="1570"/>
      <c r="L53" s="1579">
        <v>7</v>
      </c>
      <c r="M53" s="1436"/>
      <c r="N53" s="1435">
        <v>11.48031496062992</v>
      </c>
      <c r="O53" s="1464"/>
      <c r="P53" s="1435">
        <v>4994.4803149606296</v>
      </c>
      <c r="Q53" s="1547"/>
      <c r="R53" s="1488">
        <v>5497.2401574803152</v>
      </c>
      <c r="S53" s="1424"/>
      <c r="T53" s="1548">
        <v>0.75960654915968717</v>
      </c>
      <c r="U53" s="1465"/>
      <c r="V53" s="1549">
        <v>1739.7171377952764</v>
      </c>
      <c r="W53" s="1424"/>
      <c r="Y53" s="1488">
        <v>64960.861810197726</v>
      </c>
      <c r="Z53" s="1465"/>
      <c r="AA53" s="1435">
        <v>18781.45182508502</v>
      </c>
      <c r="AB53" s="1465"/>
      <c r="AC53" s="1435">
        <v>83742.313635282742</v>
      </c>
      <c r="AD53" s="1424"/>
      <c r="AE53" s="1465"/>
      <c r="AF53" s="1465"/>
      <c r="AG53" s="34"/>
    </row>
    <row r="54" spans="1:34" ht="15" x14ac:dyDescent="0.2">
      <c r="A54" s="1425" t="s">
        <v>523</v>
      </c>
      <c r="B54" s="1488">
        <v>3</v>
      </c>
      <c r="C54" s="1464"/>
      <c r="D54" s="1579">
        <v>1317</v>
      </c>
      <c r="E54" s="1584"/>
      <c r="F54" s="1570">
        <v>719</v>
      </c>
      <c r="G54" s="1570"/>
      <c r="H54" s="1579">
        <v>0</v>
      </c>
      <c r="I54" s="1584"/>
      <c r="J54" s="1570"/>
      <c r="K54" s="1570"/>
      <c r="L54" s="1579">
        <v>0</v>
      </c>
      <c r="M54" s="1436"/>
      <c r="N54" s="1435">
        <v>0</v>
      </c>
      <c r="O54" s="1464"/>
      <c r="P54" s="1435">
        <v>2039</v>
      </c>
      <c r="Q54" s="1547"/>
      <c r="R54" s="1488">
        <v>2397</v>
      </c>
      <c r="S54" s="1424"/>
      <c r="T54" s="1548">
        <v>0.40173212411461173</v>
      </c>
      <c r="U54" s="1465"/>
      <c r="V54" s="1549">
        <v>3569.6625000000013</v>
      </c>
      <c r="W54" s="1424"/>
      <c r="Y54" s="1488">
        <v>28325.338042064886</v>
      </c>
      <c r="Z54" s="1465"/>
      <c r="AA54" s="1435">
        <v>38536.979845198272</v>
      </c>
      <c r="AB54" s="1465"/>
      <c r="AC54" s="1435">
        <v>66862.317887263154</v>
      </c>
      <c r="AD54" s="1424"/>
      <c r="AE54" s="1465"/>
      <c r="AF54" s="1465"/>
      <c r="AG54" s="34"/>
    </row>
    <row r="55" spans="1:34" ht="15" x14ac:dyDescent="0.2">
      <c r="A55" s="1425" t="s">
        <v>524</v>
      </c>
      <c r="B55" s="1488">
        <v>0</v>
      </c>
      <c r="C55" s="1464"/>
      <c r="D55" s="1435">
        <v>1529</v>
      </c>
      <c r="E55" s="1436"/>
      <c r="F55" s="1464">
        <v>249</v>
      </c>
      <c r="G55" s="1550"/>
      <c r="H55" s="1435">
        <v>0</v>
      </c>
      <c r="I55" s="1436"/>
      <c r="J55" s="1464"/>
      <c r="K55" s="1464"/>
      <c r="L55" s="1435">
        <v>5</v>
      </c>
      <c r="M55" s="1436"/>
      <c r="N55" s="1435">
        <v>2.4</v>
      </c>
      <c r="O55" s="1464"/>
      <c r="P55" s="1435">
        <v>1785.4</v>
      </c>
      <c r="Q55" s="1547"/>
      <c r="R55" s="1488">
        <v>1906.2</v>
      </c>
      <c r="S55" s="1424"/>
      <c r="T55" s="1548">
        <v>0.47412799064960498</v>
      </c>
      <c r="U55" s="1465"/>
      <c r="V55" s="1549">
        <v>2114.2333800000006</v>
      </c>
      <c r="W55" s="1424"/>
      <c r="Y55" s="1488">
        <v>22525.556685767242</v>
      </c>
      <c r="Z55" s="1465"/>
      <c r="AA55" s="1435">
        <v>22824.614134559055</v>
      </c>
      <c r="AB55" s="1465"/>
      <c r="AC55" s="1435">
        <v>45350.170820326297</v>
      </c>
      <c r="AD55" s="1424"/>
      <c r="AE55" s="1465"/>
      <c r="AF55" s="1465"/>
      <c r="AG55" s="34"/>
    </row>
    <row r="56" spans="1:34" ht="15.75" thickBot="1" x14ac:dyDescent="0.25">
      <c r="A56" s="1438" t="s">
        <v>512</v>
      </c>
      <c r="B56" s="1490">
        <v>13</v>
      </c>
      <c r="C56" s="1492"/>
      <c r="D56" s="1439">
        <v>1248</v>
      </c>
      <c r="E56" s="1440"/>
      <c r="F56" s="1492">
        <v>543</v>
      </c>
      <c r="G56" s="1492"/>
      <c r="H56" s="1439">
        <v>0</v>
      </c>
      <c r="I56" s="1440"/>
      <c r="J56" s="1439"/>
      <c r="K56" s="1492"/>
      <c r="L56" s="1439">
        <v>28</v>
      </c>
      <c r="M56" s="1440"/>
      <c r="N56" s="1435">
        <v>26.790697674418606</v>
      </c>
      <c r="O56" s="1492"/>
      <c r="P56" s="1439">
        <v>1858.7906976744187</v>
      </c>
      <c r="Q56" s="1551"/>
      <c r="R56" s="1490">
        <v>2096.3953488372094</v>
      </c>
      <c r="S56" s="1431"/>
      <c r="T56" s="1552">
        <v>0.7073060751248107</v>
      </c>
      <c r="U56" s="1479"/>
      <c r="V56" s="1549">
        <v>867.52002325581407</v>
      </c>
      <c r="W56" s="1431"/>
      <c r="Y56" s="1488">
        <v>24773.094253494575</v>
      </c>
      <c r="Z56" s="1479"/>
      <c r="AA56" s="1435">
        <v>9365.479692132023</v>
      </c>
      <c r="AB56" s="1479"/>
      <c r="AC56" s="1439">
        <v>34138.573945626602</v>
      </c>
      <c r="AD56" s="1431"/>
      <c r="AE56" s="1465"/>
      <c r="AF56" s="1465"/>
      <c r="AG56" s="34"/>
    </row>
    <row r="57" spans="1:34" ht="15.75" thickBot="1" x14ac:dyDescent="0.25">
      <c r="A57" s="1586" t="s">
        <v>488</v>
      </c>
      <c r="B57" s="1496">
        <v>1113</v>
      </c>
      <c r="C57" s="1555"/>
      <c r="D57" s="1498">
        <v>53672</v>
      </c>
      <c r="E57" s="1555"/>
      <c r="F57" s="1498">
        <v>17226</v>
      </c>
      <c r="G57" s="1555"/>
      <c r="H57" s="1498">
        <v>6100</v>
      </c>
      <c r="I57" s="1555"/>
      <c r="J57" s="1498">
        <v>2658</v>
      </c>
      <c r="K57" s="1555"/>
      <c r="L57" s="1498">
        <v>11610</v>
      </c>
      <c r="M57" s="1555"/>
      <c r="N57" s="1498">
        <v>3697.9155517330273</v>
      </c>
      <c r="O57" s="1555"/>
      <c r="P57" s="1498">
        <v>96076.915551733007</v>
      </c>
      <c r="Q57" s="1556"/>
      <c r="R57" s="1496">
        <v>93429.457775866525</v>
      </c>
      <c r="S57" s="1556"/>
      <c r="T57" s="182">
        <v>0.80949419040520176</v>
      </c>
      <c r="U57" s="1499"/>
      <c r="V57" s="1498">
        <v>24067.715272121721</v>
      </c>
      <c r="W57" s="1431"/>
      <c r="Y57" s="1496">
        <v>1104055.4754227146</v>
      </c>
      <c r="Z57" s="1492"/>
      <c r="AA57" s="1498">
        <v>259827.66111970664</v>
      </c>
      <c r="AB57" s="1492"/>
      <c r="AC57" s="1443">
        <v>1363883.1365424213</v>
      </c>
      <c r="AD57" s="1431"/>
      <c r="AE57" s="1465"/>
      <c r="AF57" s="1465"/>
      <c r="AG57" s="34"/>
    </row>
    <row r="58" spans="1:34" ht="15" x14ac:dyDescent="0.2">
      <c r="A58" s="1585" t="s">
        <v>447</v>
      </c>
      <c r="B58" s="1484"/>
      <c r="C58" s="1464"/>
      <c r="D58" s="1484"/>
      <c r="E58" s="1464"/>
      <c r="F58" s="1484"/>
      <c r="G58" s="1464"/>
      <c r="H58" s="1484"/>
      <c r="I58" s="1464"/>
      <c r="J58" s="1484"/>
      <c r="K58" s="1464"/>
      <c r="L58" s="1484"/>
      <c r="M58" s="1464"/>
      <c r="N58" s="1484"/>
      <c r="O58" s="1464"/>
      <c r="P58" s="1484"/>
      <c r="Q58" s="1464"/>
      <c r="R58" s="1484"/>
      <c r="S58" s="1464"/>
      <c r="T58" s="178"/>
      <c r="U58" s="1348"/>
      <c r="V58" s="1484"/>
      <c r="W58" s="1465"/>
      <c r="Y58" s="1484"/>
      <c r="Z58" s="1464"/>
      <c r="AA58" s="1484"/>
      <c r="AB58" s="1464"/>
      <c r="AC58" s="1484"/>
      <c r="AD58" s="1465"/>
      <c r="AE58" s="1465"/>
      <c r="AF58" s="1465"/>
      <c r="AG58" s="34"/>
    </row>
    <row r="59" spans="1:34" s="1510" customFormat="1" ht="15" x14ac:dyDescent="0.2">
      <c r="A59" s="1510" t="s">
        <v>769</v>
      </c>
      <c r="B59" s="1557"/>
      <c r="C59" s="1557"/>
      <c r="D59" s="1557"/>
      <c r="E59" s="1557"/>
      <c r="F59" s="1557"/>
      <c r="G59" s="1557"/>
      <c r="H59" s="1557"/>
      <c r="I59" s="1557"/>
      <c r="J59" s="1557"/>
      <c r="K59" s="1557"/>
      <c r="L59" s="1557"/>
      <c r="M59" s="1557"/>
      <c r="N59" s="1557"/>
      <c r="O59" s="1557"/>
      <c r="P59" s="1557"/>
      <c r="Q59" s="1557"/>
      <c r="R59" s="1557"/>
      <c r="S59" s="1557"/>
      <c r="T59" s="1484"/>
      <c r="U59" s="1406"/>
      <c r="V59" s="1406"/>
      <c r="W59" s="1406"/>
      <c r="Y59" s="1557"/>
      <c r="Z59" s="1557"/>
      <c r="AA59" s="1557"/>
      <c r="AB59" s="1557"/>
      <c r="AC59" s="1406"/>
      <c r="AD59" s="1406"/>
      <c r="AE59" s="1406"/>
      <c r="AF59" s="1406"/>
      <c r="AG59" s="34"/>
      <c r="AH59" s="1557"/>
    </row>
    <row r="60" spans="1:34" ht="15" x14ac:dyDescent="0.2">
      <c r="B60" s="1507"/>
      <c r="C60" s="1507"/>
      <c r="D60" s="1507"/>
      <c r="E60" s="1507"/>
      <c r="F60" s="1507"/>
      <c r="G60" s="1507"/>
      <c r="H60" s="1507"/>
      <c r="I60" s="1507"/>
      <c r="J60" s="1507"/>
      <c r="K60" s="1507"/>
      <c r="L60" s="1507"/>
      <c r="M60" s="1507"/>
      <c r="N60" s="1507"/>
      <c r="O60" s="1507"/>
      <c r="P60" s="1507"/>
      <c r="Q60" s="1507"/>
      <c r="R60" s="1507"/>
      <c r="S60" s="1507"/>
      <c r="T60" s="1557"/>
      <c r="U60" s="1465"/>
      <c r="V60" s="1465"/>
      <c r="W60" s="1465"/>
      <c r="Y60" s="1507"/>
      <c r="Z60" s="1507"/>
      <c r="AA60" s="1507"/>
      <c r="AB60" s="1507"/>
      <c r="AG60" s="34"/>
      <c r="AH60" s="1507"/>
    </row>
    <row r="61" spans="1:34" ht="15" x14ac:dyDescent="0.2">
      <c r="B61" s="1507"/>
      <c r="C61" s="1507"/>
      <c r="D61" s="1507"/>
      <c r="E61" s="1507"/>
      <c r="F61" s="1507"/>
      <c r="G61" s="1507"/>
      <c r="H61" s="1507"/>
      <c r="I61" s="1507"/>
      <c r="J61" s="1507"/>
      <c r="K61" s="1507"/>
      <c r="L61" s="1507"/>
      <c r="M61" s="1507"/>
      <c r="N61" s="1507"/>
      <c r="O61" s="1507"/>
      <c r="P61" s="1507"/>
      <c r="Q61" s="1507"/>
      <c r="R61" s="1507"/>
      <c r="S61" s="1507"/>
      <c r="T61" s="1507"/>
      <c r="U61" s="1464"/>
      <c r="V61" s="1464"/>
      <c r="W61" s="1464"/>
      <c r="Y61" s="1507"/>
      <c r="Z61" s="1507"/>
      <c r="AA61" s="1507"/>
      <c r="AB61" s="1507"/>
      <c r="AG61" s="34"/>
      <c r="AH61" s="1507"/>
    </row>
    <row r="62" spans="1:34" ht="15" x14ac:dyDescent="0.2">
      <c r="B62" s="1507"/>
      <c r="C62" s="1507"/>
      <c r="D62" s="1507"/>
      <c r="E62" s="1507"/>
      <c r="F62" s="1507"/>
      <c r="G62" s="1507"/>
      <c r="H62" s="1507"/>
      <c r="I62" s="1507"/>
      <c r="J62" s="1507"/>
      <c r="K62" s="1507"/>
      <c r="L62" s="1507"/>
      <c r="M62" s="1507"/>
      <c r="N62" s="1507"/>
      <c r="O62" s="1507"/>
      <c r="P62" s="1507"/>
      <c r="Q62" s="1507"/>
      <c r="R62" s="1507"/>
      <c r="S62" s="1507"/>
      <c r="T62" s="1507"/>
      <c r="U62" s="1557"/>
      <c r="V62" s="1557"/>
      <c r="W62" s="1557"/>
      <c r="Y62" s="1507"/>
      <c r="Z62" s="1507"/>
      <c r="AA62" s="1507"/>
      <c r="AB62" s="1507"/>
      <c r="AG62" s="34"/>
      <c r="AH62" s="1507"/>
    </row>
    <row r="63" spans="1:34" ht="15" x14ac:dyDescent="0.2">
      <c r="B63" s="1507"/>
      <c r="C63" s="1507"/>
      <c r="D63" s="1507"/>
      <c r="E63" s="1507"/>
      <c r="F63" s="1507"/>
      <c r="G63" s="1507"/>
      <c r="H63" s="1507"/>
      <c r="I63" s="1507"/>
      <c r="J63" s="1507"/>
      <c r="K63" s="1507"/>
      <c r="L63" s="1507"/>
      <c r="M63" s="1507"/>
      <c r="N63" s="1507"/>
      <c r="O63" s="1507"/>
      <c r="P63" s="1507"/>
      <c r="Q63" s="1507"/>
      <c r="R63" s="1507"/>
      <c r="S63" s="1507"/>
      <c r="T63" s="1507"/>
      <c r="U63" s="1507"/>
      <c r="V63" s="1507"/>
      <c r="W63" s="1507"/>
      <c r="Y63" s="1507"/>
      <c r="Z63" s="1507"/>
      <c r="AA63" s="1507"/>
      <c r="AB63" s="1507"/>
      <c r="AG63" s="34"/>
      <c r="AH63" s="1507"/>
    </row>
    <row r="64" spans="1:34" ht="15" x14ac:dyDescent="0.2">
      <c r="B64" s="1507"/>
      <c r="C64" s="1507"/>
      <c r="D64" s="1507"/>
      <c r="E64" s="1507"/>
      <c r="F64" s="1507"/>
      <c r="G64" s="1507"/>
      <c r="H64" s="1507"/>
      <c r="I64" s="1507"/>
      <c r="J64" s="1507"/>
      <c r="K64" s="1507"/>
      <c r="L64" s="1507"/>
      <c r="M64" s="1507"/>
      <c r="N64" s="1507"/>
      <c r="O64" s="1507"/>
      <c r="P64" s="1507"/>
      <c r="Q64" s="1507"/>
      <c r="R64" s="1507"/>
      <c r="S64" s="1507"/>
      <c r="T64" s="1507"/>
      <c r="U64" s="1507"/>
      <c r="V64" s="1507"/>
      <c r="W64" s="1507"/>
      <c r="Y64" s="1507"/>
      <c r="Z64" s="1507"/>
      <c r="AA64" s="1507"/>
      <c r="AB64" s="1507"/>
      <c r="AG64" s="34"/>
      <c r="AH64" s="1507"/>
    </row>
    <row r="65" spans="2:34" x14ac:dyDescent="0.2">
      <c r="B65" s="1507"/>
      <c r="C65" s="1507"/>
      <c r="D65" s="1507"/>
      <c r="E65" s="1507"/>
      <c r="F65" s="1507"/>
      <c r="G65" s="1507"/>
      <c r="H65" s="1507"/>
      <c r="I65" s="1507"/>
      <c r="J65" s="1507"/>
      <c r="K65" s="1507"/>
      <c r="L65" s="1507"/>
      <c r="M65" s="1507"/>
      <c r="N65" s="1507"/>
      <c r="O65" s="1507"/>
      <c r="P65" s="1507"/>
      <c r="Q65" s="1507"/>
      <c r="R65" s="1507"/>
      <c r="S65" s="1507"/>
      <c r="T65" s="1507"/>
      <c r="U65" s="1507"/>
      <c r="V65" s="1507"/>
      <c r="W65" s="1507"/>
      <c r="Y65" s="1507"/>
      <c r="Z65" s="1507"/>
      <c r="AA65" s="1507"/>
      <c r="AB65" s="1507"/>
      <c r="AH65" s="1507"/>
    </row>
    <row r="66" spans="2:34" ht="15" x14ac:dyDescent="0.2">
      <c r="B66" s="1507"/>
      <c r="C66" s="1507"/>
      <c r="D66" s="1507"/>
      <c r="E66" s="1507"/>
      <c r="F66" s="1507"/>
      <c r="G66" s="1507"/>
      <c r="H66" s="1507"/>
      <c r="I66" s="1507"/>
      <c r="J66" s="1507"/>
      <c r="K66" s="1507"/>
      <c r="L66" s="1507"/>
      <c r="M66" s="1507"/>
      <c r="N66" s="1507"/>
      <c r="O66" s="1507"/>
      <c r="P66" s="1507"/>
      <c r="Q66" s="1507"/>
      <c r="R66" s="1507"/>
      <c r="S66" s="1507"/>
      <c r="T66" s="1507"/>
      <c r="U66" s="1507"/>
      <c r="V66" s="1507"/>
      <c r="W66" s="1507"/>
      <c r="Y66" s="1507"/>
      <c r="Z66" s="1507"/>
      <c r="AA66" s="1507"/>
      <c r="AB66" s="1507"/>
      <c r="AG66" s="34"/>
    </row>
    <row r="67" spans="2:34" ht="15" x14ac:dyDescent="0.2">
      <c r="T67" s="1507"/>
      <c r="U67" s="1507"/>
      <c r="V67" s="1507"/>
      <c r="W67" s="1507"/>
      <c r="AG67" s="34"/>
    </row>
    <row r="68" spans="2:34" x14ac:dyDescent="0.2">
      <c r="U68" s="1507"/>
      <c r="V68" s="1507"/>
      <c r="W68" s="1507"/>
    </row>
    <row r="69" spans="2:34" x14ac:dyDescent="0.2">
      <c r="U69" s="1507"/>
      <c r="V69" s="1507"/>
      <c r="W69" s="1507"/>
    </row>
  </sheetData>
  <mergeCells count="99">
    <mergeCell ref="AG28:AG31"/>
    <mergeCell ref="AC17:AD17"/>
    <mergeCell ref="V18:W18"/>
    <mergeCell ref="Y18:Z18"/>
    <mergeCell ref="AA18:AB18"/>
    <mergeCell ref="AC18:AD18"/>
    <mergeCell ref="T16:U16"/>
    <mergeCell ref="V16:W16"/>
    <mergeCell ref="Y16:Z16"/>
    <mergeCell ref="AA16:AB16"/>
    <mergeCell ref="R17:S17"/>
    <mergeCell ref="T17:U17"/>
    <mergeCell ref="V17:W17"/>
    <mergeCell ref="Y17:Z17"/>
    <mergeCell ref="AA17:AB17"/>
    <mergeCell ref="D15:E15"/>
    <mergeCell ref="H15:I15"/>
    <mergeCell ref="L15:M15"/>
    <mergeCell ref="D16:E16"/>
    <mergeCell ref="H16:I16"/>
    <mergeCell ref="L16:M16"/>
    <mergeCell ref="R14:S14"/>
    <mergeCell ref="R12:S12"/>
    <mergeCell ref="B13:C13"/>
    <mergeCell ref="D13:E13"/>
    <mergeCell ref="F13:G13"/>
    <mergeCell ref="H13:I13"/>
    <mergeCell ref="L13:M13"/>
    <mergeCell ref="R13:S13"/>
    <mergeCell ref="L12:M12"/>
    <mergeCell ref="B14:C14"/>
    <mergeCell ref="D14:E14"/>
    <mergeCell ref="F14:G14"/>
    <mergeCell ref="H14:I14"/>
    <mergeCell ref="L14:M14"/>
    <mergeCell ref="D10:E10"/>
    <mergeCell ref="B12:C12"/>
    <mergeCell ref="D12:E12"/>
    <mergeCell ref="H12:I12"/>
    <mergeCell ref="J12:K12"/>
    <mergeCell ref="B11:C11"/>
    <mergeCell ref="D11:E11"/>
    <mergeCell ref="F11:G11"/>
    <mergeCell ref="H11:I11"/>
    <mergeCell ref="J11:K11"/>
    <mergeCell ref="L8:M8"/>
    <mergeCell ref="N8:O8"/>
    <mergeCell ref="AA11:AB11"/>
    <mergeCell ref="F10:G10"/>
    <mergeCell ref="H10:I10"/>
    <mergeCell ref="J10:K10"/>
    <mergeCell ref="L10:M10"/>
    <mergeCell ref="Y10:Z10"/>
    <mergeCell ref="AA10:AB10"/>
    <mergeCell ref="P8:Q8"/>
    <mergeCell ref="AC8:AD8"/>
    <mergeCell ref="AC9:AD9"/>
    <mergeCell ref="Y8:Z8"/>
    <mergeCell ref="T9:U9"/>
    <mergeCell ref="Y9:Z9"/>
    <mergeCell ref="AA8:AB8"/>
    <mergeCell ref="AA9:AB9"/>
    <mergeCell ref="B9:C9"/>
    <mergeCell ref="D9:E9"/>
    <mergeCell ref="F9:G9"/>
    <mergeCell ref="R6:S6"/>
    <mergeCell ref="B8:C8"/>
    <mergeCell ref="D8:E8"/>
    <mergeCell ref="F8:G8"/>
    <mergeCell ref="H8:I8"/>
    <mergeCell ref="J8:K8"/>
    <mergeCell ref="H9:I9"/>
    <mergeCell ref="J9:K9"/>
    <mergeCell ref="R8:S8"/>
    <mergeCell ref="R9:S9"/>
    <mergeCell ref="N9:O9"/>
    <mergeCell ref="P9:Q9"/>
    <mergeCell ref="L9:M9"/>
    <mergeCell ref="T6:U6"/>
    <mergeCell ref="V6:W6"/>
    <mergeCell ref="AC6:AD6"/>
    <mergeCell ref="B7:C7"/>
    <mergeCell ref="D7:E7"/>
    <mergeCell ref="F7:G7"/>
    <mergeCell ref="H7:I7"/>
    <mergeCell ref="J7:K7"/>
    <mergeCell ref="L7:M7"/>
    <mergeCell ref="N7:O7"/>
    <mergeCell ref="R7:S7"/>
    <mergeCell ref="T7:U7"/>
    <mergeCell ref="AC7:AD7"/>
    <mergeCell ref="B3:K3"/>
    <mergeCell ref="B4:Q4"/>
    <mergeCell ref="R4:S4"/>
    <mergeCell ref="Y4:AD4"/>
    <mergeCell ref="B5:Q5"/>
    <mergeCell ref="R5:S5"/>
    <mergeCell ref="T5:U5"/>
    <mergeCell ref="V5:W5"/>
  </mergeCells>
  <pageMargins left="0.37" right="0.37" top="0.7" bottom="0.44" header="0.61" footer="0.32"/>
  <pageSetup paperSize="9" scale="61"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
  <sheetViews>
    <sheetView zoomScale="75" workbookViewId="0">
      <selection activeCell="G13" sqref="G13"/>
    </sheetView>
  </sheetViews>
  <sheetFormatPr defaultRowHeight="12.75" x14ac:dyDescent="0.2"/>
  <cols>
    <col min="1" max="1" width="20.5703125" style="1406" customWidth="1"/>
    <col min="2" max="2" width="10.7109375" style="1406" customWidth="1"/>
    <col min="3" max="3" width="1.5703125" style="1406" customWidth="1"/>
    <col min="4" max="4" width="13.140625" style="1406" customWidth="1"/>
    <col min="5" max="5" width="1.7109375" style="1406" customWidth="1"/>
    <col min="6" max="8" width="9.140625" style="1406"/>
    <col min="9" max="9" width="36.85546875" style="1406" customWidth="1"/>
    <col min="10" max="11" width="9.140625" style="1406"/>
    <col min="12" max="12" width="13" style="1406" customWidth="1"/>
    <col min="13" max="13" width="34.85546875" style="1406" customWidth="1"/>
    <col min="14" max="14" width="5.42578125" customWidth="1"/>
    <col min="15" max="16384" width="9.140625" style="1406"/>
  </cols>
  <sheetData>
    <row r="1" spans="1:14" ht="23.25" x14ac:dyDescent="0.35">
      <c r="A1" s="1514" t="s">
        <v>1161</v>
      </c>
      <c r="J1" s="1407"/>
      <c r="N1" s="24"/>
    </row>
    <row r="2" spans="1:14" ht="13.5" thickBot="1" x14ac:dyDescent="0.25"/>
    <row r="3" spans="1:14" x14ac:dyDescent="0.2">
      <c r="A3" s="1408"/>
      <c r="B3" s="1409"/>
      <c r="C3" s="1410"/>
      <c r="D3" s="1409"/>
      <c r="E3" s="1411"/>
    </row>
    <row r="4" spans="1:14" s="1350" customFormat="1" x14ac:dyDescent="0.2">
      <c r="A4" s="1412"/>
      <c r="B4" s="1413"/>
      <c r="C4" s="1414"/>
      <c r="D4" s="1413"/>
      <c r="E4" s="1415"/>
      <c r="N4"/>
    </row>
    <row r="5" spans="1:14" s="1350" customFormat="1" x14ac:dyDescent="0.2">
      <c r="A5" s="1412"/>
      <c r="B5" s="1413"/>
      <c r="C5" s="1414"/>
      <c r="D5" s="1413"/>
      <c r="E5" s="1415"/>
      <c r="N5"/>
    </row>
    <row r="6" spans="1:14" s="1350" customFormat="1" x14ac:dyDescent="0.2">
      <c r="A6" s="1420" t="s">
        <v>679</v>
      </c>
      <c r="B6" s="3043" t="s">
        <v>626</v>
      </c>
      <c r="C6" s="3044"/>
      <c r="D6" s="3043" t="s">
        <v>575</v>
      </c>
      <c r="E6" s="3049"/>
      <c r="N6"/>
    </row>
    <row r="7" spans="1:14" s="1350" customFormat="1" x14ac:dyDescent="0.2">
      <c r="A7" s="1420" t="s">
        <v>680</v>
      </c>
      <c r="B7" s="3043" t="s">
        <v>121</v>
      </c>
      <c r="C7" s="3044"/>
      <c r="D7" s="3043" t="s">
        <v>80</v>
      </c>
      <c r="E7" s="3049"/>
      <c r="N7"/>
    </row>
    <row r="8" spans="1:14" s="1350" customFormat="1" x14ac:dyDescent="0.2">
      <c r="A8" s="1416"/>
      <c r="B8" s="3043" t="s">
        <v>279</v>
      </c>
      <c r="C8" s="3044"/>
      <c r="D8" s="3043" t="s">
        <v>386</v>
      </c>
      <c r="E8" s="3049"/>
      <c r="N8"/>
    </row>
    <row r="9" spans="1:14" s="1350" customFormat="1" x14ac:dyDescent="0.2">
      <c r="A9" s="1416"/>
      <c r="B9" s="3043" t="s">
        <v>753</v>
      </c>
      <c r="C9" s="3044"/>
      <c r="D9" s="3043" t="s">
        <v>396</v>
      </c>
      <c r="E9" s="3049"/>
      <c r="N9"/>
    </row>
    <row r="10" spans="1:14" s="1350" customFormat="1" ht="15.75" customHeight="1" x14ac:dyDescent="0.2">
      <c r="A10" s="1416"/>
      <c r="B10" s="3043" t="s">
        <v>9</v>
      </c>
      <c r="C10" s="3044"/>
      <c r="D10" s="1413"/>
      <c r="E10" s="1415"/>
      <c r="N10"/>
    </row>
    <row r="11" spans="1:14" x14ac:dyDescent="0.2">
      <c r="A11" s="1420"/>
      <c r="B11" s="3036" t="s">
        <v>772</v>
      </c>
      <c r="C11" s="3045" t="e">
        <v>#REF!</v>
      </c>
      <c r="D11" s="1423"/>
      <c r="E11" s="1424"/>
    </row>
    <row r="12" spans="1:14" x14ac:dyDescent="0.2">
      <c r="A12" s="1425"/>
      <c r="B12" s="1423"/>
      <c r="C12" s="1426"/>
      <c r="D12" s="1423"/>
      <c r="E12" s="1424"/>
    </row>
    <row r="13" spans="1:14" ht="13.5" thickBot="1" x14ac:dyDescent="0.25">
      <c r="A13" s="1427"/>
      <c r="B13" s="1429"/>
      <c r="C13" s="1430"/>
      <c r="D13" s="1429"/>
      <c r="E13" s="1431"/>
    </row>
    <row r="14" spans="1:14" x14ac:dyDescent="0.2">
      <c r="A14" s="1432" t="s">
        <v>493</v>
      </c>
      <c r="B14" s="1433">
        <v>601422.50157650001</v>
      </c>
      <c r="C14" s="1434"/>
      <c r="D14" s="1433">
        <v>3769968.9046386448</v>
      </c>
      <c r="E14" s="1424"/>
    </row>
    <row r="15" spans="1:14" x14ac:dyDescent="0.2">
      <c r="A15" s="1425" t="s">
        <v>494</v>
      </c>
      <c r="B15" s="1435">
        <v>47371.500999999997</v>
      </c>
      <c r="C15" s="1436"/>
      <c r="D15" s="1435">
        <v>296944.46959986619</v>
      </c>
      <c r="E15" s="1424"/>
    </row>
    <row r="16" spans="1:14" x14ac:dyDescent="0.2">
      <c r="A16" s="1425" t="s">
        <v>495</v>
      </c>
      <c r="B16" s="1435">
        <v>17018.524724999996</v>
      </c>
      <c r="C16" s="1436"/>
      <c r="D16" s="1435">
        <v>106679.26266126406</v>
      </c>
      <c r="E16" s="1424"/>
    </row>
    <row r="17" spans="1:14" x14ac:dyDescent="0.2">
      <c r="A17" s="1437" t="s">
        <v>496</v>
      </c>
      <c r="B17" s="1435">
        <v>10889.633524999999</v>
      </c>
      <c r="C17" s="1436"/>
      <c r="D17" s="1435">
        <v>68260.797799462729</v>
      </c>
      <c r="E17" s="1424"/>
    </row>
    <row r="18" spans="1:14" x14ac:dyDescent="0.2">
      <c r="A18" s="1437" t="s">
        <v>497</v>
      </c>
      <c r="B18" s="1435">
        <v>14962.739</v>
      </c>
      <c r="C18" s="1436"/>
      <c r="D18" s="1435">
        <v>93792.7340768922</v>
      </c>
      <c r="E18" s="1424"/>
    </row>
    <row r="19" spans="1:14" x14ac:dyDescent="0.2">
      <c r="A19" s="1425" t="s">
        <v>498</v>
      </c>
      <c r="B19" s="1435">
        <v>49414.862499999996</v>
      </c>
      <c r="C19" s="1436"/>
      <c r="D19" s="1435">
        <v>309753.11792237317</v>
      </c>
      <c r="E19" s="1424"/>
    </row>
    <row r="20" spans="1:14" x14ac:dyDescent="0.2">
      <c r="A20" s="1425" t="s">
        <v>499</v>
      </c>
      <c r="B20" s="1435">
        <v>13874.131688499998</v>
      </c>
      <c r="C20" s="1436"/>
      <c r="D20" s="1435">
        <v>86968.886111510961</v>
      </c>
      <c r="E20" s="1424"/>
    </row>
    <row r="21" spans="1:14" x14ac:dyDescent="0.2">
      <c r="A21" s="1437" t="s">
        <v>500</v>
      </c>
      <c r="B21" s="1435">
        <v>10237.068995</v>
      </c>
      <c r="C21" s="1436"/>
      <c r="D21" s="1435">
        <v>64170.249175290228</v>
      </c>
      <c r="E21" s="1424"/>
      <c r="N21" s="3073" t="s">
        <v>1162</v>
      </c>
    </row>
    <row r="22" spans="1:14" x14ac:dyDescent="0.2">
      <c r="A22" s="1425" t="s">
        <v>518</v>
      </c>
      <c r="B22" s="1435">
        <v>36400.719250000002</v>
      </c>
      <c r="C22" s="1436"/>
      <c r="D22" s="1435">
        <v>228175.00063476752</v>
      </c>
      <c r="E22" s="1424"/>
      <c r="N22" s="3074"/>
    </row>
    <row r="23" spans="1:14" x14ac:dyDescent="0.2">
      <c r="A23" s="1425" t="s">
        <v>501</v>
      </c>
      <c r="B23" s="1435">
        <v>14857.69975</v>
      </c>
      <c r="C23" s="1436"/>
      <c r="D23" s="1435">
        <v>93134.303929652029</v>
      </c>
      <c r="E23" s="1424"/>
      <c r="N23" s="3074"/>
    </row>
    <row r="24" spans="1:14" x14ac:dyDescent="0.2">
      <c r="A24" s="1425" t="s">
        <v>502</v>
      </c>
      <c r="B24" s="1435">
        <v>32531.358500000006</v>
      </c>
      <c r="C24" s="1436"/>
      <c r="D24" s="1435">
        <v>203920.22188922408</v>
      </c>
      <c r="E24" s="1424"/>
      <c r="N24" s="3074"/>
    </row>
    <row r="25" spans="1:14" x14ac:dyDescent="0.2">
      <c r="A25" s="1425" t="s">
        <v>503</v>
      </c>
      <c r="B25" s="1435">
        <v>74980.080499999996</v>
      </c>
      <c r="C25" s="1436"/>
      <c r="D25" s="1435">
        <v>470006.64459899155</v>
      </c>
      <c r="E25" s="1424"/>
    </row>
    <row r="26" spans="1:14" x14ac:dyDescent="0.2">
      <c r="A26" s="1425" t="s">
        <v>504</v>
      </c>
      <c r="B26" s="1435">
        <v>31419.499750000003</v>
      </c>
      <c r="C26" s="1436"/>
      <c r="D26" s="1435">
        <v>196950.62413911859</v>
      </c>
      <c r="E26" s="1424"/>
    </row>
    <row r="27" spans="1:14" x14ac:dyDescent="0.2">
      <c r="A27" s="1425" t="s">
        <v>505</v>
      </c>
      <c r="B27" s="1435">
        <v>10157.7045</v>
      </c>
      <c r="C27" s="1436"/>
      <c r="D27" s="1435">
        <v>63672.759178660483</v>
      </c>
      <c r="E27" s="1424"/>
    </row>
    <row r="28" spans="1:14" x14ac:dyDescent="0.2">
      <c r="A28" s="1425" t="s">
        <v>506</v>
      </c>
      <c r="B28" s="1435">
        <v>45784.46149999999</v>
      </c>
      <c r="C28" s="1436"/>
      <c r="D28" s="1435">
        <v>286996.23927966715</v>
      </c>
      <c r="E28" s="1424"/>
    </row>
    <row r="29" spans="1:14" x14ac:dyDescent="0.2">
      <c r="A29" s="1437" t="s">
        <v>507</v>
      </c>
      <c r="B29" s="1435">
        <v>8136.3534999999993</v>
      </c>
      <c r="C29" s="1436"/>
      <c r="D29" s="1435">
        <v>51002.081917026757</v>
      </c>
      <c r="E29" s="1424"/>
    </row>
    <row r="30" spans="1:14" x14ac:dyDescent="0.2">
      <c r="A30" s="1425" t="s">
        <v>508</v>
      </c>
      <c r="B30" s="1435">
        <v>63284.092499999999</v>
      </c>
      <c r="C30" s="1436"/>
      <c r="D30" s="1435">
        <v>396691.27819110843</v>
      </c>
      <c r="E30" s="1424"/>
      <c r="N30" s="13"/>
    </row>
    <row r="31" spans="1:14" x14ac:dyDescent="0.2">
      <c r="A31" s="1425" t="s">
        <v>509</v>
      </c>
      <c r="B31" s="1435">
        <v>11471.651437999999</v>
      </c>
      <c r="C31" s="1436"/>
      <c r="D31" s="1435">
        <v>71909.130590805056</v>
      </c>
      <c r="E31" s="1424"/>
    </row>
    <row r="32" spans="1:14" x14ac:dyDescent="0.2">
      <c r="A32" s="1425" t="s">
        <v>510</v>
      </c>
      <c r="B32" s="1435">
        <v>19544.172955000002</v>
      </c>
      <c r="C32" s="1436"/>
      <c r="D32" s="1435">
        <v>122511.0868218114</v>
      </c>
      <c r="E32" s="1424"/>
    </row>
    <row r="33" spans="1:14" x14ac:dyDescent="0.2">
      <c r="A33" s="1425" t="s">
        <v>511</v>
      </c>
      <c r="B33" s="1435">
        <v>24552.158500000005</v>
      </c>
      <c r="C33" s="1436"/>
      <c r="D33" s="1435">
        <v>153903.24413225471</v>
      </c>
      <c r="E33" s="1424"/>
    </row>
    <row r="34" spans="1:14" x14ac:dyDescent="0.2">
      <c r="A34" s="1425" t="s">
        <v>512</v>
      </c>
      <c r="B34" s="1435">
        <v>52054.510499999997</v>
      </c>
      <c r="C34" s="1436"/>
      <c r="D34" s="1435">
        <v>326299.54053394182</v>
      </c>
      <c r="E34" s="1424"/>
    </row>
    <row r="35" spans="1:14" ht="13.5" thickBot="1" x14ac:dyDescent="0.25">
      <c r="A35" s="1438" t="s">
        <v>513</v>
      </c>
      <c r="B35" s="1439">
        <v>12479.577000000003</v>
      </c>
      <c r="C35" s="1440"/>
      <c r="D35" s="1439">
        <v>78227.231454956229</v>
      </c>
      <c r="E35" s="1431"/>
    </row>
    <row r="36" spans="1:14" x14ac:dyDescent="0.2">
      <c r="A36" s="1432" t="s">
        <v>514</v>
      </c>
      <c r="B36" s="1441">
        <v>268897.68258000002</v>
      </c>
      <c r="C36" s="1434"/>
      <c r="D36" s="1433">
        <v>1685563.6415310397</v>
      </c>
      <c r="E36" s="1424"/>
    </row>
    <row r="37" spans="1:14" x14ac:dyDescent="0.2">
      <c r="A37" s="1425" t="s">
        <v>515</v>
      </c>
      <c r="B37" s="1435">
        <v>6748.6165000000001</v>
      </c>
      <c r="C37" s="1436"/>
      <c r="D37" s="1435">
        <v>42303.163396182143</v>
      </c>
      <c r="E37" s="1424"/>
    </row>
    <row r="38" spans="1:14" x14ac:dyDescent="0.2">
      <c r="A38" s="1425" t="s">
        <v>516</v>
      </c>
      <c r="B38" s="1435">
        <v>22749.159750000006</v>
      </c>
      <c r="C38" s="1436"/>
      <c r="D38" s="1435">
        <v>142601.29050600226</v>
      </c>
      <c r="E38" s="1424"/>
    </row>
    <row r="39" spans="1:14" x14ac:dyDescent="0.2">
      <c r="A39" s="1425" t="s">
        <v>517</v>
      </c>
      <c r="B39" s="1435">
        <v>10883.899000000001</v>
      </c>
      <c r="C39" s="1436"/>
      <c r="D39" s="1435">
        <v>68224.851387620467</v>
      </c>
      <c r="E39" s="1424"/>
    </row>
    <row r="40" spans="1:14" x14ac:dyDescent="0.2">
      <c r="A40" s="1425" t="s">
        <v>518</v>
      </c>
      <c r="B40" s="1435">
        <v>12362.467499999999</v>
      </c>
      <c r="C40" s="1436"/>
      <c r="D40" s="1435">
        <v>77493.139909860227</v>
      </c>
      <c r="E40" s="1424"/>
    </row>
    <row r="41" spans="1:14" x14ac:dyDescent="0.2">
      <c r="A41" s="1425" t="s">
        <v>519</v>
      </c>
      <c r="B41" s="1435">
        <v>15742.565500000004</v>
      </c>
      <c r="C41" s="1436"/>
      <c r="D41" s="1435">
        <v>98681.014193294279</v>
      </c>
      <c r="E41" s="1424"/>
    </row>
    <row r="42" spans="1:14" x14ac:dyDescent="0.2">
      <c r="A42" s="1425" t="s">
        <v>520</v>
      </c>
      <c r="B42" s="1435">
        <v>9944.1750000000011</v>
      </c>
      <c r="C42" s="1436"/>
      <c r="D42" s="1435">
        <v>62334.266566373946</v>
      </c>
      <c r="E42" s="1424"/>
    </row>
    <row r="43" spans="1:14" x14ac:dyDescent="0.2">
      <c r="A43" s="1425" t="s">
        <v>498</v>
      </c>
      <c r="B43" s="1435">
        <v>19763.9535</v>
      </c>
      <c r="C43" s="1436"/>
      <c r="D43" s="1435">
        <v>123888.76361029639</v>
      </c>
      <c r="E43" s="1424"/>
    </row>
    <row r="44" spans="1:14" x14ac:dyDescent="0.2">
      <c r="A44" s="1425" t="s">
        <v>500</v>
      </c>
      <c r="B44" s="1435">
        <v>6820.8665000000001</v>
      </c>
      <c r="C44" s="1436"/>
      <c r="D44" s="1435">
        <v>42756.056749267787</v>
      </c>
      <c r="E44" s="1424"/>
      <c r="N44" s="60"/>
    </row>
    <row r="45" spans="1:14" x14ac:dyDescent="0.2">
      <c r="A45" s="1425" t="s">
        <v>521</v>
      </c>
      <c r="B45" s="1435">
        <v>16099.054</v>
      </c>
      <c r="C45" s="1436"/>
      <c r="D45" s="1435">
        <v>100915.63387635964</v>
      </c>
      <c r="E45" s="1424"/>
    </row>
    <row r="46" spans="1:14" x14ac:dyDescent="0.2">
      <c r="A46" s="1425" t="s">
        <v>522</v>
      </c>
      <c r="B46" s="1435">
        <v>15267.424500000001</v>
      </c>
      <c r="C46" s="1436"/>
      <c r="D46" s="1435">
        <v>95702.630792900192</v>
      </c>
      <c r="E46" s="1424"/>
    </row>
    <row r="47" spans="1:14" x14ac:dyDescent="0.2">
      <c r="A47" s="1425" t="s">
        <v>501</v>
      </c>
      <c r="B47" s="1435">
        <v>14791.052250000001</v>
      </c>
      <c r="C47" s="1436"/>
      <c r="D47" s="1435">
        <v>92716.529400243366</v>
      </c>
      <c r="E47" s="1424"/>
    </row>
    <row r="48" spans="1:14" x14ac:dyDescent="0.2">
      <c r="A48" s="1425" t="s">
        <v>503</v>
      </c>
      <c r="B48" s="1435">
        <v>51926.7955</v>
      </c>
      <c r="C48" s="1436"/>
      <c r="D48" s="1435">
        <v>325498.96925934899</v>
      </c>
      <c r="E48" s="1424"/>
    </row>
    <row r="49" spans="1:14" ht="15" x14ac:dyDescent="0.2">
      <c r="A49" s="1425" t="s">
        <v>523</v>
      </c>
      <c r="B49" s="1435">
        <v>20905.768700000001</v>
      </c>
      <c r="C49" s="1436"/>
      <c r="D49" s="1435">
        <v>131046.1409740634</v>
      </c>
      <c r="E49" s="1424"/>
      <c r="N49" s="34"/>
    </row>
    <row r="50" spans="1:14" ht="15" x14ac:dyDescent="0.2">
      <c r="A50" s="1425" t="s">
        <v>524</v>
      </c>
      <c r="B50" s="1435">
        <v>21485.465499999998</v>
      </c>
      <c r="C50" s="1436"/>
      <c r="D50" s="1435">
        <v>134679.9240539945</v>
      </c>
      <c r="E50" s="1424"/>
      <c r="N50" s="34"/>
    </row>
    <row r="51" spans="1:14" ht="15.75" thickBot="1" x14ac:dyDescent="0.25">
      <c r="A51" s="1438" t="s">
        <v>512</v>
      </c>
      <c r="B51" s="1439">
        <v>23406.418880000001</v>
      </c>
      <c r="C51" s="1440"/>
      <c r="D51" s="1439">
        <v>146721.2668552321</v>
      </c>
      <c r="E51" s="1431"/>
      <c r="N51" s="34"/>
    </row>
    <row r="52" spans="1:14" ht="15.75" thickBot="1" x14ac:dyDescent="0.25">
      <c r="A52" s="1442" t="s">
        <v>488</v>
      </c>
      <c r="B52" s="1443">
        <v>870320.18415650004</v>
      </c>
      <c r="C52" s="1444"/>
      <c r="D52" s="1443">
        <v>5455532.5461696852</v>
      </c>
      <c r="E52" s="1431"/>
      <c r="N52" s="34"/>
    </row>
    <row r="53" spans="1:14" ht="15" x14ac:dyDescent="0.2">
      <c r="B53" s="1445"/>
      <c r="D53" s="1446"/>
      <c r="N53" s="34"/>
    </row>
    <row r="54" spans="1:14" ht="15" x14ac:dyDescent="0.2">
      <c r="N54" s="34"/>
    </row>
    <row r="55" spans="1:14" ht="15" x14ac:dyDescent="0.2">
      <c r="N55" s="34"/>
    </row>
    <row r="56" spans="1:14" ht="15" x14ac:dyDescent="0.2">
      <c r="N56" s="34"/>
    </row>
    <row r="57" spans="1:14" ht="15" x14ac:dyDescent="0.2">
      <c r="N57" s="34"/>
    </row>
    <row r="58" spans="1:14" ht="15" x14ac:dyDescent="0.2">
      <c r="N58" s="34"/>
    </row>
    <row r="59" spans="1:14" ht="15" x14ac:dyDescent="0.2">
      <c r="N59" s="34"/>
    </row>
    <row r="60" spans="1:14" ht="15" x14ac:dyDescent="0.2">
      <c r="N60" s="34"/>
    </row>
    <row r="61" spans="1:14" ht="15" x14ac:dyDescent="0.2">
      <c r="N61" s="34"/>
    </row>
    <row r="63" spans="1:14" ht="15" x14ac:dyDescent="0.2">
      <c r="N63" s="34"/>
    </row>
    <row r="64" spans="1:14" ht="15" x14ac:dyDescent="0.2">
      <c r="N64" s="34"/>
    </row>
  </sheetData>
  <mergeCells count="11">
    <mergeCell ref="B6:C6"/>
    <mergeCell ref="D6:E6"/>
    <mergeCell ref="B7:C7"/>
    <mergeCell ref="D7:E7"/>
    <mergeCell ref="B8:C8"/>
    <mergeCell ref="D8:E8"/>
    <mergeCell ref="B9:C9"/>
    <mergeCell ref="D9:E9"/>
    <mergeCell ref="B10:C10"/>
    <mergeCell ref="B11:C11"/>
    <mergeCell ref="N21:N24"/>
  </mergeCells>
  <pageMargins left="0.75" right="0.59" top="0.84" bottom="0.4" header="0.5" footer="0.47"/>
  <pageSetup paperSize="9" scale="72" orientation="landscape"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67"/>
  <sheetViews>
    <sheetView zoomScale="75" workbookViewId="0">
      <pane xSplit="1" ySplit="14" topLeftCell="K15" activePane="bottomRight" state="frozen"/>
      <selection activeCell="A19" sqref="A19:I19"/>
      <selection pane="topRight" activeCell="A19" sqref="A19:I19"/>
      <selection pane="bottomLeft" activeCell="A19" sqref="A19:I19"/>
      <selection pane="bottomRight" activeCell="AF20" sqref="AF20"/>
    </sheetView>
  </sheetViews>
  <sheetFormatPr defaultRowHeight="12.75" x14ac:dyDescent="0.2"/>
  <cols>
    <col min="1" max="1" width="20.5703125" style="1406" customWidth="1"/>
    <col min="2" max="2" width="9.85546875" style="1406" customWidth="1"/>
    <col min="3" max="3" width="1.28515625" style="1406" customWidth="1"/>
    <col min="4" max="4" width="9.5703125" style="1406" customWidth="1"/>
    <col min="5" max="5" width="1.140625" style="1406" customWidth="1"/>
    <col min="6" max="6" width="6.42578125" style="1406" customWidth="1"/>
    <col min="7" max="7" width="1.28515625" style="1406" customWidth="1"/>
    <col min="8" max="8" width="9.42578125" style="1406" customWidth="1"/>
    <col min="9" max="9" width="1" style="1406" customWidth="1"/>
    <col min="10" max="10" width="8.140625" style="1406" customWidth="1"/>
    <col min="11" max="11" width="1" style="1406" customWidth="1"/>
    <col min="12" max="12" width="9.28515625" style="1406" customWidth="1"/>
    <col min="13" max="13" width="1.28515625" style="1406" customWidth="1"/>
    <col min="14" max="14" width="6.85546875" style="1406" customWidth="1"/>
    <col min="15" max="15" width="1" style="1406" customWidth="1"/>
    <col min="16" max="16" width="9.42578125" style="1406" customWidth="1"/>
    <col min="17" max="17" width="1.140625" style="1406" customWidth="1"/>
    <col min="18" max="18" width="8.5703125" style="1406" customWidth="1"/>
    <col min="19" max="19" width="0.85546875" style="1406" customWidth="1"/>
    <col min="20" max="20" width="2.42578125" style="1406" customWidth="1"/>
    <col min="21" max="21" width="8.85546875" style="1406" customWidth="1"/>
    <col min="22" max="22" width="0.85546875" style="1406" customWidth="1"/>
    <col min="23" max="23" width="2.42578125" style="1406" customWidth="1"/>
    <col min="24" max="24" width="9.140625" style="1406"/>
    <col min="25" max="25" width="1.140625" style="1406" customWidth="1"/>
    <col min="26" max="26" width="9.5703125" style="1406" customWidth="1"/>
    <col min="27" max="27" width="1.140625" style="1406" customWidth="1"/>
    <col min="28" max="28" width="9.28515625" style="1406" customWidth="1"/>
    <col min="29" max="29" width="1" style="1406" customWidth="1"/>
    <col min="30" max="30" width="7.140625" style="1406" customWidth="1"/>
    <col min="31" max="33" width="9.140625" style="1406"/>
    <col min="34" max="34" width="10.28515625" style="1406" customWidth="1"/>
    <col min="35" max="35" width="9.140625" style="1406"/>
    <col min="36" max="36" width="7.7109375" customWidth="1"/>
    <col min="37" max="16384" width="9.140625" style="1406"/>
  </cols>
  <sheetData>
    <row r="1" spans="1:37" ht="23.25" x14ac:dyDescent="0.35">
      <c r="A1" s="1514" t="s">
        <v>1163</v>
      </c>
      <c r="N1" s="1447"/>
      <c r="AJ1" s="24"/>
    </row>
    <row r="2" spans="1:37" ht="13.5" thickBot="1" x14ac:dyDescent="0.25"/>
    <row r="3" spans="1:37" ht="15.75" x14ac:dyDescent="0.25">
      <c r="A3" s="1408"/>
      <c r="B3" s="3078" t="s">
        <v>608</v>
      </c>
      <c r="C3" s="3079"/>
      <c r="D3" s="3079"/>
      <c r="E3" s="3079"/>
      <c r="F3" s="3079"/>
      <c r="G3" s="3079"/>
      <c r="H3" s="3079"/>
      <c r="I3" s="3079"/>
      <c r="J3" s="3079"/>
      <c r="K3" s="3079"/>
      <c r="L3" s="3078" t="s">
        <v>609</v>
      </c>
      <c r="M3" s="3079"/>
      <c r="N3" s="3079"/>
      <c r="O3" s="3079"/>
      <c r="P3" s="3079"/>
      <c r="Q3" s="3079"/>
      <c r="R3" s="3079"/>
      <c r="S3" s="3080"/>
      <c r="T3" s="1450"/>
      <c r="U3" s="1448"/>
      <c r="V3" s="1449"/>
      <c r="X3" s="3081" t="s">
        <v>610</v>
      </c>
      <c r="Y3" s="3082"/>
      <c r="Z3" s="3082"/>
      <c r="AA3" s="3082"/>
      <c r="AB3" s="3082"/>
      <c r="AC3" s="3083"/>
      <c r="AE3" s="1406" t="s">
        <v>754</v>
      </c>
    </row>
    <row r="4" spans="1:37" s="1350" customFormat="1" ht="15.75" thickBot="1" x14ac:dyDescent="0.25">
      <c r="A4" s="1412"/>
      <c r="B4" s="1451"/>
      <c r="C4" s="1452"/>
      <c r="D4" s="1452"/>
      <c r="E4" s="1452"/>
      <c r="F4" s="1453"/>
      <c r="G4" s="1453"/>
      <c r="H4" s="1452"/>
      <c r="I4" s="1452"/>
      <c r="J4" s="1453"/>
      <c r="K4" s="1453"/>
      <c r="L4" s="1451"/>
      <c r="M4" s="1452"/>
      <c r="N4" s="1453"/>
      <c r="O4" s="1453"/>
      <c r="P4" s="3084"/>
      <c r="Q4" s="3084"/>
      <c r="R4" s="1453"/>
      <c r="S4" s="1454"/>
      <c r="T4" s="1346"/>
      <c r="U4" s="1412"/>
      <c r="V4" s="1415"/>
      <c r="X4" s="3085" t="s">
        <v>109</v>
      </c>
      <c r="Y4" s="3086"/>
      <c r="Z4" s="3086"/>
      <c r="AA4" s="3086"/>
      <c r="AB4" s="3086"/>
      <c r="AC4" s="3087"/>
      <c r="AE4" s="1406"/>
      <c r="AF4" s="1406"/>
      <c r="AG4" s="1406"/>
      <c r="AH4" s="1406"/>
      <c r="AI4" s="1406"/>
      <c r="AJ4"/>
      <c r="AK4" s="1406"/>
    </row>
    <row r="5" spans="1:37" s="1350" customFormat="1" ht="13.5" thickBot="1" x14ac:dyDescent="0.25">
      <c r="A5" s="1412"/>
      <c r="B5" s="3088" t="s">
        <v>110</v>
      </c>
      <c r="C5" s="3089"/>
      <c r="D5" s="3089"/>
      <c r="E5" s="3089"/>
      <c r="F5" s="3089"/>
      <c r="G5" s="3090"/>
      <c r="H5" s="3075" t="s">
        <v>111</v>
      </c>
      <c r="I5" s="3076"/>
      <c r="J5" s="3076"/>
      <c r="K5" s="3076"/>
      <c r="L5" s="3091" t="s">
        <v>112</v>
      </c>
      <c r="M5" s="3076"/>
      <c r="N5" s="3076"/>
      <c r="O5" s="3092"/>
      <c r="P5" s="3075" t="s">
        <v>113</v>
      </c>
      <c r="Q5" s="3076"/>
      <c r="R5" s="3076"/>
      <c r="S5" s="3077"/>
      <c r="T5" s="1459"/>
      <c r="U5" s="1416"/>
      <c r="V5" s="1419"/>
      <c r="X5" s="1412"/>
      <c r="Y5" s="1346"/>
      <c r="Z5" s="1460"/>
      <c r="AA5" s="1346"/>
      <c r="AB5" s="1460"/>
      <c r="AC5" s="1415"/>
      <c r="AE5" s="1406" t="s">
        <v>755</v>
      </c>
      <c r="AF5" s="1406"/>
      <c r="AG5" s="1406"/>
      <c r="AH5" s="1406"/>
      <c r="AI5" s="1461">
        <v>115.5</v>
      </c>
      <c r="AJ5"/>
      <c r="AK5" s="1406"/>
    </row>
    <row r="6" spans="1:37" s="1350" customFormat="1" x14ac:dyDescent="0.2">
      <c r="A6" s="1416" t="s">
        <v>679</v>
      </c>
      <c r="B6" s="3048" t="s">
        <v>114</v>
      </c>
      <c r="C6" s="3104"/>
      <c r="D6" s="3104"/>
      <c r="E6" s="3104"/>
      <c r="F6" s="3104"/>
      <c r="G6" s="3044"/>
      <c r="H6" s="3043" t="s">
        <v>756</v>
      </c>
      <c r="I6" s="3104"/>
      <c r="J6" s="3104"/>
      <c r="K6" s="3104"/>
      <c r="L6" s="3099" t="s">
        <v>116</v>
      </c>
      <c r="M6" s="3100"/>
      <c r="N6" s="3100"/>
      <c r="O6" s="3101"/>
      <c r="P6" s="3043" t="s">
        <v>117</v>
      </c>
      <c r="Q6" s="3104"/>
      <c r="R6" s="3104"/>
      <c r="S6" s="3049"/>
      <c r="T6" s="1459"/>
      <c r="U6" s="3048" t="s">
        <v>626</v>
      </c>
      <c r="V6" s="3049"/>
      <c r="X6" s="1412"/>
      <c r="Y6" s="1346"/>
      <c r="Z6" s="1413"/>
      <c r="AA6" s="1346"/>
      <c r="AB6" s="1413"/>
      <c r="AC6" s="1415"/>
      <c r="AE6" s="1406" t="s">
        <v>757</v>
      </c>
      <c r="AF6" s="1406"/>
      <c r="AG6" s="1406"/>
      <c r="AH6" s="1406"/>
      <c r="AI6" s="1406">
        <v>24</v>
      </c>
      <c r="AJ6"/>
      <c r="AK6" s="1406"/>
    </row>
    <row r="7" spans="1:37" s="1350" customFormat="1" x14ac:dyDescent="0.2">
      <c r="A7" s="1416" t="s">
        <v>680</v>
      </c>
      <c r="B7" s="3093">
        <v>2002</v>
      </c>
      <c r="C7" s="3094" t="e">
        <v>#REF!</v>
      </c>
      <c r="D7" s="3094" t="e">
        <v>#REF!</v>
      </c>
      <c r="E7" s="3094" t="e">
        <v>#REF!</v>
      </c>
      <c r="F7" s="3094"/>
      <c r="G7" s="3095"/>
      <c r="H7" s="3096" t="s">
        <v>758</v>
      </c>
      <c r="I7" s="3097"/>
      <c r="J7" s="3097"/>
      <c r="K7" s="3098"/>
      <c r="L7" s="3099" t="s">
        <v>118</v>
      </c>
      <c r="M7" s="3100"/>
      <c r="N7" s="3100"/>
      <c r="O7" s="3101"/>
      <c r="P7" s="3102" t="s">
        <v>759</v>
      </c>
      <c r="Q7" s="3100"/>
      <c r="R7" s="3100"/>
      <c r="S7" s="3103"/>
      <c r="T7" s="1462"/>
      <c r="U7" s="3048" t="s">
        <v>120</v>
      </c>
      <c r="V7" s="3049"/>
      <c r="X7" s="1412"/>
      <c r="Y7" s="1346"/>
      <c r="Z7" s="1413"/>
      <c r="AA7" s="1346"/>
      <c r="AB7" s="1413"/>
      <c r="AC7" s="1415"/>
      <c r="AE7" s="1463" t="s">
        <v>760</v>
      </c>
      <c r="AF7" s="1464"/>
      <c r="AG7" s="1465"/>
      <c r="AH7" s="1464"/>
      <c r="AI7" s="1465"/>
      <c r="AJ7"/>
      <c r="AK7" s="1406"/>
    </row>
    <row r="8" spans="1:37" s="1350" customFormat="1" x14ac:dyDescent="0.2">
      <c r="A8" s="1416"/>
      <c r="B8" s="3107" t="s">
        <v>761</v>
      </c>
      <c r="C8" s="3065"/>
      <c r="D8" s="3065"/>
      <c r="E8" s="3065"/>
      <c r="F8" s="3065"/>
      <c r="G8" s="3108"/>
      <c r="H8" s="3109" t="s">
        <v>762</v>
      </c>
      <c r="I8" s="3065"/>
      <c r="J8" s="3065"/>
      <c r="K8" s="3065"/>
      <c r="L8" s="3110">
        <v>2002</v>
      </c>
      <c r="M8" s="3111" t="e">
        <v>#REF!</v>
      </c>
      <c r="N8" s="3111" t="e">
        <v>#REF!</v>
      </c>
      <c r="O8" s="3112" t="e">
        <v>#REF!</v>
      </c>
      <c r="P8" s="3113" t="s">
        <v>772</v>
      </c>
      <c r="Q8" s="3114" t="e">
        <v>#REF!</v>
      </c>
      <c r="R8" s="3114" t="e">
        <v>#REF!</v>
      </c>
      <c r="S8" s="3115" t="e">
        <v>#REF!</v>
      </c>
      <c r="T8" s="1468"/>
      <c r="U8" s="3048" t="s">
        <v>121</v>
      </c>
      <c r="V8" s="3049"/>
      <c r="X8" s="3048" t="s">
        <v>122</v>
      </c>
      <c r="Y8" s="3044"/>
      <c r="Z8" s="3043" t="s">
        <v>38</v>
      </c>
      <c r="AA8" s="3044"/>
      <c r="AB8" s="3043" t="s">
        <v>488</v>
      </c>
      <c r="AC8" s="3049"/>
      <c r="AE8" s="1465" t="s">
        <v>763</v>
      </c>
      <c r="AF8" s="1465"/>
      <c r="AG8" s="1465"/>
      <c r="AH8" s="1465"/>
      <c r="AI8" s="1465"/>
      <c r="AJ8"/>
      <c r="AK8" s="1406"/>
    </row>
    <row r="9" spans="1:37" s="1350" customFormat="1" x14ac:dyDescent="0.2">
      <c r="A9" s="1416"/>
      <c r="B9" s="3105"/>
      <c r="C9" s="3106"/>
      <c r="D9" s="1469"/>
      <c r="E9" s="1470"/>
      <c r="F9" s="1417"/>
      <c r="G9" s="1418"/>
      <c r="H9" s="3075"/>
      <c r="I9" s="3092"/>
      <c r="J9" s="1455"/>
      <c r="K9" s="1456"/>
      <c r="L9" s="3048"/>
      <c r="M9" s="3104"/>
      <c r="N9" s="1460"/>
      <c r="O9" s="1471"/>
      <c r="P9" s="3043"/>
      <c r="Q9" s="3044"/>
      <c r="R9" s="1460"/>
      <c r="S9" s="1472"/>
      <c r="T9" s="1346"/>
      <c r="U9" s="3048" t="s">
        <v>764</v>
      </c>
      <c r="V9" s="3049"/>
      <c r="X9" s="3048" t="s">
        <v>124</v>
      </c>
      <c r="Y9" s="3044"/>
      <c r="Z9" s="3043" t="s">
        <v>40</v>
      </c>
      <c r="AA9" s="3044"/>
      <c r="AB9" s="1413"/>
      <c r="AC9" s="1415"/>
      <c r="AE9" s="1406" t="s">
        <v>765</v>
      </c>
      <c r="AF9" s="1406"/>
      <c r="AG9" s="1406"/>
      <c r="AH9" s="1406"/>
      <c r="AI9" s="1406">
        <v>2772</v>
      </c>
      <c r="AJ9"/>
      <c r="AK9" s="1406"/>
    </row>
    <row r="10" spans="1:37" s="1350" customFormat="1" ht="15.75" customHeight="1" x14ac:dyDescent="0.2">
      <c r="A10" s="1416"/>
      <c r="B10" s="3048" t="s">
        <v>125</v>
      </c>
      <c r="C10" s="3044"/>
      <c r="D10" s="3043" t="s">
        <v>488</v>
      </c>
      <c r="E10" s="3044"/>
      <c r="F10" s="3043" t="s">
        <v>126</v>
      </c>
      <c r="G10" s="3044"/>
      <c r="H10" s="3043" t="s">
        <v>127</v>
      </c>
      <c r="I10" s="3044"/>
      <c r="J10" s="3043" t="s">
        <v>128</v>
      </c>
      <c r="K10" s="3104"/>
      <c r="L10" s="3048" t="s">
        <v>488</v>
      </c>
      <c r="M10" s="3044"/>
      <c r="N10" s="3043" t="s">
        <v>126</v>
      </c>
      <c r="O10" s="3044"/>
      <c r="P10" s="3043" t="s">
        <v>488</v>
      </c>
      <c r="Q10" s="3044"/>
      <c r="R10" s="3043" t="s">
        <v>128</v>
      </c>
      <c r="S10" s="3049"/>
      <c r="T10" s="1459"/>
      <c r="U10" s="3048" t="s">
        <v>129</v>
      </c>
      <c r="V10" s="3049"/>
      <c r="X10" s="3048" t="s">
        <v>130</v>
      </c>
      <c r="Y10" s="3044"/>
      <c r="Z10" s="3043" t="s">
        <v>131</v>
      </c>
      <c r="AA10" s="3044"/>
      <c r="AB10" s="1413"/>
      <c r="AC10" s="1415"/>
      <c r="AJ10"/>
    </row>
    <row r="11" spans="1:37" x14ac:dyDescent="0.2">
      <c r="A11" s="1420"/>
      <c r="B11" s="3048" t="s">
        <v>132</v>
      </c>
      <c r="C11" s="3044"/>
      <c r="D11" s="1413"/>
      <c r="E11" s="1465"/>
      <c r="F11" s="3036" t="s">
        <v>133</v>
      </c>
      <c r="G11" s="3045"/>
      <c r="H11" s="3102" t="s">
        <v>488</v>
      </c>
      <c r="I11" s="3101"/>
      <c r="J11" s="3036" t="s">
        <v>40</v>
      </c>
      <c r="K11" s="3042"/>
      <c r="L11" s="3048"/>
      <c r="M11" s="3044"/>
      <c r="N11" s="3036" t="s">
        <v>133</v>
      </c>
      <c r="O11" s="3045"/>
      <c r="P11" s="3043"/>
      <c r="Q11" s="3044"/>
      <c r="R11" s="3036" t="s">
        <v>40</v>
      </c>
      <c r="S11" s="3037"/>
      <c r="T11" s="1473"/>
      <c r="U11" s="3041" t="s">
        <v>40</v>
      </c>
      <c r="V11" s="3037"/>
      <c r="X11" s="1425"/>
      <c r="Y11" s="1465"/>
      <c r="Z11" s="1423"/>
      <c r="AA11" s="1465"/>
      <c r="AB11" s="1423"/>
      <c r="AC11" s="1424"/>
      <c r="AE11" s="1350" t="s">
        <v>766</v>
      </c>
      <c r="AI11" s="1475">
        <v>17376.060550220463</v>
      </c>
      <c r="AJ11" s="13"/>
    </row>
    <row r="12" spans="1:37" x14ac:dyDescent="0.2">
      <c r="A12" s="1425"/>
      <c r="B12" s="3041" t="s">
        <v>492</v>
      </c>
      <c r="C12" s="3045"/>
      <c r="D12" s="1423"/>
      <c r="E12" s="1465"/>
      <c r="F12" s="3036" t="s">
        <v>134</v>
      </c>
      <c r="G12" s="3045"/>
      <c r="H12" s="1423"/>
      <c r="I12" s="1426"/>
      <c r="J12" s="3036" t="s">
        <v>753</v>
      </c>
      <c r="K12" s="3042"/>
      <c r="L12" s="1420"/>
      <c r="M12" s="1465"/>
      <c r="N12" s="3036" t="s">
        <v>134</v>
      </c>
      <c r="O12" s="3045"/>
      <c r="P12" s="1423"/>
      <c r="Q12" s="1465"/>
      <c r="R12" s="3036" t="s">
        <v>753</v>
      </c>
      <c r="S12" s="3037"/>
      <c r="T12" s="1473"/>
      <c r="U12" s="3041" t="s">
        <v>136</v>
      </c>
      <c r="V12" s="3037"/>
      <c r="X12" s="1425"/>
      <c r="Y12" s="1465"/>
      <c r="Z12" s="1423"/>
      <c r="AA12" s="1465"/>
      <c r="AB12" s="1423"/>
      <c r="AC12" s="1424"/>
    </row>
    <row r="13" spans="1:37" x14ac:dyDescent="0.2">
      <c r="A13" s="1425"/>
      <c r="B13" s="1420" t="s">
        <v>137</v>
      </c>
      <c r="C13" s="1422"/>
      <c r="D13" s="3036" t="s">
        <v>138</v>
      </c>
      <c r="E13" s="3045"/>
      <c r="F13" s="3036" t="s">
        <v>139</v>
      </c>
      <c r="G13" s="3045"/>
      <c r="H13" s="3036" t="s">
        <v>140</v>
      </c>
      <c r="I13" s="3045"/>
      <c r="J13" s="3036" t="s">
        <v>141</v>
      </c>
      <c r="K13" s="3037"/>
      <c r="L13" s="3041" t="s">
        <v>142</v>
      </c>
      <c r="M13" s="3045"/>
      <c r="N13" s="3036" t="s">
        <v>143</v>
      </c>
      <c r="O13" s="3045"/>
      <c r="P13" s="3036" t="s">
        <v>144</v>
      </c>
      <c r="Q13" s="3045"/>
      <c r="R13" s="1421" t="s">
        <v>145</v>
      </c>
      <c r="S13" s="1474"/>
      <c r="T13" s="1473"/>
      <c r="U13" s="1420"/>
      <c r="V13" s="1474"/>
      <c r="X13" s="1425"/>
      <c r="Y13" s="1465"/>
      <c r="Z13" s="1423"/>
      <c r="AA13" s="1465"/>
      <c r="AB13" s="1423"/>
      <c r="AC13" s="1424"/>
    </row>
    <row r="14" spans="1:37" ht="13.5" thickBot="1" x14ac:dyDescent="0.25">
      <c r="A14" s="1427"/>
      <c r="B14" s="3056"/>
      <c r="C14" s="3057"/>
      <c r="D14" s="3054"/>
      <c r="E14" s="3057"/>
      <c r="F14" s="3054" t="s">
        <v>489</v>
      </c>
      <c r="G14" s="3057"/>
      <c r="H14" s="1429"/>
      <c r="I14" s="1430"/>
      <c r="J14" s="3054"/>
      <c r="K14" s="3116"/>
      <c r="L14" s="3056"/>
      <c r="M14" s="3057"/>
      <c r="N14" s="3054" t="s">
        <v>487</v>
      </c>
      <c r="O14" s="3057"/>
      <c r="P14" s="1429"/>
      <c r="Q14" s="1479"/>
      <c r="R14" s="3054"/>
      <c r="S14" s="3055"/>
      <c r="T14" s="1473"/>
      <c r="U14" s="1476"/>
      <c r="V14" s="1480"/>
      <c r="X14" s="3056" t="s">
        <v>486</v>
      </c>
      <c r="Y14" s="3057"/>
      <c r="Z14" s="3054" t="s">
        <v>486</v>
      </c>
      <c r="AA14" s="3057"/>
      <c r="AB14" s="3054" t="s">
        <v>486</v>
      </c>
      <c r="AC14" s="3055"/>
    </row>
    <row r="15" spans="1:37" x14ac:dyDescent="0.2">
      <c r="A15" s="1432" t="s">
        <v>493</v>
      </c>
      <c r="B15" s="1481">
        <v>126699</v>
      </c>
      <c r="C15" s="1348"/>
      <c r="D15" s="1433">
        <v>274609.80320099997</v>
      </c>
      <c r="E15" s="1348"/>
      <c r="F15" s="1482"/>
      <c r="G15" s="1348"/>
      <c r="H15" s="1433">
        <v>580891.81405150006</v>
      </c>
      <c r="I15" s="1483"/>
      <c r="J15" s="1433">
        <v>14855.192013147011</v>
      </c>
      <c r="K15" s="1348"/>
      <c r="L15" s="1481">
        <v>302376.59840099997</v>
      </c>
      <c r="M15" s="1484"/>
      <c r="N15" s="1482"/>
      <c r="O15" s="1348"/>
      <c r="P15" s="1433">
        <v>601422.50157650001</v>
      </c>
      <c r="Q15" s="1485">
        <v>1.9889849437981875</v>
      </c>
      <c r="R15" s="1433">
        <v>37314.009105644102</v>
      </c>
      <c r="S15" s="1486"/>
      <c r="T15" s="1484"/>
      <c r="U15" s="1481">
        <v>52169.201118791119</v>
      </c>
      <c r="V15" s="1486"/>
      <c r="X15" s="1481">
        <v>93118.584381527384</v>
      </c>
      <c r="Y15" s="1464"/>
      <c r="Z15" s="1487">
        <v>233899.88513389236</v>
      </c>
      <c r="AA15" s="1464"/>
      <c r="AB15" s="1441">
        <v>327018.4695154198</v>
      </c>
      <c r="AC15" s="1424"/>
    </row>
    <row r="16" spans="1:37" x14ac:dyDescent="0.2">
      <c r="A16" s="1425" t="s">
        <v>494</v>
      </c>
      <c r="B16" s="1488">
        <v>5175</v>
      </c>
      <c r="C16" s="1465"/>
      <c r="D16" s="1435">
        <v>16462.104000000003</v>
      </c>
      <c r="E16" s="1465"/>
      <c r="F16" s="1489">
        <v>1</v>
      </c>
      <c r="G16" s="1465"/>
      <c r="H16" s="1435">
        <v>47371.500999999997</v>
      </c>
      <c r="I16" s="1426"/>
      <c r="J16" s="1435">
        <v>0</v>
      </c>
      <c r="K16" s="1465"/>
      <c r="L16" s="1488">
        <v>16462.104000000003</v>
      </c>
      <c r="M16" s="1464"/>
      <c r="N16" s="1489">
        <v>1.0609849714285713</v>
      </c>
      <c r="O16" s="1465"/>
      <c r="P16" s="1435">
        <v>47371.500999999997</v>
      </c>
      <c r="Q16" s="1485">
        <v>2.877609144007351</v>
      </c>
      <c r="R16" s="1435">
        <v>2888.9496350135378</v>
      </c>
      <c r="S16" s="1424"/>
      <c r="T16" s="1464"/>
      <c r="U16" s="1488">
        <v>2888.9496350135378</v>
      </c>
      <c r="V16" s="1424"/>
      <c r="X16" s="1488">
        <v>0</v>
      </c>
      <c r="Y16" s="1464"/>
      <c r="Z16" s="1435">
        <v>18109.149994420106</v>
      </c>
      <c r="AA16" s="1464"/>
      <c r="AB16" s="1435">
        <v>18109.149994420106</v>
      </c>
      <c r="AC16" s="1424"/>
    </row>
    <row r="17" spans="1:36" x14ac:dyDescent="0.2">
      <c r="A17" s="1425" t="s">
        <v>495</v>
      </c>
      <c r="B17" s="1488">
        <v>4438</v>
      </c>
      <c r="C17" s="1465"/>
      <c r="D17" s="1435">
        <v>7400.2445499999994</v>
      </c>
      <c r="E17" s="1465"/>
      <c r="F17" s="1489">
        <v>1.0499274777345027</v>
      </c>
      <c r="G17" s="1465"/>
      <c r="H17" s="1435">
        <v>17018.524724999996</v>
      </c>
      <c r="I17" s="1426"/>
      <c r="J17" s="1435">
        <v>849.69201428152155</v>
      </c>
      <c r="K17" s="1465"/>
      <c r="L17" s="1488">
        <v>7400.2445499999994</v>
      </c>
      <c r="M17" s="1464"/>
      <c r="N17" s="1489">
        <v>1.1257125389285714</v>
      </c>
      <c r="O17" s="1465"/>
      <c r="P17" s="1435">
        <v>17018.524724999996</v>
      </c>
      <c r="Q17" s="1485">
        <v>2.2997246388296717</v>
      </c>
      <c r="R17" s="1435">
        <v>2139.4419519984149</v>
      </c>
      <c r="S17" s="1424"/>
      <c r="T17" s="1464"/>
      <c r="U17" s="1488">
        <v>2989.1339662799364</v>
      </c>
      <c r="V17" s="1424"/>
      <c r="X17" s="1488">
        <v>5326.2265112534305</v>
      </c>
      <c r="Y17" s="1464"/>
      <c r="Z17" s="1435">
        <v>13410.920960175441</v>
      </c>
      <c r="AA17" s="1464"/>
      <c r="AB17" s="1435">
        <v>18737.147471428871</v>
      </c>
      <c r="AC17" s="1424"/>
    </row>
    <row r="18" spans="1:36" x14ac:dyDescent="0.2">
      <c r="A18" s="1437" t="s">
        <v>496</v>
      </c>
      <c r="B18" s="1488">
        <v>4500</v>
      </c>
      <c r="C18" s="1465"/>
      <c r="D18" s="1435">
        <v>5745.2408400000004</v>
      </c>
      <c r="E18" s="1465"/>
      <c r="F18" s="1489">
        <v>1.0958142454477158</v>
      </c>
      <c r="G18" s="1465"/>
      <c r="H18" s="1435">
        <v>10229.696524999999</v>
      </c>
      <c r="I18" s="1426"/>
      <c r="J18" s="1435">
        <v>980.15065370199591</v>
      </c>
      <c r="K18" s="1465"/>
      <c r="L18" s="1488">
        <v>7065.1148400000002</v>
      </c>
      <c r="M18" s="1464"/>
      <c r="N18" s="1489">
        <v>1.1281063225714285</v>
      </c>
      <c r="O18" s="1465"/>
      <c r="P18" s="1435">
        <v>10889.633524999999</v>
      </c>
      <c r="Q18" s="1485">
        <v>1.5413243480979284</v>
      </c>
      <c r="R18" s="1435">
        <v>1395.0309050382912</v>
      </c>
      <c r="S18" s="1424"/>
      <c r="T18" s="1464"/>
      <c r="U18" s="1488">
        <v>2375.1815587402871</v>
      </c>
      <c r="V18" s="1424"/>
      <c r="X18" s="1488">
        <v>6143.9960703694269</v>
      </c>
      <c r="Y18" s="1464"/>
      <c r="Z18" s="1435">
        <v>8744.6397818810256</v>
      </c>
      <c r="AA18" s="1464"/>
      <c r="AB18" s="1435">
        <v>14888.635852250452</v>
      </c>
      <c r="AC18" s="1424"/>
    </row>
    <row r="19" spans="1:36" x14ac:dyDescent="0.2">
      <c r="A19" s="1437" t="s">
        <v>497</v>
      </c>
      <c r="B19" s="1488">
        <v>2482</v>
      </c>
      <c r="C19" s="1465"/>
      <c r="D19" s="1435">
        <v>3153.4320000000002</v>
      </c>
      <c r="E19" s="1465"/>
      <c r="F19" s="1489">
        <v>1.0967697416655886</v>
      </c>
      <c r="G19" s="1465"/>
      <c r="H19" s="1435">
        <v>14962.739</v>
      </c>
      <c r="I19" s="1426"/>
      <c r="J19" s="1435">
        <v>1447.9403876396264</v>
      </c>
      <c r="K19" s="1465"/>
      <c r="L19" s="1488">
        <v>3153.4320000000002</v>
      </c>
      <c r="M19" s="1464"/>
      <c r="N19" s="1489">
        <v>1.1499999999999999</v>
      </c>
      <c r="O19" s="1465"/>
      <c r="P19" s="1435">
        <v>14962.739</v>
      </c>
      <c r="Q19" s="1485">
        <v>4.7449061847536269</v>
      </c>
      <c r="R19" s="1435">
        <v>2244.4108499999984</v>
      </c>
      <c r="S19" s="1424"/>
      <c r="T19" s="1464"/>
      <c r="U19" s="1488">
        <v>3692.3512376396247</v>
      </c>
      <c r="V19" s="1424"/>
      <c r="X19" s="1488">
        <v>9076.2986467300998</v>
      </c>
      <c r="Y19" s="1464"/>
      <c r="Z19" s="1435">
        <v>14068.910111533822</v>
      </c>
      <c r="AA19" s="1464"/>
      <c r="AB19" s="1435">
        <v>23145.208758263921</v>
      </c>
      <c r="AC19" s="1424"/>
    </row>
    <row r="20" spans="1:36" x14ac:dyDescent="0.2">
      <c r="A20" s="1425" t="s">
        <v>498</v>
      </c>
      <c r="B20" s="1488">
        <v>4890</v>
      </c>
      <c r="C20" s="1465"/>
      <c r="D20" s="1435">
        <v>16426.578000000001</v>
      </c>
      <c r="E20" s="1465"/>
      <c r="F20" s="1489">
        <v>1</v>
      </c>
      <c r="G20" s="1465"/>
      <c r="H20" s="1435">
        <v>44021.824499999995</v>
      </c>
      <c r="I20" s="1426"/>
      <c r="J20" s="1435">
        <v>0</v>
      </c>
      <c r="K20" s="1465"/>
      <c r="L20" s="1488">
        <v>21387.115000000002</v>
      </c>
      <c r="M20" s="1464"/>
      <c r="N20" s="1489">
        <v>1.0258063214285713</v>
      </c>
      <c r="O20" s="1465"/>
      <c r="P20" s="1435">
        <v>49414.862499999996</v>
      </c>
      <c r="Q20" s="1485">
        <v>2.3104968809491133</v>
      </c>
      <c r="R20" s="1435">
        <v>1275.2158250236535</v>
      </c>
      <c r="S20" s="1424"/>
      <c r="T20" s="1464"/>
      <c r="U20" s="1488">
        <v>1275.2158250236535</v>
      </c>
      <c r="V20" s="1424"/>
      <c r="X20" s="1488">
        <v>0</v>
      </c>
      <c r="Y20" s="1464"/>
      <c r="Z20" s="1435">
        <v>7993.5885246069074</v>
      </c>
      <c r="AA20" s="1464"/>
      <c r="AB20" s="1435">
        <v>7993.5885246069074</v>
      </c>
      <c r="AC20" s="1424"/>
    </row>
    <row r="21" spans="1:36" x14ac:dyDescent="0.2">
      <c r="A21" s="1425" t="s">
        <v>499</v>
      </c>
      <c r="B21" s="1488">
        <v>6213</v>
      </c>
      <c r="C21" s="1465"/>
      <c r="D21" s="1435">
        <v>6179.8505230000001</v>
      </c>
      <c r="E21" s="1465"/>
      <c r="F21" s="1489">
        <v>1.1000000000000001</v>
      </c>
      <c r="G21" s="1465"/>
      <c r="H21" s="1435">
        <v>13874.131688499998</v>
      </c>
      <c r="I21" s="1426"/>
      <c r="J21" s="1435">
        <v>1387.4131688500001</v>
      </c>
      <c r="K21" s="1465"/>
      <c r="L21" s="1488">
        <v>6179.8505230000001</v>
      </c>
      <c r="M21" s="1464"/>
      <c r="N21" s="1489">
        <v>1.1344296391214286</v>
      </c>
      <c r="O21" s="1465"/>
      <c r="P21" s="1435">
        <v>13874.131688499998</v>
      </c>
      <c r="Q21" s="1485">
        <v>2.2450594293282062</v>
      </c>
      <c r="R21" s="1435">
        <v>1865.0945160082319</v>
      </c>
      <c r="S21" s="1424"/>
      <c r="T21" s="1464"/>
      <c r="U21" s="1488">
        <v>3252.5076848582321</v>
      </c>
      <c r="V21" s="1424"/>
      <c r="X21" s="1488">
        <v>8696.8886111511001</v>
      </c>
      <c r="Y21" s="1464"/>
      <c r="Z21" s="1435">
        <v>11691.195974763046</v>
      </c>
      <c r="AA21" s="1464"/>
      <c r="AB21" s="1435">
        <v>20388.084585914148</v>
      </c>
      <c r="AC21" s="1424"/>
    </row>
    <row r="22" spans="1:36" x14ac:dyDescent="0.2">
      <c r="A22" s="1437" t="s">
        <v>500</v>
      </c>
      <c r="B22" s="1488">
        <v>3434</v>
      </c>
      <c r="C22" s="1465"/>
      <c r="D22" s="1435">
        <v>4437.1171699999995</v>
      </c>
      <c r="E22" s="1465"/>
      <c r="F22" s="1489">
        <v>1.0934814806794926</v>
      </c>
      <c r="G22" s="1465"/>
      <c r="H22" s="1435">
        <v>9958.2949950000002</v>
      </c>
      <c r="I22" s="1426"/>
      <c r="J22" s="1435">
        <v>930.91616117578087</v>
      </c>
      <c r="K22" s="1465"/>
      <c r="L22" s="1488">
        <v>4994.6651699999993</v>
      </c>
      <c r="M22" s="1464"/>
      <c r="N22" s="1489">
        <v>1.1428952487857142</v>
      </c>
      <c r="O22" s="1465"/>
      <c r="P22" s="1435">
        <v>10237.068995</v>
      </c>
      <c r="Q22" s="1485">
        <v>2.0496006532105535</v>
      </c>
      <c r="R22" s="1435">
        <v>1462.8285208770467</v>
      </c>
      <c r="S22" s="1424"/>
      <c r="T22" s="1464"/>
      <c r="U22" s="1488">
        <v>2393.7446820528276</v>
      </c>
      <c r="V22" s="1424"/>
      <c r="X22" s="1488">
        <v>5835.3735872183124</v>
      </c>
      <c r="Y22" s="1464"/>
      <c r="Z22" s="1435">
        <v>9169.6237205443722</v>
      </c>
      <c r="AA22" s="1464"/>
      <c r="AB22" s="1435">
        <v>15004.997307762686</v>
      </c>
      <c r="AC22" s="1424"/>
    </row>
    <row r="23" spans="1:36" x14ac:dyDescent="0.2">
      <c r="A23" s="1425" t="s">
        <v>518</v>
      </c>
      <c r="B23" s="1488">
        <v>7300</v>
      </c>
      <c r="C23" s="1465"/>
      <c r="D23" s="1435">
        <v>13893.224000000002</v>
      </c>
      <c r="E23" s="1465"/>
      <c r="F23" s="1489">
        <v>1.0313589991783045</v>
      </c>
      <c r="G23" s="1465"/>
      <c r="H23" s="1435">
        <v>35775.143000000004</v>
      </c>
      <c r="I23" s="1426"/>
      <c r="J23" s="1435">
        <v>1121.8726799407304</v>
      </c>
      <c r="K23" s="1465"/>
      <c r="L23" s="1488">
        <v>14955.162</v>
      </c>
      <c r="M23" s="1464"/>
      <c r="N23" s="1489">
        <v>1.0717488428571427</v>
      </c>
      <c r="O23" s="1465"/>
      <c r="P23" s="1435">
        <v>36400.719250000002</v>
      </c>
      <c r="Q23" s="1485">
        <v>2.43399030047284</v>
      </c>
      <c r="R23" s="1435">
        <v>2611.7094853552189</v>
      </c>
      <c r="S23" s="1424"/>
      <c r="T23" s="1464"/>
      <c r="U23" s="1488">
        <v>3733.5821652959494</v>
      </c>
      <c r="V23" s="1424"/>
      <c r="X23" s="1488">
        <v>7032.3692699452513</v>
      </c>
      <c r="Y23" s="1464"/>
      <c r="Z23" s="1435">
        <v>16371.292264472371</v>
      </c>
      <c r="AA23" s="1464"/>
      <c r="AB23" s="1435">
        <v>23403.661534417624</v>
      </c>
      <c r="AC23" s="1424"/>
    </row>
    <row r="24" spans="1:36" x14ac:dyDescent="0.2">
      <c r="A24" s="1425" t="s">
        <v>501</v>
      </c>
      <c r="B24" s="1488">
        <v>2476</v>
      </c>
      <c r="C24" s="1465"/>
      <c r="D24" s="1435">
        <v>5512.4930000000004</v>
      </c>
      <c r="E24" s="1465"/>
      <c r="F24" s="1489">
        <v>1.0122903920240807</v>
      </c>
      <c r="G24" s="1465"/>
      <c r="H24" s="1435">
        <v>13086.447</v>
      </c>
      <c r="I24" s="1426"/>
      <c r="J24" s="1435">
        <v>160.83756383235414</v>
      </c>
      <c r="K24" s="1465"/>
      <c r="L24" s="1488">
        <v>8462.75</v>
      </c>
      <c r="M24" s="1464"/>
      <c r="N24" s="1489">
        <v>1.1181232142857143</v>
      </c>
      <c r="O24" s="1465"/>
      <c r="P24" s="1435">
        <v>14857.69975</v>
      </c>
      <c r="Q24" s="1485">
        <v>1.755658592065227</v>
      </c>
      <c r="R24" s="1435">
        <v>1755.0392513620536</v>
      </c>
      <c r="S24" s="1424"/>
      <c r="T24" s="1464"/>
      <c r="U24" s="1488">
        <v>1915.8768151944078</v>
      </c>
      <c r="V24" s="1424"/>
      <c r="X24" s="1488">
        <v>1008.1974198776819</v>
      </c>
      <c r="Y24" s="1464"/>
      <c r="Z24" s="1435">
        <v>11001.323340433129</v>
      </c>
      <c r="AA24" s="1464"/>
      <c r="AB24" s="1435">
        <v>12009.520760310812</v>
      </c>
      <c r="AC24" s="1424"/>
      <c r="AJ24" s="2844">
        <v>2.6</v>
      </c>
    </row>
    <row r="25" spans="1:36" x14ac:dyDescent="0.2">
      <c r="A25" s="1425" t="s">
        <v>502</v>
      </c>
      <c r="B25" s="1488">
        <v>3066</v>
      </c>
      <c r="C25" s="1465"/>
      <c r="D25" s="1435">
        <v>11980.06</v>
      </c>
      <c r="E25" s="1465"/>
      <c r="F25" s="1489">
        <v>1</v>
      </c>
      <c r="G25" s="1465"/>
      <c r="H25" s="1435">
        <v>29103.557500000006</v>
      </c>
      <c r="I25" s="1426"/>
      <c r="J25" s="1435">
        <v>0</v>
      </c>
      <c r="K25" s="1465"/>
      <c r="L25" s="1488">
        <v>16738.588</v>
      </c>
      <c r="M25" s="1464"/>
      <c r="N25" s="1489">
        <v>1.0590100857142857</v>
      </c>
      <c r="O25" s="1465"/>
      <c r="P25" s="1435">
        <v>32531.358500000006</v>
      </c>
      <c r="Q25" s="1485">
        <v>1.9434947858206442</v>
      </c>
      <c r="R25" s="1435">
        <v>1919.6782534871563</v>
      </c>
      <c r="S25" s="1424"/>
      <c r="T25" s="1464"/>
      <c r="U25" s="1488">
        <v>1919.6782534871563</v>
      </c>
      <c r="V25" s="1424"/>
      <c r="X25" s="1488">
        <v>0</v>
      </c>
      <c r="Y25" s="1464"/>
      <c r="Z25" s="1435">
        <v>12033.349772559272</v>
      </c>
      <c r="AA25" s="1464"/>
      <c r="AB25" s="1435">
        <v>12033.349772559272</v>
      </c>
      <c r="AC25" s="1424"/>
      <c r="AJ25" s="2844"/>
    </row>
    <row r="26" spans="1:36" x14ac:dyDescent="0.2">
      <c r="A26" s="1425" t="s">
        <v>503</v>
      </c>
      <c r="B26" s="1488">
        <v>5948</v>
      </c>
      <c r="C26" s="1465"/>
      <c r="D26" s="1435">
        <v>25992.067999999996</v>
      </c>
      <c r="E26" s="1465"/>
      <c r="F26" s="1489">
        <v>1</v>
      </c>
      <c r="G26" s="1465"/>
      <c r="H26" s="1435">
        <v>72901.442999999999</v>
      </c>
      <c r="I26" s="1426"/>
      <c r="J26" s="1435">
        <v>0</v>
      </c>
      <c r="K26" s="1465"/>
      <c r="L26" s="1488">
        <v>29724.895999999997</v>
      </c>
      <c r="M26" s="1464"/>
      <c r="N26" s="1489">
        <v>1</v>
      </c>
      <c r="O26" s="1465"/>
      <c r="P26" s="1435">
        <v>74980.080499999996</v>
      </c>
      <c r="Q26" s="1485">
        <v>2.5224673788597949</v>
      </c>
      <c r="R26" s="1435">
        <v>0</v>
      </c>
      <c r="S26" s="1424"/>
      <c r="T26" s="1464"/>
      <c r="U26" s="1488">
        <v>0</v>
      </c>
      <c r="V26" s="1424"/>
      <c r="X26" s="1488">
        <v>0</v>
      </c>
      <c r="Y26" s="1464"/>
      <c r="Z26" s="1435">
        <v>0</v>
      </c>
      <c r="AA26" s="1464"/>
      <c r="AB26" s="1435">
        <v>0</v>
      </c>
      <c r="AC26" s="1424"/>
      <c r="AJ26" s="2844"/>
    </row>
    <row r="27" spans="1:36" x14ac:dyDescent="0.2">
      <c r="A27" s="1425" t="s">
        <v>504</v>
      </c>
      <c r="B27" s="1488">
        <v>3020</v>
      </c>
      <c r="C27" s="1465"/>
      <c r="D27" s="1435">
        <v>14051.342000000001</v>
      </c>
      <c r="E27" s="1465"/>
      <c r="F27" s="1489">
        <v>1</v>
      </c>
      <c r="G27" s="1465"/>
      <c r="H27" s="1435">
        <v>29851.366500000004</v>
      </c>
      <c r="I27" s="1426"/>
      <c r="J27" s="1435">
        <v>0</v>
      </c>
      <c r="K27" s="1465"/>
      <c r="L27" s="1488">
        <v>16400.453000000001</v>
      </c>
      <c r="M27" s="1464"/>
      <c r="N27" s="1489">
        <v>1.0614253357142855</v>
      </c>
      <c r="O27" s="1465"/>
      <c r="P27" s="1435">
        <v>31419.499750000003</v>
      </c>
      <c r="Q27" s="1485">
        <v>1.9157702381757382</v>
      </c>
      <c r="R27" s="1435">
        <v>1929.9533201186641</v>
      </c>
      <c r="S27" s="1424"/>
      <c r="T27" s="1464"/>
      <c r="U27" s="1488">
        <v>1929.9533201186641</v>
      </c>
      <c r="V27" s="1424"/>
      <c r="X27" s="1488">
        <v>0</v>
      </c>
      <c r="Y27" s="1464"/>
      <c r="Z27" s="1435">
        <v>12097.758206883451</v>
      </c>
      <c r="AA27" s="1464"/>
      <c r="AB27" s="1435">
        <v>12097.758206883451</v>
      </c>
      <c r="AC27" s="1424"/>
      <c r="AJ27" s="2844"/>
    </row>
    <row r="28" spans="1:36" x14ac:dyDescent="0.2">
      <c r="A28" s="1425" t="s">
        <v>505</v>
      </c>
      <c r="B28" s="1488">
        <v>768</v>
      </c>
      <c r="C28" s="1465"/>
      <c r="D28" s="1435">
        <v>4245.29</v>
      </c>
      <c r="E28" s="1465"/>
      <c r="F28" s="1489">
        <v>1</v>
      </c>
      <c r="G28" s="1465"/>
      <c r="H28" s="1435">
        <v>9988.2634999999991</v>
      </c>
      <c r="I28" s="1426"/>
      <c r="J28" s="1435">
        <v>0</v>
      </c>
      <c r="K28" s="1465"/>
      <c r="L28" s="1488">
        <v>4581.0410000000002</v>
      </c>
      <c r="M28" s="1464"/>
      <c r="N28" s="1489">
        <v>1.1458497071428571</v>
      </c>
      <c r="O28" s="1465"/>
      <c r="P28" s="1435">
        <v>10157.7045</v>
      </c>
      <c r="Q28" s="1485">
        <v>2.217335426598452</v>
      </c>
      <c r="R28" s="1435">
        <v>1481.4982265686813</v>
      </c>
      <c r="S28" s="1424"/>
      <c r="T28" s="1464"/>
      <c r="U28" s="1488">
        <v>1481.4982265686813</v>
      </c>
      <c r="V28" s="1424"/>
      <c r="X28" s="1488">
        <v>0</v>
      </c>
      <c r="Y28" s="1464"/>
      <c r="Z28" s="1435">
        <v>9286.6532791852951</v>
      </c>
      <c r="AA28" s="1464"/>
      <c r="AB28" s="1435">
        <v>9286.6532791852951</v>
      </c>
      <c r="AC28" s="1424"/>
    </row>
    <row r="29" spans="1:36" x14ac:dyDescent="0.2">
      <c r="A29" s="1425" t="s">
        <v>506</v>
      </c>
      <c r="B29" s="1488">
        <v>2073</v>
      </c>
      <c r="C29" s="1465"/>
      <c r="D29" s="1435">
        <v>15287.451999999999</v>
      </c>
      <c r="E29" s="1465"/>
      <c r="F29" s="1489">
        <v>1</v>
      </c>
      <c r="G29" s="1465"/>
      <c r="H29" s="1435">
        <v>45081.526499999993</v>
      </c>
      <c r="I29" s="1426"/>
      <c r="J29" s="1435">
        <v>0</v>
      </c>
      <c r="K29" s="1465"/>
      <c r="L29" s="1488">
        <v>16082.351000000001</v>
      </c>
      <c r="M29" s="1464"/>
      <c r="N29" s="1489">
        <v>1.0636974928571428</v>
      </c>
      <c r="O29" s="1465"/>
      <c r="P29" s="1435">
        <v>45784.46149999999</v>
      </c>
      <c r="Q29" s="1485">
        <v>2.8468761501350137</v>
      </c>
      <c r="R29" s="1435">
        <v>2916.3554093643761</v>
      </c>
      <c r="S29" s="1424"/>
      <c r="T29" s="1464"/>
      <c r="U29" s="1488">
        <v>2916.3554093643761</v>
      </c>
      <c r="V29" s="1424"/>
      <c r="X29" s="1488">
        <v>0</v>
      </c>
      <c r="Y29" s="1464"/>
      <c r="Z29" s="1435">
        <v>18280.940901543428</v>
      </c>
      <c r="AA29" s="1464"/>
      <c r="AB29" s="1435">
        <v>18280.940901543428</v>
      </c>
      <c r="AC29" s="1424"/>
    </row>
    <row r="30" spans="1:36" x14ac:dyDescent="0.2">
      <c r="A30" s="1437" t="s">
        <v>507</v>
      </c>
      <c r="B30" s="1488">
        <v>3694</v>
      </c>
      <c r="C30" s="1465"/>
      <c r="D30" s="1435">
        <v>3836.1610000000001</v>
      </c>
      <c r="E30" s="1465"/>
      <c r="F30" s="1489">
        <v>1.1000000000000001</v>
      </c>
      <c r="G30" s="1465"/>
      <c r="H30" s="1435">
        <v>8136.3534999999993</v>
      </c>
      <c r="I30" s="1426"/>
      <c r="J30" s="1435">
        <v>813.63535000000047</v>
      </c>
      <c r="K30" s="1465"/>
      <c r="L30" s="1488">
        <v>3836.1610000000001</v>
      </c>
      <c r="M30" s="1464"/>
      <c r="N30" s="1489">
        <v>1.1499999999999999</v>
      </c>
      <c r="O30" s="1465"/>
      <c r="P30" s="1435">
        <v>8136.3534999999993</v>
      </c>
      <c r="Q30" s="1485">
        <v>2.1209624674251155</v>
      </c>
      <c r="R30" s="1435">
        <v>1220.4530249999989</v>
      </c>
      <c r="S30" s="1424"/>
      <c r="T30" s="1464"/>
      <c r="U30" s="1488">
        <v>2034.0883749999994</v>
      </c>
      <c r="V30" s="1424"/>
      <c r="X30" s="1488">
        <v>5100.2081917026799</v>
      </c>
      <c r="Y30" s="1464"/>
      <c r="Z30" s="1435">
        <v>7650.3122875540075</v>
      </c>
      <c r="AA30" s="1464"/>
      <c r="AB30" s="1435">
        <v>12750.520479256687</v>
      </c>
      <c r="AC30" s="1424"/>
    </row>
    <row r="31" spans="1:36" x14ac:dyDescent="0.2">
      <c r="A31" s="1425" t="s">
        <v>508</v>
      </c>
      <c r="B31" s="1488">
        <v>29490</v>
      </c>
      <c r="C31" s="1465"/>
      <c r="D31" s="1435">
        <v>70670.284</v>
      </c>
      <c r="E31" s="1465"/>
      <c r="F31" s="1489">
        <v>1.0043224900581975</v>
      </c>
      <c r="G31" s="1465"/>
      <c r="H31" s="1435">
        <v>63284.092499999999</v>
      </c>
      <c r="I31" s="1426"/>
      <c r="J31" s="1435">
        <v>273.54486067330436</v>
      </c>
      <c r="K31" s="1465"/>
      <c r="L31" s="1488">
        <v>70670.283999999985</v>
      </c>
      <c r="M31" s="1464"/>
      <c r="N31" s="1489">
        <v>1</v>
      </c>
      <c r="O31" s="1465"/>
      <c r="P31" s="1435">
        <v>63284.092499999999</v>
      </c>
      <c r="Q31" s="1485">
        <v>0.89548377221747133</v>
      </c>
      <c r="R31" s="1435">
        <v>0</v>
      </c>
      <c r="S31" s="1424"/>
      <c r="T31" s="1464"/>
      <c r="U31" s="1488">
        <v>273.54486067330436</v>
      </c>
      <c r="V31" s="1424"/>
      <c r="X31" s="1488">
        <v>1714.6941061547464</v>
      </c>
      <c r="Y31" s="1464"/>
      <c r="Z31" s="1435">
        <v>0</v>
      </c>
      <c r="AA31" s="1464"/>
      <c r="AB31" s="1435">
        <v>1714.6941061547464</v>
      </c>
      <c r="AC31" s="1424"/>
    </row>
    <row r="32" spans="1:36" x14ac:dyDescent="0.2">
      <c r="A32" s="1425" t="s">
        <v>509</v>
      </c>
      <c r="B32" s="1488">
        <v>5820</v>
      </c>
      <c r="C32" s="1465"/>
      <c r="D32" s="1435">
        <v>5612.5335379999997</v>
      </c>
      <c r="E32" s="1465"/>
      <c r="F32" s="1489">
        <v>1.1000000000000001</v>
      </c>
      <c r="G32" s="1465"/>
      <c r="H32" s="1435">
        <v>11471.651437999999</v>
      </c>
      <c r="I32" s="1426"/>
      <c r="J32" s="1435">
        <v>1147.1651438000008</v>
      </c>
      <c r="K32" s="1465"/>
      <c r="L32" s="1488">
        <v>5612.5335379999997</v>
      </c>
      <c r="M32" s="1464"/>
      <c r="N32" s="1489">
        <v>1.1384819033</v>
      </c>
      <c r="O32" s="1465"/>
      <c r="P32" s="1435">
        <v>11471.651437999999</v>
      </c>
      <c r="Q32" s="1485">
        <v>2.043934590382487</v>
      </c>
      <c r="R32" s="1435">
        <v>1588.6161251284211</v>
      </c>
      <c r="S32" s="1424"/>
      <c r="T32" s="1464"/>
      <c r="U32" s="1488">
        <v>2735.7812689284219</v>
      </c>
      <c r="V32" s="1424"/>
      <c r="X32" s="1488">
        <v>7190.9130590805116</v>
      </c>
      <c r="Y32" s="1464"/>
      <c r="Z32" s="1435">
        <v>9958.113268862935</v>
      </c>
      <c r="AA32" s="1464"/>
      <c r="AB32" s="1435">
        <v>17149.026327943448</v>
      </c>
      <c r="AC32" s="1424"/>
    </row>
    <row r="33" spans="1:36" x14ac:dyDescent="0.2">
      <c r="A33" s="1425" t="s">
        <v>510</v>
      </c>
      <c r="B33" s="1488">
        <v>10036</v>
      </c>
      <c r="C33" s="1465"/>
      <c r="D33" s="1435">
        <v>10035.94858</v>
      </c>
      <c r="E33" s="1465"/>
      <c r="F33" s="1489">
        <v>1.1000000000000001</v>
      </c>
      <c r="G33" s="1465"/>
      <c r="H33" s="1435">
        <v>15689.011180000001</v>
      </c>
      <c r="I33" s="1426"/>
      <c r="J33" s="1435">
        <v>1568.9011180000016</v>
      </c>
      <c r="K33" s="1465"/>
      <c r="L33" s="1488">
        <v>14981.47278</v>
      </c>
      <c r="M33" s="1464"/>
      <c r="N33" s="1489">
        <v>1.0715609087142857</v>
      </c>
      <c r="O33" s="1465"/>
      <c r="P33" s="1435">
        <v>19544.172955000002</v>
      </c>
      <c r="Q33" s="1485">
        <v>1.3045561836277622</v>
      </c>
      <c r="R33" s="1435">
        <v>1398.5987767289662</v>
      </c>
      <c r="S33" s="1424"/>
      <c r="T33" s="1464"/>
      <c r="U33" s="1488">
        <v>2967.4998947289678</v>
      </c>
      <c r="V33" s="1424"/>
      <c r="X33" s="1488">
        <v>9834.5313216726572</v>
      </c>
      <c r="Y33" s="1464"/>
      <c r="Z33" s="1435">
        <v>8767.0047005435736</v>
      </c>
      <c r="AA33" s="1464"/>
      <c r="AB33" s="1435">
        <v>18601.536022216231</v>
      </c>
      <c r="AC33" s="1424"/>
      <c r="AJ33" s="13"/>
    </row>
    <row r="34" spans="1:36" x14ac:dyDescent="0.2">
      <c r="A34" s="1425" t="s">
        <v>511</v>
      </c>
      <c r="B34" s="1488">
        <v>8696</v>
      </c>
      <c r="C34" s="1465"/>
      <c r="D34" s="1435">
        <v>10571.564</v>
      </c>
      <c r="E34" s="1465"/>
      <c r="F34" s="1489">
        <v>1.1000000000000001</v>
      </c>
      <c r="G34" s="1465"/>
      <c r="H34" s="1435">
        <v>24552.158500000005</v>
      </c>
      <c r="I34" s="1426"/>
      <c r="J34" s="1435">
        <v>2455.2158500000041</v>
      </c>
      <c r="K34" s="1465"/>
      <c r="L34" s="1488">
        <v>10571.564</v>
      </c>
      <c r="M34" s="1464"/>
      <c r="N34" s="1489">
        <v>1.1030602571428569</v>
      </c>
      <c r="O34" s="1465"/>
      <c r="P34" s="1435">
        <v>24552.158500000005</v>
      </c>
      <c r="Q34" s="1485">
        <v>2.3224717269838222</v>
      </c>
      <c r="R34" s="1435">
        <v>2530.3517684221806</v>
      </c>
      <c r="S34" s="1424"/>
      <c r="T34" s="1464"/>
      <c r="U34" s="1488">
        <v>4985.5676184221848</v>
      </c>
      <c r="V34" s="1424"/>
      <c r="X34" s="1488">
        <v>15390.324413225497</v>
      </c>
      <c r="Y34" s="1464"/>
      <c r="Z34" s="1435">
        <v>15861.307915390056</v>
      </c>
      <c r="AA34" s="1464"/>
      <c r="AB34" s="1435">
        <v>31251.632328615553</v>
      </c>
      <c r="AC34" s="1424"/>
    </row>
    <row r="35" spans="1:36" x14ac:dyDescent="0.2">
      <c r="A35" s="1425" t="s">
        <v>512</v>
      </c>
      <c r="B35" s="1488">
        <v>7363</v>
      </c>
      <c r="C35" s="1465"/>
      <c r="D35" s="1435">
        <v>16883.273999999998</v>
      </c>
      <c r="E35" s="1465"/>
      <c r="F35" s="1489">
        <v>1.0090280238299751</v>
      </c>
      <c r="G35" s="1465"/>
      <c r="H35" s="1435">
        <v>52054.510499999997</v>
      </c>
      <c r="I35" s="1426"/>
      <c r="J35" s="1435">
        <v>469.94936125168897</v>
      </c>
      <c r="K35" s="1465"/>
      <c r="L35" s="1488">
        <v>16883.273999999998</v>
      </c>
      <c r="M35" s="1464"/>
      <c r="N35" s="1489">
        <v>1.0579766142857143</v>
      </c>
      <c r="O35" s="1465"/>
      <c r="P35" s="1435">
        <v>52054.510499999997</v>
      </c>
      <c r="Q35" s="1485">
        <v>3.0832000061125586</v>
      </c>
      <c r="R35" s="1435">
        <v>3017.944277090166</v>
      </c>
      <c r="S35" s="1424"/>
      <c r="T35" s="1464"/>
      <c r="U35" s="1488">
        <v>3487.893638341855</v>
      </c>
      <c r="V35" s="1424"/>
      <c r="X35" s="1488">
        <v>2945.840027650353</v>
      </c>
      <c r="Y35" s="1464"/>
      <c r="Z35" s="1435">
        <v>18917.742603142153</v>
      </c>
      <c r="AA35" s="1464"/>
      <c r="AB35" s="1435">
        <v>21863.582630792505</v>
      </c>
      <c r="AC35" s="1424"/>
    </row>
    <row r="36" spans="1:36" ht="13.5" thickBot="1" x14ac:dyDescent="0.25">
      <c r="A36" s="1438" t="s">
        <v>513</v>
      </c>
      <c r="B36" s="1490">
        <v>5817</v>
      </c>
      <c r="C36" s="1479"/>
      <c r="D36" s="1439">
        <v>6233.5420000000004</v>
      </c>
      <c r="E36" s="1479"/>
      <c r="F36" s="1491">
        <v>1.1000000000000001</v>
      </c>
      <c r="G36" s="1479"/>
      <c r="H36" s="1439">
        <v>12479.577000000003</v>
      </c>
      <c r="I36" s="1430"/>
      <c r="J36" s="1439">
        <v>1247.9577000000008</v>
      </c>
      <c r="K36" s="1479"/>
      <c r="L36" s="1490">
        <v>6233.5420000000004</v>
      </c>
      <c r="M36" s="1492"/>
      <c r="N36" s="1491">
        <v>1.1340461285714285</v>
      </c>
      <c r="O36" s="1479"/>
      <c r="P36" s="1439">
        <v>12479.577000000003</v>
      </c>
      <c r="Q36" s="1493">
        <v>2.0020041575078826</v>
      </c>
      <c r="R36" s="1439">
        <v>1672.8389830590422</v>
      </c>
      <c r="S36" s="1431"/>
      <c r="T36" s="1464"/>
      <c r="U36" s="1490">
        <v>2920.7966830590431</v>
      </c>
      <c r="V36" s="1431"/>
      <c r="X36" s="1490">
        <v>7822.7231454956273</v>
      </c>
      <c r="Y36" s="1492"/>
      <c r="Z36" s="1439">
        <v>10486.057525397959</v>
      </c>
      <c r="AA36" s="1492"/>
      <c r="AB36" s="1439">
        <v>18308.780670893586</v>
      </c>
      <c r="AC36" s="1431"/>
    </row>
    <row r="37" spans="1:36" x14ac:dyDescent="0.2">
      <c r="A37" s="1432" t="s">
        <v>514</v>
      </c>
      <c r="B37" s="1481">
        <v>113656</v>
      </c>
      <c r="C37" s="1348"/>
      <c r="D37" s="1433">
        <v>146556.93213</v>
      </c>
      <c r="E37" s="1348"/>
      <c r="F37" s="1494"/>
      <c r="G37" s="1348"/>
      <c r="H37" s="1433">
        <v>265473.35408000002</v>
      </c>
      <c r="I37" s="1483"/>
      <c r="J37" s="1433">
        <v>21146.507795716512</v>
      </c>
      <c r="K37" s="1348"/>
      <c r="L37" s="1481">
        <v>151300.71313000002</v>
      </c>
      <c r="M37" s="1484"/>
      <c r="N37" s="1495"/>
      <c r="O37" s="1348"/>
      <c r="P37" s="1433">
        <v>268897.68258000002</v>
      </c>
      <c r="Q37" s="1485">
        <v>1.7772400209968526</v>
      </c>
      <c r="R37" s="1433">
        <v>23366.627001919773</v>
      </c>
      <c r="S37" s="1486"/>
      <c r="T37" s="1484"/>
      <c r="U37" s="1481">
        <v>44513.134797636274</v>
      </c>
      <c r="V37" s="1486"/>
      <c r="X37" s="1481">
        <v>132555.19476337632</v>
      </c>
      <c r="Y37" s="1464"/>
      <c r="Z37" s="1433">
        <v>146471.83464638327</v>
      </c>
      <c r="AA37" s="1464"/>
      <c r="AB37" s="1433">
        <v>279027.02940975956</v>
      </c>
      <c r="AC37" s="1424"/>
    </row>
    <row r="38" spans="1:36" x14ac:dyDescent="0.2">
      <c r="A38" s="1425" t="s">
        <v>515</v>
      </c>
      <c r="B38" s="1488">
        <v>3949</v>
      </c>
      <c r="C38" s="1465"/>
      <c r="D38" s="1435">
        <v>4009.6870000000004</v>
      </c>
      <c r="E38" s="1465"/>
      <c r="F38" s="1489">
        <v>1.1000000000000001</v>
      </c>
      <c r="G38" s="1465"/>
      <c r="H38" s="1435">
        <v>6748.6165000000001</v>
      </c>
      <c r="I38" s="1426"/>
      <c r="J38" s="1435">
        <v>674.86165000000074</v>
      </c>
      <c r="K38" s="1465"/>
      <c r="L38" s="1488">
        <v>4009.6870000000004</v>
      </c>
      <c r="M38" s="1464"/>
      <c r="N38" s="1489">
        <v>1.1499308071428571</v>
      </c>
      <c r="O38" s="1465"/>
      <c r="P38" s="1435">
        <v>6748.6165000000001</v>
      </c>
      <c r="Q38" s="1485">
        <v>1.683078130537371</v>
      </c>
      <c r="R38" s="1435">
        <v>1011.8255189426036</v>
      </c>
      <c r="S38" s="1424"/>
      <c r="T38" s="1464"/>
      <c r="U38" s="1488">
        <v>1686.6871689426043</v>
      </c>
      <c r="V38" s="1424"/>
      <c r="X38" s="1488">
        <v>4230.316339618219</v>
      </c>
      <c r="Y38" s="1464"/>
      <c r="Z38" s="1435">
        <v>6342.5474326857584</v>
      </c>
      <c r="AA38" s="1464"/>
      <c r="AB38" s="1435">
        <v>10572.863772303977</v>
      </c>
      <c r="AC38" s="1424"/>
    </row>
    <row r="39" spans="1:36" x14ac:dyDescent="0.2">
      <c r="A39" s="1425" t="s">
        <v>516</v>
      </c>
      <c r="B39" s="1488">
        <v>5953</v>
      </c>
      <c r="C39" s="1465"/>
      <c r="D39" s="1435">
        <v>11064.511999999999</v>
      </c>
      <c r="E39" s="1465"/>
      <c r="F39" s="1489">
        <v>1.0345066099616504</v>
      </c>
      <c r="G39" s="1465"/>
      <c r="H39" s="1435">
        <v>22719.628500000006</v>
      </c>
      <c r="I39" s="1426"/>
      <c r="J39" s="1435">
        <v>783.97735912309872</v>
      </c>
      <c r="K39" s="1465"/>
      <c r="L39" s="1488">
        <v>11081.386999999999</v>
      </c>
      <c r="M39" s="1464"/>
      <c r="N39" s="1489">
        <v>1.0994186642857142</v>
      </c>
      <c r="O39" s="1465"/>
      <c r="P39" s="1435">
        <v>22749.159750000006</v>
      </c>
      <c r="Q39" s="1485">
        <v>2.0529162775381824</v>
      </c>
      <c r="R39" s="1435">
        <v>2261.6910759673337</v>
      </c>
      <c r="S39" s="1424"/>
      <c r="T39" s="1464"/>
      <c r="U39" s="1488">
        <v>3045.6684350904325</v>
      </c>
      <c r="V39" s="1424"/>
      <c r="X39" s="1488">
        <v>4914.2994452110015</v>
      </c>
      <c r="Y39" s="1464"/>
      <c r="Z39" s="1435">
        <v>14177.229827525851</v>
      </c>
      <c r="AA39" s="1464"/>
      <c r="AB39" s="1435">
        <v>19091.529272736851</v>
      </c>
      <c r="AC39" s="1424"/>
    </row>
    <row r="40" spans="1:36" x14ac:dyDescent="0.2">
      <c r="A40" s="1425" t="s">
        <v>517</v>
      </c>
      <c r="B40" s="1488">
        <v>6102</v>
      </c>
      <c r="C40" s="1465"/>
      <c r="D40" s="1435">
        <v>6114.1040000000003</v>
      </c>
      <c r="E40" s="1465"/>
      <c r="F40" s="1489">
        <v>1.1000000000000001</v>
      </c>
      <c r="G40" s="1465"/>
      <c r="H40" s="1435">
        <v>10883.899000000001</v>
      </c>
      <c r="I40" s="1426"/>
      <c r="J40" s="1435">
        <v>1088.3899000000019</v>
      </c>
      <c r="K40" s="1465"/>
      <c r="L40" s="1488">
        <v>6114.1040000000003</v>
      </c>
      <c r="M40" s="1464"/>
      <c r="N40" s="1489">
        <v>1.1348992571428571</v>
      </c>
      <c r="O40" s="1465"/>
      <c r="P40" s="1435">
        <v>10883.899000000001</v>
      </c>
      <c r="Q40" s="1485">
        <v>1.7801298440458324</v>
      </c>
      <c r="R40" s="1435">
        <v>1468.2298899178859</v>
      </c>
      <c r="S40" s="1424"/>
      <c r="T40" s="1464"/>
      <c r="U40" s="1488">
        <v>2556.6197899178878</v>
      </c>
      <c r="V40" s="1424"/>
      <c r="X40" s="1488">
        <v>6822.4851387620602</v>
      </c>
      <c r="Y40" s="1464"/>
      <c r="Z40" s="1435">
        <v>9203.4817708718292</v>
      </c>
      <c r="AA40" s="1464"/>
      <c r="AB40" s="1435">
        <v>16025.966909633889</v>
      </c>
      <c r="AC40" s="1424"/>
    </row>
    <row r="41" spans="1:36" x14ac:dyDescent="0.2">
      <c r="A41" s="1425" t="s">
        <v>518</v>
      </c>
      <c r="B41" s="1488">
        <v>4021</v>
      </c>
      <c r="C41" s="1465"/>
      <c r="D41" s="1435">
        <v>6083.9080000000013</v>
      </c>
      <c r="E41" s="1465"/>
      <c r="F41" s="1489">
        <v>1.0652309666747097</v>
      </c>
      <c r="G41" s="1465"/>
      <c r="H41" s="1435">
        <v>12191.105999999998</v>
      </c>
      <c r="I41" s="1426"/>
      <c r="J41" s="1435">
        <v>795.23762921385423</v>
      </c>
      <c r="K41" s="1465"/>
      <c r="L41" s="1488">
        <v>6319.5560000000014</v>
      </c>
      <c r="M41" s="1464"/>
      <c r="N41" s="1489">
        <v>1.1334317428571428</v>
      </c>
      <c r="O41" s="1465"/>
      <c r="P41" s="1435">
        <v>12362.467499999999</v>
      </c>
      <c r="Q41" s="1485">
        <v>1.95622406067768</v>
      </c>
      <c r="R41" s="1435">
        <v>1649.5455845397846</v>
      </c>
      <c r="S41" s="1424"/>
      <c r="T41" s="1464"/>
      <c r="U41" s="1488">
        <v>2444.7832137536388</v>
      </c>
      <c r="V41" s="1424"/>
      <c r="X41" s="1488">
        <v>4984.8835487134565</v>
      </c>
      <c r="Y41" s="1464"/>
      <c r="Z41" s="1435">
        <v>10340.04471764506</v>
      </c>
      <c r="AA41" s="1464"/>
      <c r="AB41" s="1435">
        <v>15324.928266358516</v>
      </c>
      <c r="AC41" s="1424"/>
    </row>
    <row r="42" spans="1:36" x14ac:dyDescent="0.2">
      <c r="A42" s="1425" t="s">
        <v>519</v>
      </c>
      <c r="B42" s="1488">
        <v>5505</v>
      </c>
      <c r="C42" s="1465"/>
      <c r="D42" s="1435">
        <v>7921.4830000000011</v>
      </c>
      <c r="E42" s="1465"/>
      <c r="F42" s="1489">
        <v>1.0737364076903277</v>
      </c>
      <c r="G42" s="1465"/>
      <c r="H42" s="1435">
        <v>15742.565500000004</v>
      </c>
      <c r="I42" s="1426"/>
      <c r="J42" s="1435">
        <v>1160.8002277996893</v>
      </c>
      <c r="K42" s="1465"/>
      <c r="L42" s="1488">
        <v>7921.4830000000002</v>
      </c>
      <c r="M42" s="1464"/>
      <c r="N42" s="1489">
        <v>1.1219894071428571</v>
      </c>
      <c r="O42" s="1465"/>
      <c r="P42" s="1435">
        <v>15742.565500000004</v>
      </c>
      <c r="Q42" s="1485">
        <v>1.9873255424520893</v>
      </c>
      <c r="R42" s="1435">
        <v>1920.4262322525974</v>
      </c>
      <c r="S42" s="1424"/>
      <c r="T42" s="1464"/>
      <c r="U42" s="1488">
        <v>3081.2264600522867</v>
      </c>
      <c r="V42" s="1424"/>
      <c r="X42" s="1488">
        <v>7276.3834938517712</v>
      </c>
      <c r="Y42" s="1464"/>
      <c r="Z42" s="1435">
        <v>12038.038417695843</v>
      </c>
      <c r="AA42" s="1464"/>
      <c r="AB42" s="1435">
        <v>19314.421911547615</v>
      </c>
      <c r="AC42" s="1424"/>
    </row>
    <row r="43" spans="1:36" x14ac:dyDescent="0.2">
      <c r="A43" s="1425" t="s">
        <v>520</v>
      </c>
      <c r="B43" s="1488">
        <v>4773</v>
      </c>
      <c r="C43" s="1465"/>
      <c r="D43" s="1435">
        <v>4971.1059999999998</v>
      </c>
      <c r="E43" s="1465"/>
      <c r="F43" s="1489">
        <v>1.1000000000000001</v>
      </c>
      <c r="G43" s="1465"/>
      <c r="H43" s="1435">
        <v>9944.1750000000011</v>
      </c>
      <c r="I43" s="1426"/>
      <c r="J43" s="1435">
        <v>994.41750000000138</v>
      </c>
      <c r="K43" s="1465"/>
      <c r="L43" s="1488">
        <v>4971.1059999999998</v>
      </c>
      <c r="M43" s="1464"/>
      <c r="N43" s="1489">
        <v>1.1430635285714286</v>
      </c>
      <c r="O43" s="1465"/>
      <c r="P43" s="1435">
        <v>9944.1750000000011</v>
      </c>
      <c r="Q43" s="1485">
        <v>2.0003948819437771</v>
      </c>
      <c r="R43" s="1435">
        <v>1422.6487642317861</v>
      </c>
      <c r="S43" s="1424"/>
      <c r="T43" s="1464"/>
      <c r="U43" s="1488">
        <v>2417.0662642317875</v>
      </c>
      <c r="V43" s="1424"/>
      <c r="X43" s="1488">
        <v>6233.4266566374035</v>
      </c>
      <c r="Y43" s="1464"/>
      <c r="Z43" s="1435">
        <v>8917.7601258974864</v>
      </c>
      <c r="AA43" s="1464"/>
      <c r="AB43" s="1435">
        <v>15151.186782534889</v>
      </c>
      <c r="AC43" s="1424"/>
    </row>
    <row r="44" spans="1:36" x14ac:dyDescent="0.2">
      <c r="A44" s="1425" t="s">
        <v>498</v>
      </c>
      <c r="B44" s="1488">
        <v>5045</v>
      </c>
      <c r="C44" s="1465"/>
      <c r="D44" s="1435">
        <v>8537.9369999999999</v>
      </c>
      <c r="E44" s="1465"/>
      <c r="F44" s="1489">
        <v>1.0477230389495729</v>
      </c>
      <c r="G44" s="1465"/>
      <c r="H44" s="1435">
        <v>19763.9535</v>
      </c>
      <c r="I44" s="1426"/>
      <c r="J44" s="1435">
        <v>943.19592267804546</v>
      </c>
      <c r="K44" s="1465"/>
      <c r="L44" s="1488">
        <v>8537.9369999999981</v>
      </c>
      <c r="M44" s="1464"/>
      <c r="N44" s="1489">
        <v>1.1175861642857141</v>
      </c>
      <c r="O44" s="1465"/>
      <c r="P44" s="1435">
        <v>19763.9535</v>
      </c>
      <c r="Q44" s="1485">
        <v>2.3148394629756583</v>
      </c>
      <c r="R44" s="1435">
        <v>2323.9674831862139</v>
      </c>
      <c r="S44" s="1424"/>
      <c r="T44" s="1464"/>
      <c r="U44" s="1488">
        <v>3267.1634058642594</v>
      </c>
      <c r="V44" s="1424"/>
      <c r="X44" s="1488">
        <v>5912.3482911885912</v>
      </c>
      <c r="Y44" s="1464"/>
      <c r="Z44" s="1435">
        <v>14567.604511034313</v>
      </c>
      <c r="AA44" s="1464"/>
      <c r="AB44" s="1435">
        <v>20479.952802222906</v>
      </c>
      <c r="AC44" s="1424"/>
    </row>
    <row r="45" spans="1:36" x14ac:dyDescent="0.2">
      <c r="A45" s="1425" t="s">
        <v>500</v>
      </c>
      <c r="B45" s="1488">
        <v>4137</v>
      </c>
      <c r="C45" s="1465"/>
      <c r="D45" s="1435">
        <v>4192.0940000000001</v>
      </c>
      <c r="E45" s="1465"/>
      <c r="F45" s="1489">
        <v>1.1000000000000001</v>
      </c>
      <c r="G45" s="1465"/>
      <c r="H45" s="1435">
        <v>6820.8665000000001</v>
      </c>
      <c r="I45" s="1426"/>
      <c r="J45" s="1435">
        <v>682.08665000000019</v>
      </c>
      <c r="K45" s="1465"/>
      <c r="L45" s="1488">
        <v>4192.0940000000001</v>
      </c>
      <c r="M45" s="1464"/>
      <c r="N45" s="1489">
        <v>1.1486278999999999</v>
      </c>
      <c r="O45" s="1465"/>
      <c r="P45" s="1435">
        <v>6820.8665000000001</v>
      </c>
      <c r="Q45" s="1485">
        <v>1.6270786151264738</v>
      </c>
      <c r="R45" s="1435">
        <v>1013.7710640753494</v>
      </c>
      <c r="S45" s="1424"/>
      <c r="T45" s="1464"/>
      <c r="U45" s="1488">
        <v>1695.8577140753496</v>
      </c>
      <c r="V45" s="1424"/>
      <c r="X45" s="1488">
        <v>4275.6056749267809</v>
      </c>
      <c r="Y45" s="1464"/>
      <c r="Z45" s="1435">
        <v>6354.7429269244949</v>
      </c>
      <c r="AA45" s="1464"/>
      <c r="AB45" s="1435">
        <v>10630.348601851276</v>
      </c>
      <c r="AC45" s="1424"/>
    </row>
    <row r="46" spans="1:36" x14ac:dyDescent="0.2">
      <c r="A46" s="1425" t="s">
        <v>521</v>
      </c>
      <c r="B46" s="1488">
        <v>8396</v>
      </c>
      <c r="C46" s="1465"/>
      <c r="D46" s="1435">
        <v>8588.237000000001</v>
      </c>
      <c r="E46" s="1465"/>
      <c r="F46" s="1489">
        <v>1.1000000000000001</v>
      </c>
      <c r="G46" s="1465"/>
      <c r="H46" s="1435">
        <v>16099.054</v>
      </c>
      <c r="I46" s="1426"/>
      <c r="J46" s="1435">
        <v>1609.9053999999996</v>
      </c>
      <c r="K46" s="1465"/>
      <c r="L46" s="1488">
        <v>8588.237000000001</v>
      </c>
      <c r="M46" s="1464"/>
      <c r="N46" s="1489">
        <v>1.1172268785714285</v>
      </c>
      <c r="O46" s="1465"/>
      <c r="P46" s="1435">
        <v>16099.054</v>
      </c>
      <c r="Q46" s="1485">
        <v>1.8745470112201139</v>
      </c>
      <c r="R46" s="1435">
        <v>1887.2418483728725</v>
      </c>
      <c r="S46" s="1424"/>
      <c r="T46" s="1464"/>
      <c r="U46" s="1488">
        <v>3497.1472483728721</v>
      </c>
      <c r="V46" s="1424"/>
      <c r="X46" s="1488">
        <v>10091.563387635962</v>
      </c>
      <c r="Y46" s="1464"/>
      <c r="Z46" s="1435">
        <v>11830.024758382762</v>
      </c>
      <c r="AA46" s="1464"/>
      <c r="AB46" s="1435">
        <v>21921.588146018723</v>
      </c>
      <c r="AC46" s="1424"/>
    </row>
    <row r="47" spans="1:36" x14ac:dyDescent="0.2">
      <c r="A47" s="1425" t="s">
        <v>522</v>
      </c>
      <c r="B47" s="1488">
        <v>6661</v>
      </c>
      <c r="C47" s="1465"/>
      <c r="D47" s="1435">
        <v>7068.9829999999993</v>
      </c>
      <c r="E47" s="1465"/>
      <c r="F47" s="1489">
        <v>1.1000000000000001</v>
      </c>
      <c r="G47" s="1465"/>
      <c r="H47" s="1435">
        <v>15267.424500000001</v>
      </c>
      <c r="I47" s="1426"/>
      <c r="J47" s="1435">
        <v>1526.7424500000016</v>
      </c>
      <c r="K47" s="1465"/>
      <c r="L47" s="1488">
        <v>7068.9830000000002</v>
      </c>
      <c r="M47" s="1464"/>
      <c r="N47" s="1489">
        <v>1.1280786928571427</v>
      </c>
      <c r="O47" s="1465"/>
      <c r="P47" s="1435">
        <v>15267.424500000001</v>
      </c>
      <c r="Q47" s="1485">
        <v>2.1597766609425997</v>
      </c>
      <c r="R47" s="1435">
        <v>1955.4317732551172</v>
      </c>
      <c r="S47" s="1424"/>
      <c r="T47" s="1464"/>
      <c r="U47" s="1488">
        <v>3482.1742232551187</v>
      </c>
      <c r="V47" s="1424"/>
      <c r="X47" s="1488">
        <v>9570.2630792900309</v>
      </c>
      <c r="Y47" s="1464"/>
      <c r="Z47" s="1435">
        <v>12257.467854944403</v>
      </c>
      <c r="AA47" s="1464"/>
      <c r="AB47" s="1435">
        <v>21827.730934234434</v>
      </c>
      <c r="AC47" s="1424"/>
      <c r="AJ47" s="60"/>
    </row>
    <row r="48" spans="1:36" x14ac:dyDescent="0.2">
      <c r="A48" s="1425" t="s">
        <v>501</v>
      </c>
      <c r="B48" s="1488">
        <v>4527</v>
      </c>
      <c r="C48" s="1465"/>
      <c r="D48" s="1435">
        <v>7130.2789999999995</v>
      </c>
      <c r="E48" s="1465"/>
      <c r="F48" s="1489">
        <v>1.0587245043286526</v>
      </c>
      <c r="G48" s="1465"/>
      <c r="H48" s="1435">
        <v>14758.529</v>
      </c>
      <c r="I48" s="1426"/>
      <c r="J48" s="1435">
        <v>866.68730014504581</v>
      </c>
      <c r="K48" s="1465"/>
      <c r="L48" s="1488">
        <v>7155.4919999999993</v>
      </c>
      <c r="M48" s="1464"/>
      <c r="N48" s="1489">
        <v>1.1274607714285714</v>
      </c>
      <c r="O48" s="1465"/>
      <c r="P48" s="1435">
        <v>14791.052250000001</v>
      </c>
      <c r="Q48" s="1485">
        <v>2.0670908792854497</v>
      </c>
      <c r="R48" s="1435">
        <v>1885.2789300253062</v>
      </c>
      <c r="S48" s="1424"/>
      <c r="T48" s="1464"/>
      <c r="U48" s="1488">
        <v>2751.966230170352</v>
      </c>
      <c r="V48" s="1424"/>
      <c r="X48" s="1488">
        <v>5432.7601029680427</v>
      </c>
      <c r="Y48" s="1464"/>
      <c r="Z48" s="1435">
        <v>11817.720361534837</v>
      </c>
      <c r="AA48" s="1464"/>
      <c r="AB48" s="1435">
        <v>17250.480464502878</v>
      </c>
      <c r="AC48" s="1424"/>
    </row>
    <row r="49" spans="1:36" x14ac:dyDescent="0.2">
      <c r="A49" s="1425" t="s">
        <v>503</v>
      </c>
      <c r="B49" s="1488">
        <v>15429</v>
      </c>
      <c r="C49" s="1465"/>
      <c r="D49" s="1435">
        <v>22057.254000000001</v>
      </c>
      <c r="E49" s="1465"/>
      <c r="F49" s="1489">
        <v>1.0748744426663446</v>
      </c>
      <c r="G49" s="1465"/>
      <c r="H49" s="1435">
        <v>48735.883000000002</v>
      </c>
      <c r="I49" s="1426"/>
      <c r="J49" s="1435">
        <v>3649.0720774771762</v>
      </c>
      <c r="K49" s="1465"/>
      <c r="L49" s="1488">
        <v>26523.298999999999</v>
      </c>
      <c r="M49" s="1464"/>
      <c r="N49" s="1489">
        <v>1</v>
      </c>
      <c r="O49" s="1465"/>
      <c r="P49" s="1435">
        <v>51926.7955</v>
      </c>
      <c r="Q49" s="1485">
        <v>1.9577804216587085</v>
      </c>
      <c r="R49" s="1435">
        <v>0</v>
      </c>
      <c r="S49" s="1424"/>
      <c r="T49" s="1464"/>
      <c r="U49" s="1488">
        <v>3649.0720774771762</v>
      </c>
      <c r="V49" s="1424"/>
      <c r="X49" s="1488">
        <v>22873.916800274961</v>
      </c>
      <c r="Y49" s="1464"/>
      <c r="Z49" s="1435">
        <v>0</v>
      </c>
      <c r="AA49" s="1464"/>
      <c r="AB49" s="1435">
        <v>22873.916800274961</v>
      </c>
      <c r="AC49" s="1424"/>
    </row>
    <row r="50" spans="1:36" x14ac:dyDescent="0.2">
      <c r="A50" s="1425" t="s">
        <v>523</v>
      </c>
      <c r="B50" s="1488">
        <v>20715</v>
      </c>
      <c r="C50" s="1465"/>
      <c r="D50" s="1435">
        <v>27253.655300000006</v>
      </c>
      <c r="E50" s="1465"/>
      <c r="F50" s="1489">
        <v>1.0900203823301455</v>
      </c>
      <c r="G50" s="1465"/>
      <c r="H50" s="1435">
        <v>20905.768700000001</v>
      </c>
      <c r="I50" s="1426"/>
      <c r="J50" s="1435">
        <v>1881.9452912795896</v>
      </c>
      <c r="K50" s="1465"/>
      <c r="L50" s="1488">
        <v>27253.655300000006</v>
      </c>
      <c r="M50" s="1464"/>
      <c r="N50" s="1489">
        <v>1</v>
      </c>
      <c r="O50" s="1465"/>
      <c r="P50" s="1435">
        <v>20905.768700000001</v>
      </c>
      <c r="Q50" s="1485">
        <v>0.76708127661686532</v>
      </c>
      <c r="R50" s="1435">
        <v>0</v>
      </c>
      <c r="S50" s="1424"/>
      <c r="T50" s="1464"/>
      <c r="U50" s="1488">
        <v>1881.9452912795896</v>
      </c>
      <c r="V50" s="1424"/>
      <c r="X50" s="1488">
        <v>11796.823713375337</v>
      </c>
      <c r="Y50" s="1464"/>
      <c r="Z50" s="1435">
        <v>0</v>
      </c>
      <c r="AA50" s="1464"/>
      <c r="AB50" s="1435">
        <v>11796.823713375337</v>
      </c>
      <c r="AC50" s="1424"/>
    </row>
    <row r="51" spans="1:36" x14ac:dyDescent="0.2">
      <c r="A51" s="1425" t="s">
        <v>524</v>
      </c>
      <c r="B51" s="1488">
        <v>10083</v>
      </c>
      <c r="C51" s="1465"/>
      <c r="D51" s="1435">
        <v>11323.208000000002</v>
      </c>
      <c r="E51" s="1465"/>
      <c r="F51" s="1489">
        <v>1.1000000000000001</v>
      </c>
      <c r="G51" s="1465"/>
      <c r="H51" s="1435">
        <v>21485.465499999998</v>
      </c>
      <c r="I51" s="1426"/>
      <c r="J51" s="1435">
        <v>2148.5465500000028</v>
      </c>
      <c r="K51" s="1465"/>
      <c r="L51" s="1488">
        <v>11323.208000000002</v>
      </c>
      <c r="M51" s="1464"/>
      <c r="N51" s="1489">
        <v>1.0976913714285712</v>
      </c>
      <c r="O51" s="1465"/>
      <c r="P51" s="1435">
        <v>21485.465499999998</v>
      </c>
      <c r="Q51" s="1485">
        <v>1.8974715910897331</v>
      </c>
      <c r="R51" s="1435">
        <v>2098.9445904762506</v>
      </c>
      <c r="S51" s="1424"/>
      <c r="T51" s="1464"/>
      <c r="U51" s="1488">
        <v>4247.4911404762533</v>
      </c>
      <c r="V51" s="1424"/>
      <c r="X51" s="1488">
        <v>13467.992405399469</v>
      </c>
      <c r="Y51" s="1464"/>
      <c r="Z51" s="1435">
        <v>13157.066484730529</v>
      </c>
      <c r="AA51" s="1464"/>
      <c r="AB51" s="1435">
        <v>26625.05889013</v>
      </c>
      <c r="AC51" s="1424"/>
    </row>
    <row r="52" spans="1:36" ht="13.5" thickBot="1" x14ac:dyDescent="0.25">
      <c r="A52" s="1438" t="s">
        <v>512</v>
      </c>
      <c r="B52" s="1488">
        <v>8360</v>
      </c>
      <c r="C52" s="1479"/>
      <c r="D52" s="1435">
        <v>10240.484829999998</v>
      </c>
      <c r="E52" s="1479"/>
      <c r="F52" s="1491">
        <v>1.1000000000000001</v>
      </c>
      <c r="G52" s="1479"/>
      <c r="H52" s="1439">
        <v>23406.418880000001</v>
      </c>
      <c r="I52" s="1430"/>
      <c r="J52" s="1439">
        <v>2340.6418880000019</v>
      </c>
      <c r="K52" s="1479"/>
      <c r="L52" s="1490">
        <v>10240.484829999998</v>
      </c>
      <c r="M52" s="1492"/>
      <c r="N52" s="1491">
        <v>1.1054251083571427</v>
      </c>
      <c r="O52" s="1479"/>
      <c r="P52" s="1439">
        <v>23406.418880000001</v>
      </c>
      <c r="Q52" s="1493">
        <v>2.2856748746338416</v>
      </c>
      <c r="R52" s="1439">
        <v>2467.6242466766707</v>
      </c>
      <c r="S52" s="1431"/>
      <c r="T52" s="1464"/>
      <c r="U52" s="1488">
        <v>4808.2661346766727</v>
      </c>
      <c r="V52" s="1431"/>
      <c r="X52" s="1490">
        <v>14672.126685523224</v>
      </c>
      <c r="Y52" s="1492"/>
      <c r="Z52" s="1439">
        <v>15468.105456510099</v>
      </c>
      <c r="AA52" s="1492"/>
      <c r="AB52" s="1439">
        <v>30140.232142033325</v>
      </c>
      <c r="AC52" s="1431"/>
    </row>
    <row r="53" spans="1:36" ht="15.75" thickBot="1" x14ac:dyDescent="0.25">
      <c r="A53" s="1442" t="s">
        <v>488</v>
      </c>
      <c r="B53" s="1496">
        <v>240355</v>
      </c>
      <c r="C53" s="1497"/>
      <c r="D53" s="1498">
        <v>421166.73533099995</v>
      </c>
      <c r="E53" s="1499"/>
      <c r="F53" s="1500">
        <v>1.0426721176181579</v>
      </c>
      <c r="G53" s="1497"/>
      <c r="H53" s="1498">
        <v>846365.16813150002</v>
      </c>
      <c r="I53" s="1501"/>
      <c r="J53" s="1498">
        <v>36001.699808863523</v>
      </c>
      <c r="K53" s="1497"/>
      <c r="L53" s="1502">
        <v>453677.31153099996</v>
      </c>
      <c r="M53" s="1503"/>
      <c r="N53" s="1504"/>
      <c r="O53" s="1497"/>
      <c r="P53" s="1498">
        <v>870320.18415650004</v>
      </c>
      <c r="Q53" s="1493">
        <v>1.9183683248771648</v>
      </c>
      <c r="R53" s="1498">
        <v>60680.636107563871</v>
      </c>
      <c r="S53" s="1505"/>
      <c r="T53" s="1484"/>
      <c r="U53" s="1496">
        <v>96682.335916427401</v>
      </c>
      <c r="V53" s="1506"/>
      <c r="X53" s="1502">
        <v>225673.77914490367</v>
      </c>
      <c r="Y53" s="1503"/>
      <c r="Z53" s="1443">
        <v>380371.7197802756</v>
      </c>
      <c r="AA53" s="1503"/>
      <c r="AB53" s="1443">
        <v>606045.49892517936</v>
      </c>
      <c r="AC53" s="1431"/>
      <c r="AE53" s="1507"/>
      <c r="AJ53" s="34"/>
    </row>
    <row r="54" spans="1:36" s="1508" customFormat="1" ht="16.5" x14ac:dyDescent="0.25">
      <c r="A54" s="1508" t="s">
        <v>361</v>
      </c>
      <c r="T54" s="1509"/>
      <c r="U54" s="1509"/>
      <c r="Z54" s="1445"/>
      <c r="AA54" s="1406"/>
      <c r="AB54" s="1446"/>
      <c r="AJ54" s="34"/>
    </row>
    <row r="55" spans="1:36" s="1508" customFormat="1" ht="16.5" x14ac:dyDescent="0.25">
      <c r="A55" s="1508" t="s">
        <v>362</v>
      </c>
      <c r="AJ55" s="34"/>
    </row>
    <row r="56" spans="1:36" s="1508" customFormat="1" ht="16.5" x14ac:dyDescent="0.25">
      <c r="A56" s="1508" t="s">
        <v>363</v>
      </c>
      <c r="AJ56" s="34"/>
    </row>
    <row r="57" spans="1:36" s="1508" customFormat="1" ht="16.5" x14ac:dyDescent="0.25">
      <c r="AJ57" s="34"/>
    </row>
    <row r="58" spans="1:36" ht="15" x14ac:dyDescent="0.2">
      <c r="AJ58" s="34"/>
    </row>
    <row r="59" spans="1:36" ht="15" x14ac:dyDescent="0.2">
      <c r="AJ59" s="34"/>
    </row>
    <row r="60" spans="1:36" ht="15" x14ac:dyDescent="0.2">
      <c r="A60" s="1510"/>
      <c r="L60" s="1465"/>
      <c r="M60" s="1465"/>
      <c r="N60" s="1511"/>
      <c r="AJ60" s="34"/>
    </row>
    <row r="61" spans="1:36" ht="15" x14ac:dyDescent="0.2">
      <c r="A61" s="1510"/>
      <c r="AJ61" s="34"/>
    </row>
    <row r="62" spans="1:36" ht="15" x14ac:dyDescent="0.2">
      <c r="A62" s="1510"/>
      <c r="N62" s="1511"/>
      <c r="AJ62" s="34"/>
    </row>
    <row r="63" spans="1:36" ht="15" x14ac:dyDescent="0.2">
      <c r="AJ63" s="34"/>
    </row>
    <row r="64" spans="1:36" ht="15" x14ac:dyDescent="0.2">
      <c r="AJ64" s="34"/>
    </row>
    <row r="66" spans="36:36" ht="15" x14ac:dyDescent="0.2">
      <c r="AJ66" s="34"/>
    </row>
    <row r="67" spans="36:36" ht="15" x14ac:dyDescent="0.2">
      <c r="AJ67" s="34"/>
    </row>
  </sheetData>
  <mergeCells count="79">
    <mergeCell ref="R14:S14"/>
    <mergeCell ref="X14:Y14"/>
    <mergeCell ref="Z14:AA14"/>
    <mergeCell ref="AB14:AC14"/>
    <mergeCell ref="AJ24:AJ27"/>
    <mergeCell ref="P13:Q13"/>
    <mergeCell ref="B14:C14"/>
    <mergeCell ref="D14:E14"/>
    <mergeCell ref="F14:G14"/>
    <mergeCell ref="J14:K14"/>
    <mergeCell ref="L14:M14"/>
    <mergeCell ref="N14:O14"/>
    <mergeCell ref="D13:E13"/>
    <mergeCell ref="F13:G13"/>
    <mergeCell ref="H13:I13"/>
    <mergeCell ref="J13:K13"/>
    <mergeCell ref="L13:M13"/>
    <mergeCell ref="N13:O13"/>
    <mergeCell ref="P11:Q11"/>
    <mergeCell ref="R11:S11"/>
    <mergeCell ref="U11:V11"/>
    <mergeCell ref="B12:C12"/>
    <mergeCell ref="F12:G12"/>
    <mergeCell ref="J12:K12"/>
    <mergeCell ref="N12:O12"/>
    <mergeCell ref="R12:S12"/>
    <mergeCell ref="U12:V12"/>
    <mergeCell ref="B11:C11"/>
    <mergeCell ref="F11:G11"/>
    <mergeCell ref="H11:I11"/>
    <mergeCell ref="J11:K11"/>
    <mergeCell ref="L11:M11"/>
    <mergeCell ref="N11:O11"/>
    <mergeCell ref="X10:Y10"/>
    <mergeCell ref="Z10:AA10"/>
    <mergeCell ref="B10:C10"/>
    <mergeCell ref="D10:E10"/>
    <mergeCell ref="F10:G10"/>
    <mergeCell ref="H10:I10"/>
    <mergeCell ref="J10:K10"/>
    <mergeCell ref="N10:O10"/>
    <mergeCell ref="L10:M10"/>
    <mergeCell ref="P10:Q10"/>
    <mergeCell ref="R10:S10"/>
    <mergeCell ref="U10:V10"/>
    <mergeCell ref="Z8:AA8"/>
    <mergeCell ref="AB8:AC8"/>
    <mergeCell ref="B9:C9"/>
    <mergeCell ref="H9:I9"/>
    <mergeCell ref="L9:M9"/>
    <mergeCell ref="P9:Q9"/>
    <mergeCell ref="U9:V9"/>
    <mergeCell ref="X9:Y9"/>
    <mergeCell ref="Z9:AA9"/>
    <mergeCell ref="B8:G8"/>
    <mergeCell ref="H8:K8"/>
    <mergeCell ref="L8:O8"/>
    <mergeCell ref="P8:S8"/>
    <mergeCell ref="U8:V8"/>
    <mergeCell ref="X8:Y8"/>
    <mergeCell ref="B6:G6"/>
    <mergeCell ref="H6:K6"/>
    <mergeCell ref="L6:O6"/>
    <mergeCell ref="P6:S6"/>
    <mergeCell ref="U6:V6"/>
    <mergeCell ref="B7:G7"/>
    <mergeCell ref="H7:K7"/>
    <mergeCell ref="L7:O7"/>
    <mergeCell ref="P7:S7"/>
    <mergeCell ref="U7:V7"/>
    <mergeCell ref="P5:S5"/>
    <mergeCell ref="B3:K3"/>
    <mergeCell ref="L3:S3"/>
    <mergeCell ref="X3:AC3"/>
    <mergeCell ref="P4:Q4"/>
    <mergeCell ref="X4:AC4"/>
    <mergeCell ref="B5:G5"/>
    <mergeCell ref="H5:K5"/>
    <mergeCell ref="L5:O5"/>
  </mergeCells>
  <pageMargins left="0.57999999999999996" right="0.25" top="1.06" bottom="0.59" header="0.5" footer="0.5"/>
  <pageSetup paperSize="9" scale="64" orientation="landscape"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6"/>
  <sheetViews>
    <sheetView zoomScale="65" zoomScaleNormal="65" workbookViewId="0">
      <selection activeCell="P24" sqref="P24"/>
    </sheetView>
  </sheetViews>
  <sheetFormatPr defaultRowHeight="12.75" x14ac:dyDescent="0.2"/>
  <cols>
    <col min="1" max="1" width="28.42578125" style="1406" customWidth="1"/>
    <col min="2" max="2" width="14.85546875" style="1406" customWidth="1"/>
    <col min="3" max="3" width="2.28515625" style="1406" customWidth="1"/>
    <col min="4" max="4" width="14.7109375" style="1406" customWidth="1"/>
    <col min="5" max="5" width="4.140625" style="1406" customWidth="1"/>
    <col min="6" max="6" width="15.140625" style="1406" customWidth="1"/>
    <col min="7" max="7" width="4.140625" style="1406" customWidth="1"/>
    <col min="8" max="8" width="13.7109375" style="1406" customWidth="1"/>
    <col min="9" max="9" width="2.5703125" style="1406" customWidth="1"/>
    <col min="10" max="10" width="13.7109375" style="1406" customWidth="1"/>
    <col min="11" max="11" width="2.5703125" style="1406" customWidth="1"/>
    <col min="12" max="12" width="10.7109375" style="1406" customWidth="1"/>
    <col min="13" max="13" width="16.7109375" customWidth="1"/>
    <col min="14" max="14" width="8.7109375" customWidth="1"/>
    <col min="15" max="15" width="1.42578125" customWidth="1"/>
    <col min="16" max="16" width="15.5703125" customWidth="1"/>
    <col min="17" max="17" width="10.5703125" customWidth="1"/>
    <col min="18" max="18" width="2.140625" customWidth="1"/>
    <col min="19" max="19" width="16" style="1406" customWidth="1"/>
    <col min="20" max="20" width="11.42578125" style="1406" customWidth="1"/>
    <col min="21" max="21" width="5.28515625" style="1406" customWidth="1"/>
    <col min="22" max="22" width="3.7109375" customWidth="1"/>
    <col min="23" max="40" width="10.7109375" style="1406" customWidth="1"/>
    <col min="41" max="16384" width="9.140625" style="1406"/>
  </cols>
  <sheetData>
    <row r="1" spans="1:23" s="24" customFormat="1" ht="23.25" x14ac:dyDescent="0.35">
      <c r="A1" s="325" t="s">
        <v>1164</v>
      </c>
      <c r="W1" s="107"/>
    </row>
    <row r="2" spans="1:23" s="60" customFormat="1" ht="13.5" thickBot="1" x14ac:dyDescent="0.25">
      <c r="V2"/>
      <c r="W2" s="134"/>
    </row>
    <row r="3" spans="1:23" s="60" customFormat="1" x14ac:dyDescent="0.2">
      <c r="A3" s="67"/>
      <c r="B3" s="3117" t="s">
        <v>77</v>
      </c>
      <c r="C3" s="3118"/>
      <c r="D3" s="3119" t="s">
        <v>773</v>
      </c>
      <c r="E3" s="3120"/>
      <c r="F3" s="3120"/>
      <c r="G3" s="3120"/>
      <c r="H3" s="3120"/>
      <c r="I3" s="3120"/>
      <c r="J3" s="3120"/>
      <c r="K3" s="179"/>
      <c r="L3" s="134"/>
      <c r="S3" s="134"/>
      <c r="T3" s="134"/>
    </row>
    <row r="4" spans="1:23" s="60" customFormat="1" x14ac:dyDescent="0.2">
      <c r="A4" s="294" t="s">
        <v>679</v>
      </c>
      <c r="B4" s="2878" t="s">
        <v>78</v>
      </c>
      <c r="C4" s="3121"/>
      <c r="D4" s="152"/>
      <c r="E4" s="152"/>
      <c r="F4" s="152"/>
      <c r="G4" s="152"/>
      <c r="H4" s="152"/>
      <c r="I4" s="152"/>
      <c r="J4" s="302"/>
      <c r="K4" s="422"/>
      <c r="L4" s="134"/>
      <c r="S4" s="134"/>
      <c r="T4" s="134"/>
    </row>
    <row r="5" spans="1:23" s="60" customFormat="1" x14ac:dyDescent="0.2">
      <c r="A5" s="294" t="s">
        <v>680</v>
      </c>
      <c r="B5" s="2878" t="s">
        <v>79</v>
      </c>
      <c r="C5" s="3121"/>
      <c r="D5" s="3122" t="s">
        <v>75</v>
      </c>
      <c r="E5" s="3123"/>
      <c r="F5" s="3124" t="s">
        <v>81</v>
      </c>
      <c r="G5" s="3123"/>
      <c r="H5" s="3124" t="s">
        <v>244</v>
      </c>
      <c r="I5" s="3123"/>
      <c r="J5" s="3124" t="s">
        <v>77</v>
      </c>
      <c r="K5" s="3125"/>
      <c r="L5" s="134"/>
      <c r="S5" s="134"/>
      <c r="T5" s="134"/>
    </row>
    <row r="6" spans="1:23" s="60" customFormat="1" x14ac:dyDescent="0.2">
      <c r="A6" s="142"/>
      <c r="B6" s="2878" t="s">
        <v>80</v>
      </c>
      <c r="C6" s="3121"/>
      <c r="D6" s="62"/>
      <c r="E6" s="62"/>
      <c r="F6" s="3127" t="s">
        <v>82</v>
      </c>
      <c r="G6" s="3128"/>
      <c r="H6" s="3127" t="s">
        <v>245</v>
      </c>
      <c r="I6" s="3128"/>
      <c r="J6" s="3127" t="s">
        <v>78</v>
      </c>
      <c r="K6" s="3121"/>
      <c r="L6" s="134"/>
      <c r="S6" s="134"/>
      <c r="T6" s="134"/>
    </row>
    <row r="7" spans="1:23" s="60" customFormat="1" x14ac:dyDescent="0.2">
      <c r="A7" s="142"/>
      <c r="B7" s="3129" t="s">
        <v>752</v>
      </c>
      <c r="C7" s="3130"/>
      <c r="D7" s="2878" t="s">
        <v>137</v>
      </c>
      <c r="E7" s="3128"/>
      <c r="F7" s="3127" t="s">
        <v>138</v>
      </c>
      <c r="G7" s="3128"/>
      <c r="H7" s="3127" t="s">
        <v>76</v>
      </c>
      <c r="I7" s="3128"/>
      <c r="J7" s="3127" t="s">
        <v>79</v>
      </c>
      <c r="K7" s="3121"/>
      <c r="L7" s="134"/>
      <c r="S7" s="134"/>
      <c r="T7" s="134"/>
    </row>
    <row r="8" spans="1:23" s="60" customFormat="1" x14ac:dyDescent="0.2">
      <c r="A8" s="142"/>
      <c r="B8" s="3131" t="s">
        <v>492</v>
      </c>
      <c r="C8" s="3132"/>
      <c r="D8" s="2878" t="s">
        <v>489</v>
      </c>
      <c r="E8" s="3128"/>
      <c r="F8" s="2964" t="s">
        <v>527</v>
      </c>
      <c r="G8" s="2965"/>
      <c r="H8" s="296"/>
      <c r="I8" s="255"/>
      <c r="J8" s="3127" t="s">
        <v>487</v>
      </c>
      <c r="K8" s="3121"/>
      <c r="L8" s="134"/>
      <c r="S8" s="134"/>
      <c r="T8" s="134"/>
    </row>
    <row r="9" spans="1:23" s="61" customFormat="1" ht="13.5" thickBot="1" x14ac:dyDescent="0.25">
      <c r="A9" s="63"/>
      <c r="B9" s="3133" t="s">
        <v>486</v>
      </c>
      <c r="C9" s="3134"/>
      <c r="D9" s="3133" t="s">
        <v>486</v>
      </c>
      <c r="E9" s="3135"/>
      <c r="F9" s="3136" t="s">
        <v>486</v>
      </c>
      <c r="G9" s="3135"/>
      <c r="H9" s="3137" t="s">
        <v>491</v>
      </c>
      <c r="I9" s="3138"/>
      <c r="J9" s="3136" t="s">
        <v>486</v>
      </c>
      <c r="K9" s="3134"/>
    </row>
    <row r="10" spans="1:23" x14ac:dyDescent="0.2">
      <c r="A10" s="1590" t="s">
        <v>493</v>
      </c>
      <c r="B10" s="1543">
        <v>5656331</v>
      </c>
      <c r="C10" s="1546"/>
      <c r="D10" s="1543">
        <v>6204171</v>
      </c>
      <c r="E10" s="1544"/>
      <c r="F10" s="1441">
        <v>6019957.3809014335</v>
      </c>
      <c r="G10" s="1544"/>
      <c r="H10" s="1601">
        <v>-2.9691899062512378E-2</v>
      </c>
      <c r="I10" s="1592"/>
      <c r="J10" s="1441">
        <v>6086024.7039640704</v>
      </c>
      <c r="K10" s="1546"/>
      <c r="M10" s="60"/>
      <c r="N10" s="60"/>
      <c r="O10" s="60"/>
      <c r="P10" s="60"/>
      <c r="Q10" s="60"/>
      <c r="R10" s="60"/>
    </row>
    <row r="11" spans="1:23" x14ac:dyDescent="0.2">
      <c r="A11" s="1425" t="s">
        <v>494</v>
      </c>
      <c r="B11" s="1569">
        <v>438967</v>
      </c>
      <c r="C11" s="1596"/>
      <c r="D11" s="1569">
        <v>480501</v>
      </c>
      <c r="E11" s="1584"/>
      <c r="F11" s="1579">
        <v>454697.03326731786</v>
      </c>
      <c r="G11" s="1584"/>
      <c r="H11" s="1593">
        <v>-5.3702212342288856E-2</v>
      </c>
      <c r="I11" s="1604"/>
      <c r="J11" s="1579">
        <v>460579.42853999999</v>
      </c>
      <c r="K11" s="1596"/>
      <c r="M11" s="60"/>
      <c r="N11" s="60"/>
      <c r="O11" s="60"/>
      <c r="P11" s="60"/>
      <c r="Q11" s="60"/>
      <c r="R11" s="60"/>
    </row>
    <row r="12" spans="1:23" x14ac:dyDescent="0.2">
      <c r="A12" s="1425" t="s">
        <v>495</v>
      </c>
      <c r="B12" s="1569">
        <v>178741</v>
      </c>
      <c r="C12" s="1596"/>
      <c r="D12" s="1569">
        <v>180334</v>
      </c>
      <c r="E12" s="1584"/>
      <c r="F12" s="1579">
        <v>175287.14193685184</v>
      </c>
      <c r="G12" s="1584"/>
      <c r="H12" s="1593">
        <v>-2.7986170456753359E-2</v>
      </c>
      <c r="I12" s="1604"/>
      <c r="J12" s="1579">
        <v>175287.14193685184</v>
      </c>
      <c r="K12" s="1596"/>
      <c r="M12" s="61"/>
      <c r="N12" s="61"/>
      <c r="O12" s="61"/>
      <c r="P12" s="61"/>
      <c r="Q12" s="61"/>
      <c r="R12" s="61"/>
    </row>
    <row r="13" spans="1:23" x14ac:dyDescent="0.2">
      <c r="A13" s="1425" t="s">
        <v>496</v>
      </c>
      <c r="B13" s="1569">
        <v>87727</v>
      </c>
      <c r="C13" s="1596"/>
      <c r="D13" s="1569">
        <v>124952</v>
      </c>
      <c r="E13" s="1584"/>
      <c r="F13" s="1579">
        <v>116898.96007151503</v>
      </c>
      <c r="G13" s="1584"/>
      <c r="H13" s="1593">
        <v>-6.4449067869941812E-2</v>
      </c>
      <c r="I13" s="1604"/>
      <c r="J13" s="1579">
        <v>119771.49007999999</v>
      </c>
      <c r="K13" s="1596"/>
    </row>
    <row r="14" spans="1:23" x14ac:dyDescent="0.2">
      <c r="A14" s="1425" t="s">
        <v>445</v>
      </c>
      <c r="B14" s="1569">
        <v>320951</v>
      </c>
      <c r="C14" s="1596"/>
      <c r="D14" s="1569">
        <v>368882</v>
      </c>
      <c r="E14" s="1584"/>
      <c r="F14" s="1579">
        <v>358733.69011470315</v>
      </c>
      <c r="G14" s="1584"/>
      <c r="H14" s="1593">
        <v>-2.7510992364216346E-2</v>
      </c>
      <c r="I14" s="1604"/>
      <c r="J14" s="1579">
        <v>358733.69011470315</v>
      </c>
      <c r="K14" s="1596"/>
      <c r="Q14" s="14"/>
      <c r="V14" s="13"/>
    </row>
    <row r="15" spans="1:23" x14ac:dyDescent="0.2">
      <c r="A15" s="1425" t="s">
        <v>497</v>
      </c>
      <c r="B15" s="1569">
        <v>164337</v>
      </c>
      <c r="C15" s="1596"/>
      <c r="D15" s="1569">
        <v>151886</v>
      </c>
      <c r="E15" s="1584"/>
      <c r="F15" s="1579">
        <v>155337.1139321771</v>
      </c>
      <c r="G15" s="1584"/>
      <c r="H15" s="1593">
        <v>2.2721738225887207E-2</v>
      </c>
      <c r="I15" s="1604"/>
      <c r="J15" s="1579">
        <v>155337.1139321771</v>
      </c>
      <c r="K15" s="1596"/>
    </row>
    <row r="16" spans="1:23" x14ac:dyDescent="0.2">
      <c r="A16" s="1425" t="s">
        <v>498</v>
      </c>
      <c r="B16" s="1569">
        <v>466669</v>
      </c>
      <c r="C16" s="1596"/>
      <c r="D16" s="1569">
        <v>529022</v>
      </c>
      <c r="E16" s="1584"/>
      <c r="F16" s="1579">
        <v>459111.98228394066</v>
      </c>
      <c r="G16" s="1584"/>
      <c r="H16" s="1593">
        <v>-0.1321495471191356</v>
      </c>
      <c r="I16" s="1604"/>
      <c r="J16" s="1579">
        <v>507088.74787999998</v>
      </c>
      <c r="K16" s="1596"/>
    </row>
    <row r="17" spans="1:22" x14ac:dyDescent="0.2">
      <c r="A17" s="1425" t="s">
        <v>72</v>
      </c>
      <c r="B17" s="1569">
        <v>122306</v>
      </c>
      <c r="C17" s="1596"/>
      <c r="D17" s="1569">
        <v>148195</v>
      </c>
      <c r="E17" s="1584"/>
      <c r="F17" s="1579">
        <v>148447.83732934776</v>
      </c>
      <c r="G17" s="1584"/>
      <c r="H17" s="1593">
        <v>1.7061124150461449E-3</v>
      </c>
      <c r="I17" s="1604"/>
      <c r="J17" s="1579">
        <v>148447.83732934776</v>
      </c>
      <c r="K17" s="1596"/>
    </row>
    <row r="18" spans="1:22" x14ac:dyDescent="0.2">
      <c r="A18" s="1425" t="s">
        <v>500</v>
      </c>
      <c r="B18" s="1569">
        <v>108989</v>
      </c>
      <c r="C18" s="1596"/>
      <c r="D18" s="1569">
        <v>120060</v>
      </c>
      <c r="E18" s="1584"/>
      <c r="F18" s="1579">
        <v>109522.1930764085</v>
      </c>
      <c r="G18" s="1584"/>
      <c r="H18" s="1593">
        <v>-8.7771172110540585E-2</v>
      </c>
      <c r="I18" s="1604"/>
      <c r="J18" s="1579">
        <v>115082.3124</v>
      </c>
      <c r="K18" s="1596"/>
    </row>
    <row r="19" spans="1:22" x14ac:dyDescent="0.2">
      <c r="A19" s="1425" t="s">
        <v>501</v>
      </c>
      <c r="B19" s="1569">
        <v>163153</v>
      </c>
      <c r="C19" s="1596"/>
      <c r="D19" s="1569">
        <v>158908</v>
      </c>
      <c r="E19" s="1584"/>
      <c r="F19" s="1579">
        <v>152312.32578424743</v>
      </c>
      <c r="G19" s="1584"/>
      <c r="H19" s="1593">
        <v>-4.1506243963504504E-2</v>
      </c>
      <c r="I19" s="1604"/>
      <c r="J19" s="1579">
        <v>152319.67431999999</v>
      </c>
      <c r="K19" s="1596"/>
    </row>
    <row r="20" spans="1:22" x14ac:dyDescent="0.2">
      <c r="A20" s="1425" t="s">
        <v>502</v>
      </c>
      <c r="B20" s="1569">
        <v>294587</v>
      </c>
      <c r="C20" s="1596"/>
      <c r="D20" s="1569">
        <v>335069</v>
      </c>
      <c r="E20" s="1584"/>
      <c r="F20" s="1579">
        <v>319368.13283372944</v>
      </c>
      <c r="G20" s="1584"/>
      <c r="H20" s="1593">
        <v>-4.6858608723190032E-2</v>
      </c>
      <c r="I20" s="1604"/>
      <c r="J20" s="1579">
        <v>321177.03925999999</v>
      </c>
      <c r="K20" s="1596"/>
    </row>
    <row r="21" spans="1:22" x14ac:dyDescent="0.2">
      <c r="A21" s="1425" t="s">
        <v>503</v>
      </c>
      <c r="B21" s="1569">
        <v>753900</v>
      </c>
      <c r="C21" s="1596"/>
      <c r="D21" s="1569">
        <v>769677</v>
      </c>
      <c r="E21" s="1608" t="s">
        <v>525</v>
      </c>
      <c r="F21" s="1579">
        <v>736967.95378074981</v>
      </c>
      <c r="G21" s="1584"/>
      <c r="H21" s="1593">
        <v>-4.2497107512956975E-2</v>
      </c>
      <c r="I21" s="1604"/>
      <c r="J21" s="1579">
        <v>737766.19157999998</v>
      </c>
      <c r="K21" s="1596"/>
    </row>
    <row r="22" spans="1:22" x14ac:dyDescent="0.2">
      <c r="A22" s="1425" t="s">
        <v>504</v>
      </c>
      <c r="B22" s="1569">
        <v>285410</v>
      </c>
      <c r="C22" s="1596"/>
      <c r="D22" s="1569">
        <v>325971</v>
      </c>
      <c r="E22" s="1584"/>
      <c r="F22" s="1579">
        <v>313047.70275714883</v>
      </c>
      <c r="G22" s="1584"/>
      <c r="H22" s="1593">
        <v>-3.964554283310838E-2</v>
      </c>
      <c r="I22" s="1604"/>
      <c r="J22" s="1579">
        <v>313047.70275714883</v>
      </c>
      <c r="K22" s="1596"/>
    </row>
    <row r="23" spans="1:22" x14ac:dyDescent="0.2">
      <c r="A23" s="1412" t="s">
        <v>505</v>
      </c>
      <c r="B23" s="1569">
        <v>126284</v>
      </c>
      <c r="C23" s="1596"/>
      <c r="D23" s="1569">
        <v>122969</v>
      </c>
      <c r="E23" s="1584"/>
      <c r="F23" s="1579">
        <v>119856.9243560944</v>
      </c>
      <c r="G23" s="1584"/>
      <c r="H23" s="1593">
        <v>-2.5307806389460747E-2</v>
      </c>
      <c r="I23" s="1604"/>
      <c r="J23" s="1579">
        <v>119856.9243560944</v>
      </c>
      <c r="K23" s="1596"/>
    </row>
    <row r="24" spans="1:22" x14ac:dyDescent="0.2">
      <c r="A24" s="1425" t="s">
        <v>506</v>
      </c>
      <c r="B24" s="1569">
        <v>455330</v>
      </c>
      <c r="C24" s="1596"/>
      <c r="D24" s="1569">
        <v>443070</v>
      </c>
      <c r="E24" s="1584"/>
      <c r="F24" s="1579">
        <v>453146.55360723013</v>
      </c>
      <c r="G24" s="1584"/>
      <c r="H24" s="1593">
        <v>2.2742577035750857E-2</v>
      </c>
      <c r="I24" s="1604"/>
      <c r="J24" s="1579">
        <v>453146.55360723013</v>
      </c>
      <c r="K24" s="1596"/>
    </row>
    <row r="25" spans="1:22" x14ac:dyDescent="0.2">
      <c r="A25" s="1425" t="s">
        <v>507</v>
      </c>
      <c r="B25" s="1569">
        <v>87322</v>
      </c>
      <c r="C25" s="1596"/>
      <c r="D25" s="1569">
        <v>98505</v>
      </c>
      <c r="E25" s="1584"/>
      <c r="F25" s="1579">
        <v>87581.000202279116</v>
      </c>
      <c r="G25" s="1584"/>
      <c r="H25" s="1593">
        <v>-0.11089792190975975</v>
      </c>
      <c r="I25" s="1604"/>
      <c r="J25" s="1579">
        <v>94420.982699999993</v>
      </c>
      <c r="K25" s="1596"/>
    </row>
    <row r="26" spans="1:22" x14ac:dyDescent="0.2">
      <c r="A26" s="1425" t="s">
        <v>508</v>
      </c>
      <c r="B26" s="1569">
        <v>570160</v>
      </c>
      <c r="C26" s="1596"/>
      <c r="D26" s="1569">
        <v>599111</v>
      </c>
      <c r="E26" s="1584"/>
      <c r="F26" s="1579">
        <v>645244.39250106609</v>
      </c>
      <c r="G26" s="1584"/>
      <c r="H26" s="1593">
        <v>7.7003080399235022E-2</v>
      </c>
      <c r="I26" s="1604"/>
      <c r="J26" s="1579">
        <v>623950.14205999998</v>
      </c>
      <c r="K26" s="1596"/>
    </row>
    <row r="27" spans="1:22" x14ac:dyDescent="0.2">
      <c r="A27" s="1425" t="s">
        <v>509</v>
      </c>
      <c r="B27" s="1569">
        <v>88754</v>
      </c>
      <c r="C27" s="1596"/>
      <c r="D27" s="1569">
        <v>127063</v>
      </c>
      <c r="E27" s="1584"/>
      <c r="F27" s="1579">
        <v>124343.7405185735</v>
      </c>
      <c r="G27" s="1584"/>
      <c r="H27" s="1593">
        <v>-2.1400875797254141E-2</v>
      </c>
      <c r="I27" s="1604"/>
      <c r="J27" s="1579">
        <v>124343.7405185735</v>
      </c>
      <c r="K27" s="1596"/>
      <c r="V27" s="2844">
        <v>2.7</v>
      </c>
    </row>
    <row r="28" spans="1:22" x14ac:dyDescent="0.2">
      <c r="A28" s="1425" t="s">
        <v>510</v>
      </c>
      <c r="B28" s="1569">
        <v>193189</v>
      </c>
      <c r="C28" s="1596"/>
      <c r="D28" s="1569">
        <v>204538</v>
      </c>
      <c r="E28" s="1584"/>
      <c r="F28" s="1579">
        <v>213568.99675093158</v>
      </c>
      <c r="G28" s="1584"/>
      <c r="H28" s="1593">
        <v>4.4153148808199823E-2</v>
      </c>
      <c r="I28" s="1604"/>
      <c r="J28" s="1579">
        <v>213018.14548000001</v>
      </c>
      <c r="K28" s="1596"/>
      <c r="V28" s="2844"/>
    </row>
    <row r="29" spans="1:22" x14ac:dyDescent="0.2">
      <c r="A29" s="1425" t="s">
        <v>511</v>
      </c>
      <c r="B29" s="1569">
        <v>190223</v>
      </c>
      <c r="C29" s="1596"/>
      <c r="D29" s="1569">
        <v>249345</v>
      </c>
      <c r="E29" s="1584"/>
      <c r="F29" s="1579">
        <v>250869.60240382957</v>
      </c>
      <c r="G29" s="1584"/>
      <c r="H29" s="1593">
        <v>6.1144294203997378E-3</v>
      </c>
      <c r="I29" s="1604"/>
      <c r="J29" s="1579">
        <v>250869.60240382957</v>
      </c>
      <c r="K29" s="1596"/>
      <c r="V29" s="2844"/>
    </row>
    <row r="30" spans="1:22" x14ac:dyDescent="0.2">
      <c r="A30" s="1425" t="s">
        <v>512</v>
      </c>
      <c r="B30" s="1569">
        <v>453853</v>
      </c>
      <c r="C30" s="1596"/>
      <c r="D30" s="1569">
        <v>526468</v>
      </c>
      <c r="E30" s="1584"/>
      <c r="F30" s="1579">
        <v>488474.49740517698</v>
      </c>
      <c r="G30" s="1584"/>
      <c r="H30" s="1593">
        <v>-7.2166784296145287E-2</v>
      </c>
      <c r="I30" s="1604"/>
      <c r="J30" s="1579">
        <v>504640.63671999995</v>
      </c>
      <c r="K30" s="1596"/>
      <c r="V30" s="2844"/>
    </row>
    <row r="31" spans="1:22" ht="13.5" thickBot="1" x14ac:dyDescent="0.25">
      <c r="A31" s="1438" t="s">
        <v>513</v>
      </c>
      <c r="B31" s="1572">
        <v>105479</v>
      </c>
      <c r="C31" s="1596"/>
      <c r="D31" s="1598">
        <v>139645</v>
      </c>
      <c r="E31" s="1584"/>
      <c r="F31" s="1579">
        <v>137139.60598811434</v>
      </c>
      <c r="G31" s="1584"/>
      <c r="H31" s="1602">
        <v>-1.7941165182324147E-2</v>
      </c>
      <c r="I31" s="1604"/>
      <c r="J31" s="1579">
        <v>137139.60598811434</v>
      </c>
      <c r="K31" s="1597"/>
    </row>
    <row r="32" spans="1:22" x14ac:dyDescent="0.2">
      <c r="A32" s="1590" t="s">
        <v>514</v>
      </c>
      <c r="B32" s="1543">
        <v>2303354</v>
      </c>
      <c r="C32" s="1546"/>
      <c r="D32" s="1543">
        <v>2448190</v>
      </c>
      <c r="E32" s="1544"/>
      <c r="F32" s="1441">
        <v>2547686.921286073</v>
      </c>
      <c r="G32" s="1544"/>
      <c r="H32" s="1601">
        <v>4.0641012865044401E-2</v>
      </c>
      <c r="I32" s="1592"/>
      <c r="J32" s="1441">
        <v>2467336.1558051114</v>
      </c>
      <c r="K32" s="1554"/>
    </row>
    <row r="33" spans="1:22" x14ac:dyDescent="0.2">
      <c r="A33" s="1412" t="s">
        <v>515</v>
      </c>
      <c r="B33" s="1569">
        <v>69669</v>
      </c>
      <c r="C33" s="1596"/>
      <c r="D33" s="1569">
        <v>73535</v>
      </c>
      <c r="E33" s="1584"/>
      <c r="F33" s="1579">
        <v>68887.972789351654</v>
      </c>
      <c r="G33" s="1584"/>
      <c r="H33" s="1593">
        <v>-6.3194767262505558E-2</v>
      </c>
      <c r="I33" s="1604"/>
      <c r="J33" s="1579">
        <v>70486.238899999997</v>
      </c>
      <c r="K33" s="1596"/>
    </row>
    <row r="34" spans="1:22" ht="13.5" thickBot="1" x14ac:dyDescent="0.25">
      <c r="A34" s="1425" t="s">
        <v>516</v>
      </c>
      <c r="B34" s="1569">
        <v>173935</v>
      </c>
      <c r="C34" s="1596"/>
      <c r="D34" s="1569">
        <v>226915</v>
      </c>
      <c r="E34" s="1584"/>
      <c r="F34" s="1579">
        <v>208469.16737323895</v>
      </c>
      <c r="G34" s="1584"/>
      <c r="H34" s="1593">
        <v>-8.1289613409254807E-2</v>
      </c>
      <c r="I34" s="1604"/>
      <c r="J34" s="1579">
        <v>217507.1041</v>
      </c>
      <c r="K34" s="1596"/>
      <c r="M34" t="s">
        <v>255</v>
      </c>
    </row>
    <row r="35" spans="1:22" x14ac:dyDescent="0.2">
      <c r="A35" s="1425" t="s">
        <v>73</v>
      </c>
      <c r="B35" s="1569">
        <v>285033</v>
      </c>
      <c r="C35" s="1596"/>
      <c r="D35" s="1569">
        <v>333169</v>
      </c>
      <c r="E35" s="1584"/>
      <c r="F35" s="1579">
        <v>332418.2749530414</v>
      </c>
      <c r="G35" s="1584"/>
      <c r="H35" s="1593">
        <v>-2.2532860108791623E-3</v>
      </c>
      <c r="I35" s="1604"/>
      <c r="J35" s="1579">
        <v>332418.2749530414</v>
      </c>
      <c r="K35" s="1596"/>
      <c r="M35" s="281" t="s">
        <v>256</v>
      </c>
      <c r="N35" s="2867" t="s">
        <v>454</v>
      </c>
      <c r="O35" s="2868"/>
      <c r="P35" s="82" t="s">
        <v>259</v>
      </c>
      <c r="Q35" s="2867" t="s">
        <v>575</v>
      </c>
      <c r="R35" s="3126"/>
    </row>
    <row r="36" spans="1:22" x14ac:dyDescent="0.2">
      <c r="A36" s="1425" t="s">
        <v>517</v>
      </c>
      <c r="B36" s="1569">
        <v>98904</v>
      </c>
      <c r="C36" s="1596"/>
      <c r="D36" s="1569">
        <v>127846</v>
      </c>
      <c r="E36" s="1584"/>
      <c r="F36" s="1579">
        <v>107698.76580286419</v>
      </c>
      <c r="G36" s="1584"/>
      <c r="H36" s="1593">
        <v>-0.15758986747442869</v>
      </c>
      <c r="I36" s="1604"/>
      <c r="J36" s="1579">
        <v>122545.50483999999</v>
      </c>
      <c r="K36" s="1596"/>
      <c r="M36" s="15" t="s">
        <v>257</v>
      </c>
      <c r="N36" s="2854" t="s">
        <v>386</v>
      </c>
      <c r="O36" s="2864"/>
      <c r="P36" s="296" t="s">
        <v>686</v>
      </c>
      <c r="Q36" s="31"/>
      <c r="R36" s="5"/>
      <c r="V36" s="13"/>
    </row>
    <row r="37" spans="1:22" x14ac:dyDescent="0.2">
      <c r="A37" s="1425" t="s">
        <v>518</v>
      </c>
      <c r="B37" s="1569">
        <v>115214</v>
      </c>
      <c r="C37" s="1596"/>
      <c r="D37" s="1569">
        <v>114796</v>
      </c>
      <c r="E37" s="1584"/>
      <c r="F37" s="1579">
        <v>118157.04255782894</v>
      </c>
      <c r="G37" s="1584"/>
      <c r="H37" s="1593">
        <v>2.927839435022948E-2</v>
      </c>
      <c r="I37" s="1604"/>
      <c r="J37" s="1579">
        <v>118157.04255782894</v>
      </c>
      <c r="K37" s="1596"/>
      <c r="M37" s="22"/>
      <c r="N37" s="2882" t="s">
        <v>258</v>
      </c>
      <c r="O37" s="2884"/>
      <c r="P37" s="304" t="s">
        <v>687</v>
      </c>
      <c r="Q37" s="2882" t="s">
        <v>486</v>
      </c>
      <c r="R37" s="3026"/>
    </row>
    <row r="38" spans="1:22" x14ac:dyDescent="0.2">
      <c r="A38" s="1425" t="s">
        <v>520</v>
      </c>
      <c r="B38" s="1569">
        <v>88111</v>
      </c>
      <c r="C38" s="1596"/>
      <c r="D38" s="1569">
        <v>111170</v>
      </c>
      <c r="E38" s="1584"/>
      <c r="F38" s="1579">
        <v>97854.212716486261</v>
      </c>
      <c r="G38" s="1584"/>
      <c r="H38" s="1593">
        <v>-0.11977860289209084</v>
      </c>
      <c r="I38" s="1604"/>
      <c r="J38" s="1579">
        <v>106560.8918</v>
      </c>
      <c r="K38" s="1596"/>
      <c r="M38" s="1" t="s">
        <v>273</v>
      </c>
      <c r="N38" s="66"/>
      <c r="O38" s="81"/>
      <c r="P38" s="31"/>
      <c r="Q38" s="49">
        <v>14283</v>
      </c>
      <c r="R38" s="55"/>
    </row>
    <row r="39" spans="1:22" x14ac:dyDescent="0.2">
      <c r="A39" s="1425" t="s">
        <v>500</v>
      </c>
      <c r="B39" s="1569">
        <v>76076</v>
      </c>
      <c r="C39" s="1596"/>
      <c r="D39" s="1569">
        <v>80974</v>
      </c>
      <c r="E39" s="1584"/>
      <c r="F39" s="1579">
        <v>67883.025045718095</v>
      </c>
      <c r="G39" s="1584"/>
      <c r="H39" s="1593">
        <v>-0.16166886845508316</v>
      </c>
      <c r="I39" s="1604"/>
      <c r="J39" s="1579">
        <v>77616.81796</v>
      </c>
      <c r="K39" s="1596"/>
      <c r="M39" s="1" t="s">
        <v>260</v>
      </c>
      <c r="N39" s="210">
        <v>1859</v>
      </c>
      <c r="O39" s="263"/>
      <c r="P39" s="188" t="s">
        <v>268</v>
      </c>
      <c r="Q39" s="31">
        <v>14003</v>
      </c>
      <c r="R39" s="5"/>
    </row>
    <row r="40" spans="1:22" x14ac:dyDescent="0.2">
      <c r="A40" s="1425" t="s">
        <v>521</v>
      </c>
      <c r="B40" s="1569">
        <v>147575</v>
      </c>
      <c r="C40" s="1596"/>
      <c r="D40" s="1569">
        <v>157497</v>
      </c>
      <c r="E40" s="1584"/>
      <c r="F40" s="1579">
        <v>157423.87222860556</v>
      </c>
      <c r="G40" s="1584"/>
      <c r="H40" s="1593">
        <v>-4.6431215448195011E-4</v>
      </c>
      <c r="I40" s="1604"/>
      <c r="J40" s="1579">
        <v>157423.87222860556</v>
      </c>
      <c r="K40" s="1596"/>
      <c r="M40" s="1" t="s">
        <v>261</v>
      </c>
      <c r="N40" s="210">
        <v>1047</v>
      </c>
      <c r="O40" s="263"/>
      <c r="P40" s="188" t="s">
        <v>504</v>
      </c>
      <c r="Q40" s="31">
        <v>7887</v>
      </c>
      <c r="R40" s="5"/>
    </row>
    <row r="41" spans="1:22" x14ac:dyDescent="0.2">
      <c r="A41" s="1425" t="s">
        <v>522</v>
      </c>
      <c r="B41" s="1569">
        <v>145304</v>
      </c>
      <c r="C41" s="1596"/>
      <c r="D41" s="1569">
        <v>149811</v>
      </c>
      <c r="E41" s="1584"/>
      <c r="F41" s="1579">
        <v>147678.51204563506</v>
      </c>
      <c r="G41" s="1584"/>
      <c r="H41" s="1593">
        <v>-1.4234521859976531E-2</v>
      </c>
      <c r="I41" s="1604"/>
      <c r="J41" s="1579">
        <v>147678.51204563506</v>
      </c>
      <c r="K41" s="1596"/>
      <c r="M41" s="1" t="s">
        <v>262</v>
      </c>
      <c r="N41" s="210">
        <v>4830</v>
      </c>
      <c r="O41" s="263"/>
      <c r="P41" s="188" t="s">
        <v>269</v>
      </c>
      <c r="Q41" s="31">
        <v>36382</v>
      </c>
      <c r="R41" s="5"/>
    </row>
    <row r="42" spans="1:22" x14ac:dyDescent="0.2">
      <c r="A42" s="1425" t="s">
        <v>501</v>
      </c>
      <c r="B42" s="1569">
        <v>127250</v>
      </c>
      <c r="C42" s="1596"/>
      <c r="D42" s="1569">
        <v>131174</v>
      </c>
      <c r="E42" s="1584"/>
      <c r="F42" s="1579">
        <v>141637.16046946563</v>
      </c>
      <c r="G42" s="1584"/>
      <c r="H42" s="1593">
        <v>7.9765505888862331E-2</v>
      </c>
      <c r="I42" s="1604"/>
      <c r="J42" s="1579">
        <v>136612.47404</v>
      </c>
      <c r="K42" s="1596"/>
      <c r="M42" s="1" t="s">
        <v>263</v>
      </c>
      <c r="N42" s="210">
        <v>4241</v>
      </c>
      <c r="O42" s="263"/>
      <c r="P42" s="188" t="s">
        <v>270</v>
      </c>
      <c r="Q42" s="31">
        <v>31945</v>
      </c>
      <c r="R42" s="5"/>
    </row>
    <row r="43" spans="1:22" x14ac:dyDescent="0.2">
      <c r="A43" s="1425" t="s">
        <v>503</v>
      </c>
      <c r="B43" s="1569">
        <v>426781</v>
      </c>
      <c r="C43" s="1596"/>
      <c r="D43" s="1569">
        <v>391432</v>
      </c>
      <c r="E43" s="1584"/>
      <c r="F43" s="1579">
        <v>448180.95780809387</v>
      </c>
      <c r="G43" s="1584"/>
      <c r="H43" s="1593">
        <v>0.14497781941204058</v>
      </c>
      <c r="I43" s="1604"/>
      <c r="J43" s="1579">
        <v>407660.77072000003</v>
      </c>
      <c r="K43" s="1596"/>
      <c r="M43" s="1" t="s">
        <v>264</v>
      </c>
      <c r="N43" s="210">
        <v>799</v>
      </c>
      <c r="O43" s="263"/>
      <c r="P43" s="188" t="s">
        <v>271</v>
      </c>
      <c r="Q43" s="31">
        <v>6018</v>
      </c>
      <c r="R43" s="5"/>
    </row>
    <row r="44" spans="1:22" x14ac:dyDescent="0.2">
      <c r="A44" s="1425" t="s">
        <v>523</v>
      </c>
      <c r="B44" s="1569">
        <v>194049</v>
      </c>
      <c r="C44" s="1596"/>
      <c r="D44" s="1569">
        <v>188483</v>
      </c>
      <c r="E44" s="1584"/>
      <c r="F44" s="1579">
        <v>215093.40519460401</v>
      </c>
      <c r="G44" s="1584"/>
      <c r="H44" s="1593">
        <v>0.14118199092015732</v>
      </c>
      <c r="I44" s="1604"/>
      <c r="J44" s="1579">
        <v>196297.50518000001</v>
      </c>
      <c r="K44" s="1596"/>
      <c r="M44" s="1" t="s">
        <v>265</v>
      </c>
      <c r="N44" s="210">
        <v>3209</v>
      </c>
      <c r="O44" s="263"/>
      <c r="P44" s="188" t="s">
        <v>504</v>
      </c>
      <c r="Q44" s="31">
        <v>24172</v>
      </c>
      <c r="R44" s="5"/>
    </row>
    <row r="45" spans="1:22" x14ac:dyDescent="0.2">
      <c r="A45" s="1425" t="s">
        <v>524</v>
      </c>
      <c r="B45" s="1569">
        <v>180866</v>
      </c>
      <c r="C45" s="1596"/>
      <c r="D45" s="1569">
        <v>167448</v>
      </c>
      <c r="E45" s="1584"/>
      <c r="F45" s="1579">
        <v>214904.48237988225</v>
      </c>
      <c r="G45" s="1584"/>
      <c r="H45" s="1593">
        <v>0.28341026694784199</v>
      </c>
      <c r="I45" s="1604"/>
      <c r="J45" s="1579">
        <v>174390.39408</v>
      </c>
      <c r="K45" s="1596"/>
      <c r="M45" s="1" t="s">
        <v>266</v>
      </c>
      <c r="N45" s="210">
        <v>1609</v>
      </c>
      <c r="O45" s="263"/>
      <c r="P45" s="188" t="s">
        <v>272</v>
      </c>
      <c r="Q45" s="31">
        <v>12120</v>
      </c>
      <c r="R45" s="5"/>
    </row>
    <row r="46" spans="1:22" ht="13.5" thickBot="1" x14ac:dyDescent="0.25">
      <c r="A46" s="1438" t="s">
        <v>512</v>
      </c>
      <c r="B46" s="1572">
        <v>174587</v>
      </c>
      <c r="C46" s="1597"/>
      <c r="D46" s="1572">
        <v>193940</v>
      </c>
      <c r="E46" s="1591"/>
      <c r="F46" s="1580">
        <v>221400.06992125709</v>
      </c>
      <c r="G46" s="1591"/>
      <c r="H46" s="1594">
        <v>0.1415905430610348</v>
      </c>
      <c r="I46" s="1605"/>
      <c r="J46" s="1580">
        <v>201980.7524</v>
      </c>
      <c r="K46" s="1597"/>
      <c r="M46" s="6" t="s">
        <v>267</v>
      </c>
      <c r="N46" s="256">
        <v>4048</v>
      </c>
      <c r="O46" s="269"/>
      <c r="P46" s="424" t="s">
        <v>508</v>
      </c>
      <c r="Q46" s="36">
        <v>30491</v>
      </c>
      <c r="R46" s="7"/>
    </row>
    <row r="47" spans="1:22" ht="15.75" thickBot="1" x14ac:dyDescent="0.3">
      <c r="A47" s="1587" t="s">
        <v>488</v>
      </c>
      <c r="B47" s="1588">
        <v>7959685</v>
      </c>
      <c r="C47" s="1589"/>
      <c r="D47" s="1588">
        <v>8652361</v>
      </c>
      <c r="E47" s="1599"/>
      <c r="F47" s="1600">
        <v>8567644.3021875061</v>
      </c>
      <c r="G47" s="1607" t="s">
        <v>526</v>
      </c>
      <c r="H47" s="1603">
        <v>-9.7911654186058454E-3</v>
      </c>
      <c r="I47" s="1595"/>
      <c r="J47" s="1606">
        <v>8553360.8597691823</v>
      </c>
      <c r="K47" s="1589"/>
      <c r="M47" s="70" t="s">
        <v>488</v>
      </c>
      <c r="N47" s="423">
        <v>21642</v>
      </c>
      <c r="O47" s="17"/>
      <c r="P47" s="36"/>
      <c r="Q47" s="423">
        <v>163018</v>
      </c>
      <c r="R47" s="7"/>
    </row>
    <row r="48" spans="1:22" s="34" customFormat="1" ht="15.75" x14ac:dyDescent="0.25">
      <c r="A48" s="106" t="s">
        <v>681</v>
      </c>
      <c r="B48" s="387"/>
      <c r="C48" s="387"/>
      <c r="D48" s="387"/>
      <c r="E48" s="387"/>
      <c r="F48" s="387"/>
      <c r="G48" s="387"/>
      <c r="H48" s="405"/>
      <c r="I48" s="405"/>
      <c r="J48" s="387"/>
      <c r="M48"/>
      <c r="N48"/>
      <c r="O48"/>
      <c r="P48"/>
      <c r="Q48"/>
      <c r="R48"/>
    </row>
    <row r="49" spans="1:22" s="34" customFormat="1" ht="15.75" x14ac:dyDescent="0.25">
      <c r="A49" s="106" t="s">
        <v>781</v>
      </c>
      <c r="B49" s="387"/>
      <c r="C49" s="387"/>
      <c r="D49" s="387"/>
      <c r="E49" s="387"/>
      <c r="F49" s="387"/>
      <c r="G49" s="387"/>
      <c r="H49" s="405"/>
      <c r="I49" s="405"/>
      <c r="J49" s="387"/>
    </row>
    <row r="50" spans="1:22" s="34" customFormat="1" ht="15.75" x14ac:dyDescent="0.25">
      <c r="A50" s="106" t="s">
        <v>780</v>
      </c>
      <c r="B50" s="387"/>
      <c r="C50" s="387"/>
      <c r="D50" s="387"/>
      <c r="E50" s="387"/>
      <c r="F50" s="387"/>
      <c r="G50" s="387"/>
      <c r="H50" s="405"/>
      <c r="I50" s="405"/>
      <c r="J50" s="387"/>
    </row>
    <row r="51" spans="1:22" s="34" customFormat="1" ht="15.75" x14ac:dyDescent="0.25">
      <c r="A51" s="106" t="s">
        <v>774</v>
      </c>
      <c r="B51" s="387"/>
      <c r="C51" s="387"/>
      <c r="D51" s="387"/>
      <c r="E51" s="387"/>
      <c r="F51" s="387"/>
      <c r="G51" s="387"/>
      <c r="H51" s="405"/>
      <c r="I51" s="405"/>
      <c r="J51" s="387"/>
    </row>
    <row r="52" spans="1:22" s="34" customFormat="1" ht="15.75" x14ac:dyDescent="0.25">
      <c r="A52" s="106" t="s">
        <v>775</v>
      </c>
      <c r="B52" s="387"/>
      <c r="C52" s="387"/>
      <c r="D52" s="387"/>
      <c r="E52" s="387"/>
      <c r="F52" s="387"/>
      <c r="G52" s="387"/>
      <c r="H52" s="405"/>
      <c r="I52" s="405"/>
      <c r="J52" s="387"/>
    </row>
    <row r="53" spans="1:22" s="34" customFormat="1" ht="15.75" x14ac:dyDescent="0.25">
      <c r="A53" s="106" t="s">
        <v>685</v>
      </c>
      <c r="B53" s="387"/>
      <c r="C53" s="387"/>
      <c r="D53" s="387"/>
      <c r="E53" s="387"/>
      <c r="F53" s="387"/>
      <c r="G53" s="387"/>
      <c r="H53" s="405"/>
      <c r="I53" s="405"/>
      <c r="J53" s="387"/>
    </row>
    <row r="54" spans="1:22" s="34" customFormat="1" ht="15.75" x14ac:dyDescent="0.25">
      <c r="A54" s="106" t="s">
        <v>777</v>
      </c>
      <c r="B54" s="387"/>
      <c r="C54" s="387"/>
      <c r="D54" s="387"/>
      <c r="E54" s="387"/>
      <c r="F54" s="387"/>
      <c r="G54" s="387"/>
      <c r="H54" s="405"/>
      <c r="I54" s="405"/>
      <c r="J54" s="387"/>
    </row>
    <row r="55" spans="1:22" customFormat="1" ht="15" x14ac:dyDescent="0.2">
      <c r="A55" s="245" t="s">
        <v>776</v>
      </c>
      <c r="J55" s="52"/>
      <c r="M55" s="34"/>
      <c r="N55" s="34"/>
      <c r="O55" s="34"/>
      <c r="P55" s="34"/>
      <c r="Q55" s="34"/>
      <c r="R55" s="34"/>
    </row>
    <row r="56" spans="1:22" ht="15" x14ac:dyDescent="0.2">
      <c r="A56" s="1609" t="s">
        <v>778</v>
      </c>
    </row>
    <row r="57" spans="1:22" ht="15" x14ac:dyDescent="0.2">
      <c r="A57" s="1609" t="s">
        <v>779</v>
      </c>
    </row>
    <row r="59" spans="1:22" x14ac:dyDescent="0.2">
      <c r="V59" s="60"/>
    </row>
    <row r="61" spans="1:22" ht="15" x14ac:dyDescent="0.2">
      <c r="M61" s="34"/>
      <c r="N61" s="34"/>
      <c r="O61" s="34"/>
      <c r="P61" s="34"/>
      <c r="Q61" s="34"/>
      <c r="R61" s="34"/>
    </row>
    <row r="62" spans="1:22" ht="15" x14ac:dyDescent="0.2">
      <c r="M62" s="34"/>
      <c r="N62" s="34"/>
      <c r="O62" s="34"/>
      <c r="P62" s="34"/>
      <c r="Q62" s="34"/>
      <c r="R62" s="34"/>
    </row>
    <row r="63" spans="1:22" ht="15" x14ac:dyDescent="0.2">
      <c r="M63" s="34"/>
      <c r="N63" s="34"/>
      <c r="O63" s="34"/>
      <c r="P63" s="34"/>
      <c r="Q63" s="34"/>
      <c r="R63" s="34"/>
    </row>
    <row r="64" spans="1:22" ht="15" x14ac:dyDescent="0.2">
      <c r="M64" s="34"/>
      <c r="N64" s="34"/>
      <c r="O64" s="34"/>
      <c r="P64" s="34"/>
      <c r="Q64" s="34"/>
      <c r="R64" s="34"/>
      <c r="V64" s="34"/>
    </row>
    <row r="65" spans="13:22" ht="15" x14ac:dyDescent="0.2">
      <c r="M65" s="34"/>
      <c r="N65" s="34"/>
      <c r="O65" s="34"/>
      <c r="P65" s="34"/>
      <c r="Q65" s="34"/>
      <c r="R65" s="34"/>
      <c r="V65" s="34"/>
    </row>
    <row r="66" spans="13:22" ht="15" x14ac:dyDescent="0.2">
      <c r="V66" s="34"/>
    </row>
    <row r="67" spans="13:22" ht="15" x14ac:dyDescent="0.2">
      <c r="V67" s="34"/>
    </row>
    <row r="68" spans="13:22" ht="15" x14ac:dyDescent="0.2">
      <c r="V68" s="34"/>
    </row>
    <row r="69" spans="13:22" ht="15" x14ac:dyDescent="0.2">
      <c r="V69" s="34"/>
    </row>
    <row r="70" spans="13:22" ht="15" x14ac:dyDescent="0.2">
      <c r="V70" s="34"/>
    </row>
    <row r="71" spans="13:22" ht="15" x14ac:dyDescent="0.2">
      <c r="V71" s="34"/>
    </row>
    <row r="72" spans="13:22" ht="15" x14ac:dyDescent="0.2">
      <c r="V72" s="34"/>
    </row>
    <row r="73" spans="13:22" ht="15" x14ac:dyDescent="0.2">
      <c r="V73" s="34"/>
    </row>
    <row r="75" spans="13:22" ht="15" x14ac:dyDescent="0.2">
      <c r="V75" s="34"/>
    </row>
    <row r="76" spans="13:22" ht="15" x14ac:dyDescent="0.2">
      <c r="V76" s="34"/>
    </row>
  </sheetData>
  <mergeCells count="32">
    <mergeCell ref="B8:C8"/>
    <mergeCell ref="D8:E8"/>
    <mergeCell ref="J8:K8"/>
    <mergeCell ref="B9:C9"/>
    <mergeCell ref="D9:E9"/>
    <mergeCell ref="F9:G9"/>
    <mergeCell ref="H9:I9"/>
    <mergeCell ref="J9:K9"/>
    <mergeCell ref="F8:G8"/>
    <mergeCell ref="B6:C6"/>
    <mergeCell ref="F6:G6"/>
    <mergeCell ref="H6:I6"/>
    <mergeCell ref="J6:K6"/>
    <mergeCell ref="B7:C7"/>
    <mergeCell ref="D7:E7"/>
    <mergeCell ref="F7:G7"/>
    <mergeCell ref="H7:I7"/>
    <mergeCell ref="J7:K7"/>
    <mergeCell ref="V27:V30"/>
    <mergeCell ref="N35:O35"/>
    <mergeCell ref="Q35:R35"/>
    <mergeCell ref="N36:O36"/>
    <mergeCell ref="N37:O37"/>
    <mergeCell ref="Q37:R37"/>
    <mergeCell ref="B3:C3"/>
    <mergeCell ref="D3:J3"/>
    <mergeCell ref="B4:C4"/>
    <mergeCell ref="B5:C5"/>
    <mergeCell ref="D5:E5"/>
    <mergeCell ref="F5:G5"/>
    <mergeCell ref="H5:I5"/>
    <mergeCell ref="J5:K5"/>
  </mergeCells>
  <printOptions horizontalCentered="1"/>
  <pageMargins left="0.42" right="0.23" top="0.65" bottom="0.52" header="0.5" footer="0.5"/>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7"/>
  <sheetViews>
    <sheetView zoomScale="75" workbookViewId="0">
      <pane xSplit="1" ySplit="14" topLeftCell="B15" activePane="bottomRight" state="frozen"/>
      <selection activeCell="A19" sqref="A19:I19"/>
      <selection pane="topRight" activeCell="A19" sqref="A19:I19"/>
      <selection pane="bottomLeft" activeCell="A19" sqref="A19:I19"/>
      <selection pane="bottomRight" activeCell="AC24" sqref="AC24"/>
    </sheetView>
  </sheetViews>
  <sheetFormatPr defaultRowHeight="12.75" x14ac:dyDescent="0.2"/>
  <cols>
    <col min="1" max="1" width="21.42578125" customWidth="1"/>
    <col min="2" max="2" width="10.42578125" style="264" customWidth="1"/>
    <col min="3" max="3" width="1.28515625" customWidth="1"/>
    <col min="4" max="4" width="2.42578125" customWidth="1"/>
    <col min="5" max="5" width="9.7109375" style="264" customWidth="1"/>
    <col min="6" max="6" width="1.7109375" style="264" customWidth="1"/>
    <col min="7" max="7" width="9.140625" style="264"/>
    <col min="8" max="8" width="1.7109375" style="264" customWidth="1"/>
    <col min="9" max="9" width="7.7109375" style="264" customWidth="1"/>
    <col min="10" max="10" width="1.7109375" customWidth="1"/>
    <col min="11" max="11" width="8.140625" customWidth="1"/>
    <col min="12" max="12" width="1.42578125" customWidth="1"/>
    <col min="13" max="13" width="8" customWidth="1"/>
    <col min="14" max="14" width="1.85546875" customWidth="1"/>
    <col min="15" max="15" width="8.7109375" customWidth="1"/>
    <col min="16" max="16" width="1.85546875" customWidth="1"/>
    <col min="17" max="17" width="2.42578125" customWidth="1"/>
    <col min="18" max="18" width="2.28515625" customWidth="1"/>
    <col min="19" max="19" width="12.28515625" customWidth="1"/>
    <col min="20" max="20" width="2.28515625" customWidth="1"/>
    <col min="21" max="21" width="12" customWidth="1"/>
    <col min="22" max="22" width="2.28515625" customWidth="1"/>
    <col min="23" max="23" width="11" customWidth="1"/>
    <col min="24" max="24" width="2.28515625" customWidth="1"/>
    <col min="25" max="25" width="1.28515625" customWidth="1"/>
    <col min="26" max="26" width="9.28515625" bestFit="1" customWidth="1"/>
    <col min="27" max="27" width="1.7109375" customWidth="1"/>
    <col min="28" max="28" width="9.28515625" bestFit="1" customWidth="1"/>
    <col min="29" max="29" width="20.85546875" customWidth="1"/>
    <col min="30" max="30" width="6.42578125" customWidth="1"/>
    <col min="31" max="31" width="10.7109375" customWidth="1"/>
    <col min="32" max="32" width="1.7109375" customWidth="1"/>
    <col min="33" max="33" width="5" customWidth="1"/>
    <col min="34" max="34" width="1.7109375" customWidth="1"/>
    <col min="35" max="35" width="10" customWidth="1"/>
    <col min="36" max="36" width="1.7109375" customWidth="1"/>
    <col min="37" max="37" width="10.42578125" customWidth="1"/>
    <col min="38" max="38" width="2" customWidth="1"/>
    <col min="39" max="39" width="9.7109375" bestFit="1" customWidth="1"/>
    <col min="40" max="40" width="1.85546875" customWidth="1"/>
    <col min="41" max="41" width="9.28515625" bestFit="1" customWidth="1"/>
    <col min="42" max="42" width="1.5703125" customWidth="1"/>
    <col min="43" max="43" width="9.28515625" bestFit="1" customWidth="1"/>
    <col min="44" max="44" width="1.85546875" customWidth="1"/>
    <col min="45" max="45" width="9.28515625" bestFit="1" customWidth="1"/>
    <col min="46" max="46" width="1.85546875" customWidth="1"/>
  </cols>
  <sheetData>
    <row r="1" spans="1:30" ht="23.25" x14ac:dyDescent="0.35">
      <c r="A1" s="325" t="s">
        <v>1165</v>
      </c>
      <c r="B1" s="386"/>
      <c r="C1" s="325"/>
      <c r="D1" s="325"/>
      <c r="S1" s="362"/>
      <c r="T1" s="14"/>
      <c r="U1" s="14"/>
      <c r="AD1" s="24"/>
    </row>
    <row r="2" spans="1:30" ht="13.5" thickBot="1" x14ac:dyDescent="0.25"/>
    <row r="3" spans="1:30" x14ac:dyDescent="0.2">
      <c r="A3" s="25"/>
      <c r="B3" s="3139" t="s">
        <v>448</v>
      </c>
      <c r="C3" s="3140"/>
      <c r="D3" s="14"/>
      <c r="E3" s="2847" t="s">
        <v>451</v>
      </c>
      <c r="F3" s="2848"/>
      <c r="G3" s="2848"/>
      <c r="H3" s="2848"/>
      <c r="I3" s="2848"/>
      <c r="J3" s="2848"/>
      <c r="K3" s="2867"/>
      <c r="L3" s="3126"/>
      <c r="M3" s="281"/>
      <c r="N3" s="83"/>
      <c r="O3" s="82"/>
      <c r="P3" s="176"/>
      <c r="Q3" s="81"/>
      <c r="R3" s="81"/>
      <c r="S3" s="3117" t="s">
        <v>452</v>
      </c>
      <c r="T3" s="3146"/>
      <c r="U3" s="3146"/>
      <c r="V3" s="3146"/>
      <c r="W3" s="3146"/>
      <c r="X3" s="3118"/>
      <c r="Y3" s="255"/>
    </row>
    <row r="4" spans="1:30" x14ac:dyDescent="0.2">
      <c r="A4" s="1"/>
      <c r="B4" s="2897" t="s">
        <v>367</v>
      </c>
      <c r="C4" s="2910"/>
      <c r="D4" s="81"/>
      <c r="E4" s="3144" t="s">
        <v>453</v>
      </c>
      <c r="F4" s="3145"/>
      <c r="G4" s="370">
        <v>2003</v>
      </c>
      <c r="H4" s="257"/>
      <c r="I4" s="257"/>
      <c r="J4" s="148"/>
      <c r="K4" s="2854"/>
      <c r="L4" s="2853"/>
      <c r="M4" s="15"/>
      <c r="N4" s="81"/>
      <c r="O4" s="66"/>
      <c r="P4" s="55"/>
      <c r="Q4" s="81"/>
      <c r="R4" s="81"/>
      <c r="S4" s="301"/>
      <c r="T4" s="302"/>
      <c r="U4" s="363" t="s">
        <v>528</v>
      </c>
      <c r="V4" s="302"/>
      <c r="W4" s="302"/>
      <c r="X4" s="328"/>
      <c r="Y4" s="255"/>
    </row>
    <row r="5" spans="1:30" x14ac:dyDescent="0.2">
      <c r="A5" s="1"/>
      <c r="B5" s="282" t="s">
        <v>369</v>
      </c>
      <c r="C5" s="55"/>
      <c r="D5" s="81"/>
      <c r="E5" s="297"/>
      <c r="F5" s="186"/>
      <c r="G5" s="2849" t="s">
        <v>455</v>
      </c>
      <c r="H5" s="2890"/>
      <c r="I5" s="2890"/>
      <c r="J5" s="2850"/>
      <c r="K5" s="2854" t="s">
        <v>454</v>
      </c>
      <c r="L5" s="2853"/>
      <c r="M5" s="2851" t="s">
        <v>372</v>
      </c>
      <c r="N5" s="2852"/>
      <c r="O5" s="2854" t="s">
        <v>373</v>
      </c>
      <c r="P5" s="2853"/>
      <c r="Q5" s="81"/>
      <c r="R5" s="81"/>
      <c r="S5" s="292"/>
      <c r="T5" s="293"/>
      <c r="U5" s="364"/>
      <c r="V5" s="143"/>
      <c r="W5" s="364"/>
      <c r="X5" s="252"/>
      <c r="Y5" s="143"/>
    </row>
    <row r="6" spans="1:30" x14ac:dyDescent="0.2">
      <c r="A6" s="1"/>
      <c r="B6" s="2854" t="s">
        <v>464</v>
      </c>
      <c r="C6" s="2853"/>
      <c r="D6" s="81"/>
      <c r="E6" s="297"/>
      <c r="F6" s="186"/>
      <c r="G6" s="2882" t="s">
        <v>299</v>
      </c>
      <c r="H6" s="2883"/>
      <c r="I6" s="2883"/>
      <c r="J6" s="2884"/>
      <c r="K6" s="2854" t="s">
        <v>456</v>
      </c>
      <c r="L6" s="2853"/>
      <c r="M6" s="2851" t="s">
        <v>375</v>
      </c>
      <c r="N6" s="2852"/>
      <c r="O6" s="2854" t="s">
        <v>376</v>
      </c>
      <c r="P6" s="2853"/>
      <c r="Q6" s="81"/>
      <c r="R6" s="81"/>
      <c r="S6" s="2878" t="s">
        <v>377</v>
      </c>
      <c r="T6" s="3128"/>
      <c r="U6" s="3127" t="s">
        <v>457</v>
      </c>
      <c r="V6" s="3128"/>
      <c r="W6" s="330"/>
      <c r="X6" s="252"/>
      <c r="Y6" s="143"/>
    </row>
    <row r="7" spans="1:30" x14ac:dyDescent="0.2">
      <c r="A7" s="294" t="s">
        <v>679</v>
      </c>
      <c r="B7" s="282" t="s">
        <v>410</v>
      </c>
      <c r="C7" s="55"/>
      <c r="D7" s="81"/>
      <c r="E7" s="2909" t="s">
        <v>457</v>
      </c>
      <c r="F7" s="2908"/>
      <c r="G7" s="2901" t="s">
        <v>457</v>
      </c>
      <c r="H7" s="2904"/>
      <c r="I7" s="2887" t="s">
        <v>458</v>
      </c>
      <c r="J7" s="2886"/>
      <c r="K7" s="2854" t="s">
        <v>396</v>
      </c>
      <c r="L7" s="2853"/>
      <c r="M7" s="2851" t="s">
        <v>385</v>
      </c>
      <c r="N7" s="2852"/>
      <c r="O7" s="66"/>
      <c r="P7" s="55"/>
      <c r="Q7" s="81"/>
      <c r="R7" s="81"/>
      <c r="S7" s="2878" t="s">
        <v>456</v>
      </c>
      <c r="T7" s="3128"/>
      <c r="U7" s="3127" t="s">
        <v>387</v>
      </c>
      <c r="V7" s="3128"/>
      <c r="W7" s="173"/>
      <c r="X7" s="199"/>
      <c r="Y7" s="62"/>
    </row>
    <row r="8" spans="1:30" x14ac:dyDescent="0.2">
      <c r="A8" s="294" t="s">
        <v>680</v>
      </c>
      <c r="B8" s="282" t="s">
        <v>449</v>
      </c>
      <c r="C8" s="357"/>
      <c r="D8" s="81"/>
      <c r="E8" s="2909" t="s">
        <v>459</v>
      </c>
      <c r="F8" s="2908"/>
      <c r="G8" s="2897" t="s">
        <v>383</v>
      </c>
      <c r="H8" s="2898"/>
      <c r="I8" s="371" t="s">
        <v>22</v>
      </c>
      <c r="J8" s="365"/>
      <c r="K8" s="2854"/>
      <c r="L8" s="2853"/>
      <c r="M8" s="15"/>
      <c r="N8" s="81"/>
      <c r="O8" s="66"/>
      <c r="P8" s="55"/>
      <c r="Q8" s="81"/>
      <c r="R8" s="81"/>
      <c r="S8" s="2878" t="s">
        <v>396</v>
      </c>
      <c r="T8" s="3128"/>
      <c r="U8" s="3127" t="s">
        <v>223</v>
      </c>
      <c r="V8" s="3128"/>
      <c r="W8" s="3127" t="s">
        <v>488</v>
      </c>
      <c r="X8" s="3121"/>
      <c r="Y8" s="255"/>
    </row>
    <row r="9" spans="1:30" x14ac:dyDescent="0.2">
      <c r="A9" s="1"/>
      <c r="B9" s="282" t="s">
        <v>450</v>
      </c>
      <c r="C9" s="55"/>
      <c r="D9" s="81"/>
      <c r="E9" s="2909" t="s">
        <v>460</v>
      </c>
      <c r="F9" s="2908"/>
      <c r="G9" s="188"/>
      <c r="H9" s="263"/>
      <c r="I9" s="2885"/>
      <c r="J9" s="3143"/>
      <c r="K9" s="2854"/>
      <c r="L9" s="2853"/>
      <c r="M9" s="2851" t="s">
        <v>491</v>
      </c>
      <c r="N9" s="2852"/>
      <c r="O9" s="66"/>
      <c r="P9" s="55"/>
      <c r="Q9" s="81"/>
      <c r="R9" s="81"/>
      <c r="S9" s="2878"/>
      <c r="T9" s="3128"/>
      <c r="U9" s="3127"/>
      <c r="V9" s="3128"/>
      <c r="W9" s="173"/>
      <c r="X9" s="199"/>
      <c r="Y9" s="62"/>
    </row>
    <row r="10" spans="1:30" x14ac:dyDescent="0.2">
      <c r="A10" s="1"/>
      <c r="B10" s="282" t="s">
        <v>492</v>
      </c>
      <c r="C10" s="55"/>
      <c r="D10" s="81"/>
      <c r="E10" s="2909"/>
      <c r="F10" s="2908"/>
      <c r="G10" s="282"/>
      <c r="H10" s="186"/>
      <c r="I10" s="282"/>
      <c r="J10" s="146"/>
      <c r="K10" s="2854"/>
      <c r="L10" s="2853"/>
      <c r="M10" s="15"/>
      <c r="N10" s="81"/>
      <c r="O10" s="66"/>
      <c r="P10" s="55"/>
      <c r="Q10" s="81"/>
      <c r="R10" s="81"/>
      <c r="S10" s="2878"/>
      <c r="T10" s="3128"/>
      <c r="U10" s="3127"/>
      <c r="V10" s="3128"/>
      <c r="W10" s="173"/>
      <c r="X10" s="199"/>
      <c r="Y10" s="62"/>
    </row>
    <row r="11" spans="1:30" x14ac:dyDescent="0.2">
      <c r="A11" s="1"/>
      <c r="B11" s="282"/>
      <c r="C11" s="55"/>
      <c r="D11" s="81"/>
      <c r="E11" s="3147"/>
      <c r="F11" s="3148"/>
      <c r="G11" s="282"/>
      <c r="H11" s="186"/>
      <c r="I11" s="2885"/>
      <c r="J11" s="3143"/>
      <c r="K11" s="2854"/>
      <c r="L11" s="2853"/>
      <c r="M11" s="15"/>
      <c r="N11" s="81"/>
      <c r="O11" s="66"/>
      <c r="P11" s="55"/>
      <c r="Q11" s="81"/>
      <c r="R11" s="81"/>
      <c r="S11" s="2878"/>
      <c r="T11" s="3128"/>
      <c r="U11" s="296"/>
      <c r="V11" s="255"/>
      <c r="W11" s="173"/>
      <c r="X11" s="199"/>
      <c r="Y11" s="62"/>
      <c r="AD11" s="13"/>
    </row>
    <row r="12" spans="1:30" x14ac:dyDescent="0.2">
      <c r="A12" s="15"/>
      <c r="B12" s="282"/>
      <c r="C12" s="55"/>
      <c r="D12" s="81"/>
      <c r="E12" s="2909"/>
      <c r="F12" s="2908"/>
      <c r="G12" s="282"/>
      <c r="H12" s="186"/>
      <c r="I12" s="282"/>
      <c r="J12" s="146"/>
      <c r="K12" s="2854"/>
      <c r="L12" s="2853"/>
      <c r="M12" s="15"/>
      <c r="N12" s="81"/>
      <c r="O12" s="66"/>
      <c r="P12" s="55"/>
      <c r="Q12" s="81"/>
      <c r="R12" s="81"/>
      <c r="S12" s="2851" t="s">
        <v>436</v>
      </c>
      <c r="T12" s="2864"/>
      <c r="U12" s="2854" t="s">
        <v>437</v>
      </c>
      <c r="V12" s="2864"/>
      <c r="W12" s="31"/>
      <c r="X12" s="5"/>
      <c r="Y12" s="14"/>
    </row>
    <row r="13" spans="1:30" x14ac:dyDescent="0.2">
      <c r="A13" s="15"/>
      <c r="B13" s="2854" t="s">
        <v>139</v>
      </c>
      <c r="C13" s="2853"/>
      <c r="D13" s="81"/>
      <c r="E13" s="297"/>
      <c r="F13" s="186"/>
      <c r="G13" s="282"/>
      <c r="H13" s="186"/>
      <c r="I13" s="282"/>
      <c r="J13" s="146"/>
      <c r="K13" s="2854" t="s">
        <v>140</v>
      </c>
      <c r="L13" s="2853"/>
      <c r="M13" s="2851" t="s">
        <v>461</v>
      </c>
      <c r="N13" s="2864"/>
      <c r="O13" s="2854" t="s">
        <v>462</v>
      </c>
      <c r="P13" s="2853"/>
      <c r="Q13" s="14"/>
      <c r="R13" s="81"/>
      <c r="S13" s="2851" t="s">
        <v>440</v>
      </c>
      <c r="T13" s="2864"/>
      <c r="U13" s="2854" t="s">
        <v>441</v>
      </c>
      <c r="V13" s="2864"/>
      <c r="W13" s="2854" t="s">
        <v>442</v>
      </c>
      <c r="X13" s="2853"/>
      <c r="Y13" s="14"/>
    </row>
    <row r="14" spans="1:30" ht="13.5" thickBot="1" x14ac:dyDescent="0.25">
      <c r="A14" s="262" t="s">
        <v>443</v>
      </c>
      <c r="B14" s="354"/>
      <c r="C14" s="333"/>
      <c r="D14" s="20"/>
      <c r="E14" s="372">
        <v>1</v>
      </c>
      <c r="F14" s="373"/>
      <c r="G14" s="374">
        <v>1</v>
      </c>
      <c r="H14" s="373"/>
      <c r="I14" s="374">
        <v>3</v>
      </c>
      <c r="J14" s="227"/>
      <c r="K14" s="57"/>
      <c r="L14" s="191"/>
      <c r="M14" s="54"/>
      <c r="N14" s="17"/>
      <c r="O14" s="2869"/>
      <c r="P14" s="3141"/>
      <c r="Q14" s="14"/>
      <c r="R14" s="81"/>
      <c r="S14" s="3142" t="s">
        <v>486</v>
      </c>
      <c r="T14" s="2891"/>
      <c r="U14" s="2869" t="s">
        <v>486</v>
      </c>
      <c r="V14" s="2891"/>
      <c r="W14" s="2869" t="s">
        <v>486</v>
      </c>
      <c r="X14" s="3141"/>
      <c r="Y14" s="81"/>
    </row>
    <row r="15" spans="1:30" x14ac:dyDescent="0.2">
      <c r="A15" s="94" t="s">
        <v>493</v>
      </c>
      <c r="B15" s="358">
        <v>13611.25</v>
      </c>
      <c r="C15" s="280"/>
      <c r="D15" s="218"/>
      <c r="E15" s="636">
        <v>5391.48</v>
      </c>
      <c r="F15" s="265"/>
      <c r="G15" s="211">
        <v>3217.5886623419324</v>
      </c>
      <c r="H15" s="376"/>
      <c r="I15" s="211">
        <v>1024</v>
      </c>
      <c r="J15" s="153"/>
      <c r="K15" s="80">
        <v>11681.068662341931</v>
      </c>
      <c r="L15" s="179"/>
      <c r="M15" s="181">
        <v>0.85819220588424516</v>
      </c>
      <c r="N15" s="14"/>
      <c r="O15" s="80">
        <v>3360.3731828806035</v>
      </c>
      <c r="P15" s="5"/>
      <c r="Q15" s="14"/>
      <c r="R15" s="68"/>
      <c r="S15" s="246">
        <v>906556.59572102549</v>
      </c>
      <c r="T15" s="4"/>
      <c r="U15" s="77">
        <v>180450.75865971675</v>
      </c>
      <c r="V15" s="4"/>
      <c r="W15" s="80">
        <v>1087007.3543807424</v>
      </c>
      <c r="X15" s="5"/>
      <c r="Y15" s="14"/>
    </row>
    <row r="16" spans="1:30" s="60" customFormat="1" x14ac:dyDescent="0.2">
      <c r="A16" s="1" t="s">
        <v>494</v>
      </c>
      <c r="B16" s="359">
        <v>943.75</v>
      </c>
      <c r="C16" s="367"/>
      <c r="D16" s="213"/>
      <c r="E16" s="637">
        <v>563.71</v>
      </c>
      <c r="F16" s="263"/>
      <c r="G16" s="352">
        <v>315.83999999999997</v>
      </c>
      <c r="H16" s="378"/>
      <c r="I16" s="352">
        <v>103</v>
      </c>
      <c r="J16" s="114"/>
      <c r="K16" s="11">
        <v>1188.55</v>
      </c>
      <c r="L16" s="5"/>
      <c r="M16" s="183">
        <v>1.2593907284768211</v>
      </c>
      <c r="N16" s="14"/>
      <c r="O16" s="31">
        <v>0</v>
      </c>
      <c r="P16" s="5"/>
      <c r="Q16" s="14"/>
      <c r="R16" s="14"/>
      <c r="S16" s="44">
        <v>92242.231681925565</v>
      </c>
      <c r="T16" s="4"/>
      <c r="U16" s="11">
        <v>0</v>
      </c>
      <c r="V16" s="4"/>
      <c r="W16" s="11">
        <v>92242.231681925565</v>
      </c>
      <c r="X16" s="5"/>
      <c r="Y16" s="14"/>
      <c r="AD16"/>
    </row>
    <row r="17" spans="1:30" x14ac:dyDescent="0.2">
      <c r="A17" s="1" t="s">
        <v>495</v>
      </c>
      <c r="B17" s="359">
        <v>431.25</v>
      </c>
      <c r="C17" s="199"/>
      <c r="D17" s="62"/>
      <c r="E17" s="637">
        <v>74.14</v>
      </c>
      <c r="F17" s="263"/>
      <c r="G17" s="352">
        <v>105.59</v>
      </c>
      <c r="H17" s="378"/>
      <c r="I17" s="352">
        <v>46</v>
      </c>
      <c r="J17" s="114"/>
      <c r="K17" s="11">
        <v>317.73</v>
      </c>
      <c r="L17" s="5"/>
      <c r="M17" s="183">
        <v>0.73676521739130441</v>
      </c>
      <c r="N17" s="14"/>
      <c r="O17" s="344">
        <v>113.52</v>
      </c>
      <c r="P17" s="5"/>
      <c r="Q17" s="14"/>
      <c r="R17" s="14"/>
      <c r="S17" s="44">
        <v>24658.722201252123</v>
      </c>
      <c r="T17" s="4"/>
      <c r="U17" s="11">
        <v>6095.9807164902259</v>
      </c>
      <c r="V17" s="4"/>
      <c r="W17" s="11">
        <v>30754.70291774235</v>
      </c>
      <c r="X17" s="5"/>
      <c r="Y17" s="14"/>
    </row>
    <row r="18" spans="1:30" x14ac:dyDescent="0.2">
      <c r="A18" s="313" t="s">
        <v>444</v>
      </c>
      <c r="B18" s="359">
        <v>282.5</v>
      </c>
      <c r="C18" s="199"/>
      <c r="D18" s="62"/>
      <c r="E18" s="637">
        <v>78.72</v>
      </c>
      <c r="F18" s="263"/>
      <c r="G18" s="352">
        <v>12.657842087466186</v>
      </c>
      <c r="H18" s="378"/>
      <c r="I18" s="352">
        <v>3</v>
      </c>
      <c r="J18" s="114"/>
      <c r="K18" s="11">
        <v>100.37784208746618</v>
      </c>
      <c r="L18" s="5"/>
      <c r="M18" s="183">
        <v>0.35531979499988026</v>
      </c>
      <c r="N18" s="14"/>
      <c r="O18" s="344">
        <v>182.12215791253382</v>
      </c>
      <c r="P18" s="5"/>
      <c r="Q18" s="14"/>
      <c r="R18" s="14"/>
      <c r="S18" s="44">
        <v>7790.2285688980637</v>
      </c>
      <c r="T18" s="4"/>
      <c r="U18" s="11">
        <v>9779.8904393974117</v>
      </c>
      <c r="V18" s="4"/>
      <c r="W18" s="11">
        <v>17570.119008295474</v>
      </c>
      <c r="X18" s="5"/>
      <c r="Y18" s="14"/>
    </row>
    <row r="19" spans="1:30" x14ac:dyDescent="0.2">
      <c r="A19" s="313" t="s">
        <v>497</v>
      </c>
      <c r="B19" s="359">
        <v>516.25</v>
      </c>
      <c r="C19" s="199"/>
      <c r="D19" s="62"/>
      <c r="E19" s="637">
        <v>50.09</v>
      </c>
      <c r="F19" s="263"/>
      <c r="G19" s="352">
        <v>14.428943444655339</v>
      </c>
      <c r="H19" s="378"/>
      <c r="I19" s="352">
        <v>8</v>
      </c>
      <c r="J19" s="114"/>
      <c r="K19" s="11">
        <v>88.518943444655349</v>
      </c>
      <c r="L19" s="5"/>
      <c r="M19" s="183">
        <v>0.17146526575235904</v>
      </c>
      <c r="N19" s="14"/>
      <c r="O19" s="344">
        <v>427.73105655534465</v>
      </c>
      <c r="P19" s="5"/>
      <c r="Q19" s="14"/>
      <c r="R19" s="14"/>
      <c r="S19" s="44">
        <v>6869.8707580338769</v>
      </c>
      <c r="T19" s="4"/>
      <c r="U19" s="11">
        <v>22968.994649448305</v>
      </c>
      <c r="V19" s="4"/>
      <c r="W19" s="11">
        <v>29838.865407482182</v>
      </c>
      <c r="X19" s="5"/>
      <c r="Y19" s="14"/>
    </row>
    <row r="20" spans="1:30" x14ac:dyDescent="0.2">
      <c r="A20" s="1" t="s">
        <v>498</v>
      </c>
      <c r="B20" s="359">
        <v>1272.5</v>
      </c>
      <c r="C20" s="199"/>
      <c r="D20" s="62"/>
      <c r="E20" s="637">
        <v>629.99</v>
      </c>
      <c r="F20" s="263"/>
      <c r="G20" s="352">
        <v>367.77100520399398</v>
      </c>
      <c r="H20" s="378"/>
      <c r="I20" s="352">
        <v>89</v>
      </c>
      <c r="J20" s="114"/>
      <c r="K20" s="11">
        <v>1264.761005203994</v>
      </c>
      <c r="L20" s="5"/>
      <c r="M20" s="183">
        <v>0.99391827520942555</v>
      </c>
      <c r="N20" s="14"/>
      <c r="O20" s="344">
        <v>7.7389947960059544</v>
      </c>
      <c r="P20" s="5"/>
      <c r="Q20" s="14"/>
      <c r="R20" s="14"/>
      <c r="S20" s="44">
        <v>98156.895094267704</v>
      </c>
      <c r="T20" s="4"/>
      <c r="U20" s="11">
        <v>415.58106978039569</v>
      </c>
      <c r="V20" s="4"/>
      <c r="W20" s="11">
        <v>98572.476164048101</v>
      </c>
      <c r="X20" s="5"/>
      <c r="Y20" s="14"/>
    </row>
    <row r="21" spans="1:30" x14ac:dyDescent="0.2">
      <c r="A21" s="1" t="s">
        <v>499</v>
      </c>
      <c r="B21" s="359">
        <v>427.5</v>
      </c>
      <c r="C21" s="199"/>
      <c r="D21" s="62"/>
      <c r="E21" s="637">
        <v>63.35</v>
      </c>
      <c r="F21" s="263"/>
      <c r="G21" s="352">
        <v>14.479520580303541</v>
      </c>
      <c r="H21" s="378"/>
      <c r="I21" s="352">
        <v>2</v>
      </c>
      <c r="J21" s="114"/>
      <c r="K21" s="11">
        <v>83.829520580303537</v>
      </c>
      <c r="L21" s="5"/>
      <c r="M21" s="183">
        <v>0.19609244580187962</v>
      </c>
      <c r="N21" s="14"/>
      <c r="O21" s="344">
        <v>343.67047941969645</v>
      </c>
      <c r="P21" s="5"/>
      <c r="Q21" s="14"/>
      <c r="R21" s="14"/>
      <c r="S21" s="44">
        <v>6505.9291230096387</v>
      </c>
      <c r="T21" s="4"/>
      <c r="U21" s="11">
        <v>18454.973708328234</v>
      </c>
      <c r="V21" s="4"/>
      <c r="W21" s="11">
        <v>24960.902831337873</v>
      </c>
      <c r="X21" s="5"/>
      <c r="Y21" s="14"/>
    </row>
    <row r="22" spans="1:30" x14ac:dyDescent="0.2">
      <c r="A22" s="313" t="s">
        <v>500</v>
      </c>
      <c r="B22" s="359">
        <v>230</v>
      </c>
      <c r="C22" s="367"/>
      <c r="D22" s="213"/>
      <c r="E22" s="637">
        <v>1.02</v>
      </c>
      <c r="F22" s="263"/>
      <c r="G22" s="352">
        <v>26.44</v>
      </c>
      <c r="H22" s="378"/>
      <c r="I22" s="352">
        <v>4</v>
      </c>
      <c r="J22" s="114"/>
      <c r="K22" s="11">
        <v>39.46</v>
      </c>
      <c r="L22" s="5"/>
      <c r="M22" s="183">
        <v>0.17156521739130437</v>
      </c>
      <c r="N22" s="14"/>
      <c r="O22" s="344">
        <v>190.54</v>
      </c>
      <c r="P22" s="5"/>
      <c r="Q22" s="14"/>
      <c r="R22" s="14"/>
      <c r="S22" s="44">
        <v>3062.4529571063763</v>
      </c>
      <c r="T22" s="4"/>
      <c r="U22" s="11">
        <v>10231.925349894713</v>
      </c>
      <c r="V22" s="4"/>
      <c r="W22" s="11">
        <v>13294.378307001089</v>
      </c>
      <c r="X22" s="5"/>
      <c r="Y22" s="14"/>
    </row>
    <row r="23" spans="1:30" x14ac:dyDescent="0.2">
      <c r="A23" s="1" t="s">
        <v>463</v>
      </c>
      <c r="B23" s="359">
        <v>646.25</v>
      </c>
      <c r="C23" s="367"/>
      <c r="D23" s="213"/>
      <c r="E23" s="637">
        <v>334.39</v>
      </c>
      <c r="F23" s="263"/>
      <c r="G23" s="352">
        <v>225.1</v>
      </c>
      <c r="H23" s="378"/>
      <c r="I23" s="352">
        <v>84</v>
      </c>
      <c r="J23" s="114"/>
      <c r="K23" s="11">
        <v>811.49</v>
      </c>
      <c r="L23" s="5"/>
      <c r="M23" s="183">
        <v>1.2556905222437138</v>
      </c>
      <c r="N23" s="14"/>
      <c r="O23" s="344">
        <v>0</v>
      </c>
      <c r="P23" s="5"/>
      <c r="Q23" s="14"/>
      <c r="R23" s="14"/>
      <c r="S23" s="44">
        <v>62978.96477856698</v>
      </c>
      <c r="T23" s="4"/>
      <c r="U23" s="11">
        <v>0</v>
      </c>
      <c r="V23" s="4"/>
      <c r="W23" s="11">
        <v>62978.96477856698</v>
      </c>
      <c r="X23" s="5"/>
      <c r="Y23" s="14"/>
    </row>
    <row r="24" spans="1:30" x14ac:dyDescent="0.2">
      <c r="A24" s="1" t="s">
        <v>501</v>
      </c>
      <c r="B24" s="359">
        <v>310</v>
      </c>
      <c r="C24" s="199"/>
      <c r="D24" s="62"/>
      <c r="E24" s="638">
        <v>123.26</v>
      </c>
      <c r="F24" s="263"/>
      <c r="G24" s="352">
        <v>97.56</v>
      </c>
      <c r="H24" s="378"/>
      <c r="I24" s="352">
        <v>23</v>
      </c>
      <c r="J24" s="114"/>
      <c r="K24" s="11">
        <v>289.82</v>
      </c>
      <c r="L24" s="5"/>
      <c r="M24" s="183">
        <v>0.93490322580645158</v>
      </c>
      <c r="N24" s="14"/>
      <c r="O24" s="344">
        <v>20.18</v>
      </c>
      <c r="P24" s="5"/>
      <c r="Q24" s="14"/>
      <c r="R24" s="14"/>
      <c r="S24" s="44">
        <v>22492.653726015455</v>
      </c>
      <c r="T24" s="4"/>
      <c r="U24" s="11">
        <v>1083.6583056621989</v>
      </c>
      <c r="V24" s="4"/>
      <c r="W24" s="11">
        <v>23576.312031677655</v>
      </c>
      <c r="X24" s="5"/>
      <c r="Y24" s="14"/>
      <c r="AD24" s="2874">
        <v>2.8</v>
      </c>
    </row>
    <row r="25" spans="1:30" x14ac:dyDescent="0.2">
      <c r="A25" s="1" t="s">
        <v>502</v>
      </c>
      <c r="B25" s="359">
        <v>663.75</v>
      </c>
      <c r="C25" s="199"/>
      <c r="D25" s="62"/>
      <c r="E25" s="638">
        <v>266.29000000000002</v>
      </c>
      <c r="F25" s="263"/>
      <c r="G25" s="352">
        <v>223.93</v>
      </c>
      <c r="H25" s="378"/>
      <c r="I25" s="352">
        <v>88</v>
      </c>
      <c r="J25" s="114"/>
      <c r="K25" s="11">
        <v>754.22</v>
      </c>
      <c r="L25" s="5"/>
      <c r="M25" s="183">
        <v>1.13630131826742</v>
      </c>
      <c r="N25" s="14"/>
      <c r="O25" s="344">
        <v>0</v>
      </c>
      <c r="P25" s="5"/>
      <c r="Q25" s="14"/>
      <c r="R25" s="14"/>
      <c r="S25" s="44">
        <v>58534.294711322116</v>
      </c>
      <c r="T25" s="4"/>
      <c r="U25" s="11">
        <v>0</v>
      </c>
      <c r="V25" s="4"/>
      <c r="W25" s="11">
        <v>58534.294711322116</v>
      </c>
      <c r="X25" s="5"/>
      <c r="Y25" s="14"/>
      <c r="AD25" s="2874"/>
    </row>
    <row r="26" spans="1:30" x14ac:dyDescent="0.2">
      <c r="A26" s="1" t="s">
        <v>503</v>
      </c>
      <c r="B26" s="359">
        <v>1651.25</v>
      </c>
      <c r="C26" s="199"/>
      <c r="D26" s="62"/>
      <c r="E26" s="638">
        <v>953.8</v>
      </c>
      <c r="F26" s="263"/>
      <c r="G26" s="352">
        <v>464.28</v>
      </c>
      <c r="H26" s="378"/>
      <c r="I26" s="352">
        <v>146</v>
      </c>
      <c r="J26" s="114"/>
      <c r="K26" s="11">
        <v>1856.08</v>
      </c>
      <c r="L26" s="5"/>
      <c r="M26" s="183">
        <v>1.1240454201362604</v>
      </c>
      <c r="N26" s="14"/>
      <c r="O26" s="344">
        <v>0</v>
      </c>
      <c r="P26" s="5"/>
      <c r="Q26" s="14"/>
      <c r="R26" s="14"/>
      <c r="S26" s="44">
        <v>144048.59819123166</v>
      </c>
      <c r="T26" s="4"/>
      <c r="U26" s="11">
        <v>0</v>
      </c>
      <c r="V26" s="4"/>
      <c r="W26" s="11">
        <v>144048.59819123166</v>
      </c>
      <c r="X26" s="5"/>
      <c r="Y26" s="14"/>
      <c r="AD26" s="2874"/>
    </row>
    <row r="27" spans="1:30" x14ac:dyDescent="0.2">
      <c r="A27" s="1" t="s">
        <v>504</v>
      </c>
      <c r="B27" s="359">
        <v>508.75</v>
      </c>
      <c r="C27" s="199"/>
      <c r="D27" s="62"/>
      <c r="E27" s="638">
        <v>277.45</v>
      </c>
      <c r="F27" s="263"/>
      <c r="G27" s="352">
        <v>240</v>
      </c>
      <c r="H27" s="378"/>
      <c r="I27" s="352">
        <v>92</v>
      </c>
      <c r="J27" s="114"/>
      <c r="K27" s="11">
        <v>793.45</v>
      </c>
      <c r="L27" s="5"/>
      <c r="M27" s="183">
        <v>1.5596068796068796</v>
      </c>
      <c r="N27" s="14"/>
      <c r="O27" s="344">
        <v>0</v>
      </c>
      <c r="P27" s="5"/>
      <c r="Q27" s="14"/>
      <c r="R27" s="14"/>
      <c r="S27" s="44">
        <v>61578.897587837149</v>
      </c>
      <c r="T27" s="4"/>
      <c r="U27" s="11">
        <v>0</v>
      </c>
      <c r="V27" s="4"/>
      <c r="W27" s="11">
        <v>61578.897587837149</v>
      </c>
      <c r="X27" s="5"/>
      <c r="Y27" s="14"/>
      <c r="AD27" s="2874"/>
    </row>
    <row r="28" spans="1:30" x14ac:dyDescent="0.2">
      <c r="A28" s="1" t="s">
        <v>465</v>
      </c>
      <c r="B28" s="359">
        <v>363.75</v>
      </c>
      <c r="C28" s="199"/>
      <c r="D28" s="62"/>
      <c r="E28" s="638">
        <v>164.69</v>
      </c>
      <c r="F28" s="263"/>
      <c r="G28" s="352">
        <v>87</v>
      </c>
      <c r="H28" s="378"/>
      <c r="I28" s="352">
        <v>27</v>
      </c>
      <c r="J28" s="114"/>
      <c r="K28" s="11">
        <v>332.69</v>
      </c>
      <c r="L28" s="5"/>
      <c r="M28" s="183">
        <v>0.91461168384879721</v>
      </c>
      <c r="N28" s="14"/>
      <c r="O28" s="344">
        <v>31.06</v>
      </c>
      <c r="P28" s="5"/>
      <c r="Q28" s="14"/>
      <c r="R28" s="14"/>
      <c r="S28" s="44">
        <v>25819.753530150028</v>
      </c>
      <c r="T28" s="4"/>
      <c r="U28" s="11">
        <v>1667.9101572778934</v>
      </c>
      <c r="V28" s="4"/>
      <c r="W28" s="11">
        <v>27487.663687427921</v>
      </c>
      <c r="X28" s="5"/>
      <c r="Y28" s="14"/>
    </row>
    <row r="29" spans="1:30" x14ac:dyDescent="0.2">
      <c r="A29" s="1" t="s">
        <v>466</v>
      </c>
      <c r="B29" s="359">
        <v>955</v>
      </c>
      <c r="C29" s="199"/>
      <c r="D29" s="62"/>
      <c r="E29" s="638">
        <v>624.4</v>
      </c>
      <c r="F29" s="263"/>
      <c r="G29" s="352">
        <v>437.7518452225363</v>
      </c>
      <c r="H29" s="378"/>
      <c r="I29" s="352">
        <v>111</v>
      </c>
      <c r="J29" s="114"/>
      <c r="K29" s="11">
        <v>1395.1518452225364</v>
      </c>
      <c r="L29" s="5"/>
      <c r="M29" s="183">
        <v>1.460891984526216</v>
      </c>
      <c r="N29" s="14"/>
      <c r="O29" s="344">
        <v>0</v>
      </c>
      <c r="P29" s="5"/>
      <c r="Q29" s="14"/>
      <c r="R29" s="14"/>
      <c r="S29" s="44">
        <v>108276.40380167696</v>
      </c>
      <c r="T29" s="4"/>
      <c r="U29" s="11">
        <v>0</v>
      </c>
      <c r="V29" s="4"/>
      <c r="W29" s="11">
        <v>108276.40380167696</v>
      </c>
      <c r="X29" s="5"/>
      <c r="Y29" s="14"/>
    </row>
    <row r="30" spans="1:30" x14ac:dyDescent="0.2">
      <c r="A30" s="313" t="s">
        <v>507</v>
      </c>
      <c r="B30" s="359">
        <v>212.5</v>
      </c>
      <c r="C30" s="367"/>
      <c r="D30" s="213"/>
      <c r="E30" s="638">
        <v>14.4</v>
      </c>
      <c r="F30" s="263"/>
      <c r="G30" s="352">
        <v>3.6299349240780914</v>
      </c>
      <c r="H30" s="378"/>
      <c r="I30" s="352">
        <v>1</v>
      </c>
      <c r="J30" s="114"/>
      <c r="K30" s="11">
        <v>21.029934924078091</v>
      </c>
      <c r="L30" s="5"/>
      <c r="M30" s="183">
        <v>9.8964399642720427E-2</v>
      </c>
      <c r="N30" s="14"/>
      <c r="O30" s="344">
        <v>191.47006507592192</v>
      </c>
      <c r="P30" s="5"/>
      <c r="Q30" s="14"/>
      <c r="R30" s="14"/>
      <c r="S30" s="44">
        <v>1632.1131879370905</v>
      </c>
      <c r="T30" s="4"/>
      <c r="U30" s="11">
        <v>10281.869489851559</v>
      </c>
      <c r="V30" s="4"/>
      <c r="W30" s="11">
        <v>11913.982677788648</v>
      </c>
      <c r="X30" s="5"/>
      <c r="Y30" s="14"/>
    </row>
    <row r="31" spans="1:30" x14ac:dyDescent="0.2">
      <c r="A31" s="1" t="s">
        <v>508</v>
      </c>
      <c r="B31" s="359">
        <v>1322.5</v>
      </c>
      <c r="C31" s="367"/>
      <c r="D31" s="213"/>
      <c r="E31" s="638">
        <v>403.26</v>
      </c>
      <c r="F31" s="263"/>
      <c r="G31" s="352">
        <v>134</v>
      </c>
      <c r="H31" s="378"/>
      <c r="I31" s="352">
        <v>76</v>
      </c>
      <c r="J31" s="114"/>
      <c r="K31" s="11">
        <v>765.26</v>
      </c>
      <c r="L31" s="5"/>
      <c r="M31" s="183">
        <v>0.57864650283553876</v>
      </c>
      <c r="N31" s="14"/>
      <c r="O31" s="344">
        <v>557.24</v>
      </c>
      <c r="P31" s="5"/>
      <c r="Q31" s="14"/>
      <c r="R31" s="14"/>
      <c r="S31" s="44">
        <v>59391.098579706668</v>
      </c>
      <c r="T31" s="4"/>
      <c r="U31" s="11">
        <v>29923.575532567073</v>
      </c>
      <c r="V31" s="4"/>
      <c r="W31" s="11">
        <v>89314.674112273744</v>
      </c>
      <c r="X31" s="5"/>
      <c r="Y31" s="14"/>
    </row>
    <row r="32" spans="1:30" x14ac:dyDescent="0.2">
      <c r="A32" s="1" t="s">
        <v>509</v>
      </c>
      <c r="B32" s="359">
        <v>335</v>
      </c>
      <c r="C32" s="367"/>
      <c r="D32" s="213"/>
      <c r="E32" s="638">
        <v>23.91</v>
      </c>
      <c r="F32" s="263"/>
      <c r="G32" s="352">
        <v>16</v>
      </c>
      <c r="H32" s="378"/>
      <c r="I32" s="352">
        <v>3</v>
      </c>
      <c r="J32" s="114"/>
      <c r="K32" s="11">
        <v>48.91</v>
      </c>
      <c r="L32" s="5"/>
      <c r="M32" s="183">
        <v>0.14599999999999999</v>
      </c>
      <c r="N32" s="14"/>
      <c r="O32" s="344">
        <v>286.08999999999997</v>
      </c>
      <c r="P32" s="5"/>
      <c r="Q32" s="14"/>
      <c r="R32" s="14"/>
      <c r="S32" s="44">
        <v>3795.8584422724994</v>
      </c>
      <c r="T32" s="4"/>
      <c r="U32" s="11">
        <v>15362.923918082181</v>
      </c>
      <c r="V32" s="4"/>
      <c r="W32" s="11">
        <v>19158.782360354679</v>
      </c>
      <c r="X32" s="5"/>
      <c r="Y32" s="14"/>
    </row>
    <row r="33" spans="1:30" x14ac:dyDescent="0.2">
      <c r="A33" s="1" t="s">
        <v>510</v>
      </c>
      <c r="B33" s="359">
        <v>537.5</v>
      </c>
      <c r="C33" s="367"/>
      <c r="D33" s="213"/>
      <c r="E33" s="638">
        <v>20.66</v>
      </c>
      <c r="F33" s="263"/>
      <c r="G33" s="352">
        <v>6.5795708788996752</v>
      </c>
      <c r="H33" s="378"/>
      <c r="I33" s="352">
        <v>5</v>
      </c>
      <c r="J33" s="114"/>
      <c r="K33" s="11">
        <v>42.239570878899677</v>
      </c>
      <c r="L33" s="5"/>
      <c r="M33" s="183">
        <v>7.858524814679009E-2</v>
      </c>
      <c r="N33" s="14"/>
      <c r="O33" s="344">
        <v>495.26042912110034</v>
      </c>
      <c r="P33" s="5"/>
      <c r="Q33" s="14"/>
      <c r="R33" s="14"/>
      <c r="S33" s="44">
        <v>3278.1728014442642</v>
      </c>
      <c r="T33" s="4"/>
      <c r="U33" s="11">
        <v>26595.296208270811</v>
      </c>
      <c r="V33" s="4"/>
      <c r="W33" s="11">
        <v>29873.469009715074</v>
      </c>
      <c r="X33" s="5"/>
      <c r="Y33" s="14"/>
      <c r="AD33" s="13"/>
    </row>
    <row r="34" spans="1:30" x14ac:dyDescent="0.2">
      <c r="A34" s="1" t="s">
        <v>446</v>
      </c>
      <c r="B34" s="359">
        <v>586.25</v>
      </c>
      <c r="C34" s="199"/>
      <c r="D34" s="62"/>
      <c r="E34" s="638">
        <v>106.03</v>
      </c>
      <c r="F34" s="263"/>
      <c r="G34" s="352">
        <v>123.99</v>
      </c>
      <c r="H34" s="378"/>
      <c r="I34" s="352">
        <v>28</v>
      </c>
      <c r="J34" s="114"/>
      <c r="K34" s="11">
        <v>314.02</v>
      </c>
      <c r="L34" s="5"/>
      <c r="M34" s="183">
        <v>0.53564179104477605</v>
      </c>
      <c r="N34" s="14"/>
      <c r="O34" s="344">
        <v>272.23</v>
      </c>
      <c r="P34" s="5"/>
      <c r="Q34" s="14"/>
      <c r="R34" s="14"/>
      <c r="S34" s="44">
        <v>24370.792640409123</v>
      </c>
      <c r="T34" s="4"/>
      <c r="U34" s="11">
        <v>14618.647202696746</v>
      </c>
      <c r="V34" s="4"/>
      <c r="W34" s="11">
        <v>38989.439843105865</v>
      </c>
      <c r="X34" s="5"/>
      <c r="Y34" s="14"/>
    </row>
    <row r="35" spans="1:30" x14ac:dyDescent="0.2">
      <c r="A35" s="1" t="s">
        <v>512</v>
      </c>
      <c r="B35" s="359">
        <v>1112.5</v>
      </c>
      <c r="C35" s="367"/>
      <c r="D35" s="213"/>
      <c r="E35" s="638">
        <v>556.9</v>
      </c>
      <c r="F35" s="263"/>
      <c r="G35" s="352">
        <v>270.06</v>
      </c>
      <c r="H35" s="378"/>
      <c r="I35" s="352">
        <v>73</v>
      </c>
      <c r="J35" s="114"/>
      <c r="K35" s="11">
        <v>1045.96</v>
      </c>
      <c r="L35" s="5"/>
      <c r="M35" s="183">
        <v>0.94018876404494389</v>
      </c>
      <c r="N35" s="14"/>
      <c r="O35" s="344">
        <v>66.540000000000006</v>
      </c>
      <c r="P35" s="5"/>
      <c r="Q35" s="14"/>
      <c r="R35" s="14"/>
      <c r="S35" s="44">
        <v>81175.957805752274</v>
      </c>
      <c r="T35" s="4"/>
      <c r="U35" s="11">
        <v>3573.1726292746607</v>
      </c>
      <c r="V35" s="4"/>
      <c r="W35" s="11">
        <v>84749.130435026935</v>
      </c>
      <c r="X35" s="5"/>
      <c r="Y35" s="14"/>
    </row>
    <row r="36" spans="1:30" ht="13.5" thickBot="1" x14ac:dyDescent="0.25">
      <c r="A36" s="6" t="s">
        <v>513</v>
      </c>
      <c r="B36" s="360">
        <v>302.5</v>
      </c>
      <c r="C36" s="65"/>
      <c r="D36" s="62"/>
      <c r="E36" s="639">
        <v>61.02</v>
      </c>
      <c r="F36" s="379"/>
      <c r="G36" s="356">
        <v>30.5</v>
      </c>
      <c r="H36" s="380"/>
      <c r="I36" s="356">
        <v>12</v>
      </c>
      <c r="J36" s="137"/>
      <c r="K36" s="12">
        <v>127.52</v>
      </c>
      <c r="L36" s="7"/>
      <c r="M36" s="184">
        <v>0.42155371900826449</v>
      </c>
      <c r="N36" s="17"/>
      <c r="O36" s="348">
        <v>174.98</v>
      </c>
      <c r="P36" s="7"/>
      <c r="Q36" s="14"/>
      <c r="R36" s="14"/>
      <c r="S36" s="48">
        <v>9896.7055522099599</v>
      </c>
      <c r="T36" s="40"/>
      <c r="U36" s="12">
        <v>9396.3592826943259</v>
      </c>
      <c r="V36" s="40"/>
      <c r="W36" s="12">
        <v>19293.064834904286</v>
      </c>
      <c r="X36" s="7"/>
      <c r="Y36" s="14"/>
    </row>
    <row r="37" spans="1:30" x14ac:dyDescent="0.2">
      <c r="A37" s="94" t="s">
        <v>514</v>
      </c>
      <c r="B37" s="358">
        <v>1820.5</v>
      </c>
      <c r="C37" s="69"/>
      <c r="D37" s="68"/>
      <c r="E37" s="636">
        <v>229.85</v>
      </c>
      <c r="F37" s="265"/>
      <c r="G37" s="355">
        <v>224.67758331035469</v>
      </c>
      <c r="H37" s="376"/>
      <c r="I37" s="211">
        <v>28</v>
      </c>
      <c r="J37" s="153"/>
      <c r="K37" s="77">
        <v>538.52758331035466</v>
      </c>
      <c r="L37" s="69"/>
      <c r="M37" s="181">
        <v>0.29581300923392179</v>
      </c>
      <c r="N37" s="14"/>
      <c r="O37" s="77">
        <v>1281.9724166896453</v>
      </c>
      <c r="P37" s="5"/>
      <c r="Q37" s="14"/>
      <c r="R37" s="68"/>
      <c r="S37" s="246">
        <v>41794.612011965175</v>
      </c>
      <c r="T37" s="4"/>
      <c r="U37" s="77">
        <v>68841.429978968037</v>
      </c>
      <c r="V37" s="4"/>
      <c r="W37" s="77">
        <v>110636.04199093321</v>
      </c>
      <c r="X37" s="5"/>
      <c r="Y37" s="14"/>
    </row>
    <row r="38" spans="1:30" s="60" customFormat="1" x14ac:dyDescent="0.2">
      <c r="A38" s="1" t="s">
        <v>515</v>
      </c>
      <c r="B38" s="359">
        <v>73</v>
      </c>
      <c r="C38" s="367"/>
      <c r="D38" s="213"/>
      <c r="E38" s="637">
        <v>6.8</v>
      </c>
      <c r="F38" s="263"/>
      <c r="G38" s="352">
        <v>0</v>
      </c>
      <c r="H38" s="378"/>
      <c r="I38" s="352">
        <v>0</v>
      </c>
      <c r="J38" s="114"/>
      <c r="K38" s="11">
        <v>6.8</v>
      </c>
      <c r="L38" s="5"/>
      <c r="M38" s="183">
        <v>9.3150684931506841E-2</v>
      </c>
      <c r="N38" s="14"/>
      <c r="O38" s="344">
        <v>66.2</v>
      </c>
      <c r="P38" s="5"/>
      <c r="Q38" s="14"/>
      <c r="R38" s="14"/>
      <c r="S38" s="44">
        <v>527.74151313541188</v>
      </c>
      <c r="T38" s="4"/>
      <c r="U38" s="11">
        <v>3554.9147589116724</v>
      </c>
      <c r="V38" s="4"/>
      <c r="W38" s="11">
        <v>4082.6562720470843</v>
      </c>
      <c r="X38" s="5"/>
      <c r="Y38" s="14"/>
      <c r="AD38"/>
    </row>
    <row r="39" spans="1:30" x14ac:dyDescent="0.2">
      <c r="A39" s="1" t="s">
        <v>516</v>
      </c>
      <c r="B39" s="359">
        <v>166</v>
      </c>
      <c r="C39" s="367"/>
      <c r="D39" s="213"/>
      <c r="E39" s="637">
        <v>20.41</v>
      </c>
      <c r="F39" s="263"/>
      <c r="G39" s="352">
        <v>21</v>
      </c>
      <c r="H39" s="378"/>
      <c r="I39" s="352">
        <v>4</v>
      </c>
      <c r="J39" s="114"/>
      <c r="K39" s="11">
        <v>53.41</v>
      </c>
      <c r="L39" s="5"/>
      <c r="M39" s="183">
        <v>0.32174698795180723</v>
      </c>
      <c r="N39" s="14"/>
      <c r="O39" s="344">
        <v>112.59</v>
      </c>
      <c r="P39" s="5"/>
      <c r="Q39" s="14"/>
      <c r="R39" s="14"/>
      <c r="S39" s="44">
        <v>4145.0991494944628</v>
      </c>
      <c r="T39" s="4"/>
      <c r="U39" s="11">
        <v>6046.0400710855774</v>
      </c>
      <c r="V39" s="4"/>
      <c r="W39" s="11">
        <v>10191.13922058004</v>
      </c>
      <c r="X39" s="5"/>
      <c r="Y39" s="14"/>
    </row>
    <row r="40" spans="1:30" x14ac:dyDescent="0.2">
      <c r="A40" s="1" t="s">
        <v>613</v>
      </c>
      <c r="B40" s="359">
        <v>272</v>
      </c>
      <c r="C40" s="367"/>
      <c r="D40" s="213"/>
      <c r="E40" s="637">
        <v>26.65</v>
      </c>
      <c r="F40" s="263"/>
      <c r="G40" s="352">
        <v>36.504089803828364</v>
      </c>
      <c r="H40" s="378"/>
      <c r="I40" s="352">
        <v>3</v>
      </c>
      <c r="J40" s="114"/>
      <c r="K40" s="11">
        <v>72.154089803828356</v>
      </c>
      <c r="L40" s="5"/>
      <c r="M40" s="183">
        <v>0.2652723889846631</v>
      </c>
      <c r="N40" s="14"/>
      <c r="O40" s="344">
        <v>199.84591019617164</v>
      </c>
      <c r="P40" s="5"/>
      <c r="Q40" s="14"/>
      <c r="R40" s="14"/>
      <c r="S40" s="44">
        <v>5599.8100782324673</v>
      </c>
      <c r="T40" s="4"/>
      <c r="U40" s="11">
        <v>10731.649179222162</v>
      </c>
      <c r="V40" s="4"/>
      <c r="W40" s="11">
        <v>16331.45925745463</v>
      </c>
      <c r="X40" s="5"/>
      <c r="Y40" s="14"/>
    </row>
    <row r="41" spans="1:30" x14ac:dyDescent="0.2">
      <c r="A41" s="1" t="s">
        <v>517</v>
      </c>
      <c r="B41" s="359">
        <v>86.5</v>
      </c>
      <c r="C41" s="367"/>
      <c r="D41" s="213"/>
      <c r="E41" s="637">
        <v>0</v>
      </c>
      <c r="F41" s="263"/>
      <c r="G41" s="352">
        <v>0</v>
      </c>
      <c r="H41" s="378"/>
      <c r="I41" s="352">
        <v>0</v>
      </c>
      <c r="J41" s="114"/>
      <c r="K41" s="11">
        <v>0</v>
      </c>
      <c r="L41" s="5"/>
      <c r="M41" s="183">
        <v>0</v>
      </c>
      <c r="N41" s="14"/>
      <c r="O41" s="344">
        <v>86.5</v>
      </c>
      <c r="P41" s="5"/>
      <c r="Q41" s="14"/>
      <c r="R41" s="14"/>
      <c r="S41" s="44">
        <v>0</v>
      </c>
      <c r="T41" s="4"/>
      <c r="U41" s="11">
        <v>4645.0170188196325</v>
      </c>
      <c r="V41" s="4"/>
      <c r="W41" s="11">
        <v>4645.0170188196325</v>
      </c>
      <c r="X41" s="5"/>
      <c r="Y41" s="14"/>
    </row>
    <row r="42" spans="1:30" x14ac:dyDescent="0.2">
      <c r="A42" s="1" t="s">
        <v>518</v>
      </c>
      <c r="B42" s="359">
        <v>69</v>
      </c>
      <c r="C42" s="367"/>
      <c r="D42" s="213"/>
      <c r="E42" s="637">
        <v>21.37</v>
      </c>
      <c r="F42" s="263"/>
      <c r="G42" s="352">
        <v>18.131354998015787</v>
      </c>
      <c r="H42" s="378"/>
      <c r="I42" s="352">
        <v>7</v>
      </c>
      <c r="J42" s="114"/>
      <c r="K42" s="11">
        <v>60.501354998015785</v>
      </c>
      <c r="L42" s="5"/>
      <c r="M42" s="183">
        <v>0.87683123185530121</v>
      </c>
      <c r="N42" s="14"/>
      <c r="O42" s="344">
        <v>8.4986450019842152</v>
      </c>
      <c r="P42" s="5"/>
      <c r="Q42" s="14"/>
      <c r="R42" s="14"/>
      <c r="S42" s="44">
        <v>4695.4524460875837</v>
      </c>
      <c r="T42" s="4"/>
      <c r="U42" s="11">
        <v>456.37399619795474</v>
      </c>
      <c r="V42" s="4"/>
      <c r="W42" s="11">
        <v>5151.8264422855382</v>
      </c>
      <c r="X42" s="5"/>
      <c r="Y42" s="14"/>
    </row>
    <row r="43" spans="1:30" x14ac:dyDescent="0.2">
      <c r="A43" s="1" t="s">
        <v>520</v>
      </c>
      <c r="B43" s="359">
        <v>70.5</v>
      </c>
      <c r="C43" s="367"/>
      <c r="D43" s="213"/>
      <c r="E43" s="637">
        <v>5.95</v>
      </c>
      <c r="F43" s="263"/>
      <c r="G43" s="352">
        <v>0</v>
      </c>
      <c r="H43" s="378"/>
      <c r="I43" s="352">
        <v>0</v>
      </c>
      <c r="J43" s="114"/>
      <c r="K43" s="11">
        <v>5.95</v>
      </c>
      <c r="L43" s="5"/>
      <c r="M43" s="183">
        <v>8.4397163120567373E-2</v>
      </c>
      <c r="N43" s="14"/>
      <c r="O43" s="344">
        <v>64.55</v>
      </c>
      <c r="P43" s="5"/>
      <c r="Q43" s="14"/>
      <c r="R43" s="14"/>
      <c r="S43" s="44">
        <v>461.77382399348545</v>
      </c>
      <c r="T43" s="4"/>
      <c r="U43" s="11">
        <v>3466.3103880324538</v>
      </c>
      <c r="V43" s="4"/>
      <c r="W43" s="11">
        <v>3928.0842120259395</v>
      </c>
      <c r="X43" s="5"/>
      <c r="Y43" s="14"/>
    </row>
    <row r="44" spans="1:30" x14ac:dyDescent="0.2">
      <c r="A44" s="1" t="s">
        <v>500</v>
      </c>
      <c r="B44" s="359">
        <v>48.5</v>
      </c>
      <c r="C44" s="367"/>
      <c r="D44" s="213"/>
      <c r="E44" s="637">
        <v>8.1999999999999993</v>
      </c>
      <c r="F44" s="263"/>
      <c r="G44" s="352">
        <v>0.59842770170210435</v>
      </c>
      <c r="H44" s="378"/>
      <c r="I44" s="352">
        <v>0</v>
      </c>
      <c r="J44" s="114"/>
      <c r="K44" s="11">
        <v>8.7984277017021029</v>
      </c>
      <c r="L44" s="5"/>
      <c r="M44" s="183">
        <v>0.18141088044746603</v>
      </c>
      <c r="N44" s="14"/>
      <c r="O44" s="344">
        <v>39.701572298297897</v>
      </c>
      <c r="P44" s="5"/>
      <c r="Q44" s="14"/>
      <c r="R44" s="14"/>
      <c r="S44" s="44">
        <v>682.83758066305768</v>
      </c>
      <c r="T44" s="4"/>
      <c r="U44" s="11">
        <v>2131.9592947918127</v>
      </c>
      <c r="V44" s="4"/>
      <c r="W44" s="11">
        <v>2814.7968754548701</v>
      </c>
      <c r="X44" s="5"/>
      <c r="Y44" s="14"/>
    </row>
    <row r="45" spans="1:30" x14ac:dyDescent="0.2">
      <c r="A45" s="1" t="s">
        <v>521</v>
      </c>
      <c r="B45" s="359">
        <v>113.5</v>
      </c>
      <c r="C45" s="367"/>
      <c r="D45" s="213"/>
      <c r="E45" s="637">
        <v>4.2</v>
      </c>
      <c r="F45" s="263"/>
      <c r="G45" s="352">
        <v>2.3937108068084174</v>
      </c>
      <c r="H45" s="378"/>
      <c r="I45" s="352">
        <v>1</v>
      </c>
      <c r="J45" s="114"/>
      <c r="K45" s="11">
        <v>9.5937108068084171</v>
      </c>
      <c r="L45" s="5"/>
      <c r="M45" s="183">
        <v>8.4526086403598391E-2</v>
      </c>
      <c r="N45" s="14"/>
      <c r="O45" s="344">
        <v>103.90628919319158</v>
      </c>
      <c r="P45" s="5"/>
      <c r="Q45" s="14"/>
      <c r="R45" s="14"/>
      <c r="S45" s="44">
        <v>744.55874378950409</v>
      </c>
      <c r="T45" s="4"/>
      <c r="U45" s="11">
        <v>5579.7281117314378</v>
      </c>
      <c r="V45" s="4"/>
      <c r="W45" s="11">
        <v>6324.2868555209416</v>
      </c>
      <c r="X45" s="5"/>
      <c r="Y45" s="14"/>
    </row>
    <row r="46" spans="1:30" x14ac:dyDescent="0.2">
      <c r="A46" s="1" t="s">
        <v>522</v>
      </c>
      <c r="B46" s="359">
        <v>101.5</v>
      </c>
      <c r="C46" s="367"/>
      <c r="D46" s="213"/>
      <c r="E46" s="637">
        <v>12.4</v>
      </c>
      <c r="F46" s="263"/>
      <c r="G46" s="352">
        <v>18</v>
      </c>
      <c r="H46" s="378"/>
      <c r="I46" s="352">
        <v>1</v>
      </c>
      <c r="J46" s="114"/>
      <c r="K46" s="11">
        <v>33.4</v>
      </c>
      <c r="L46" s="5"/>
      <c r="M46" s="183">
        <v>0.32906403940886697</v>
      </c>
      <c r="N46" s="14"/>
      <c r="O46" s="344">
        <v>68.099999999999994</v>
      </c>
      <c r="P46" s="5"/>
      <c r="Q46" s="14"/>
      <c r="R46" s="14"/>
      <c r="S46" s="44">
        <v>2592.142138047464</v>
      </c>
      <c r="T46" s="4"/>
      <c r="U46" s="11">
        <v>3656.9440344695595</v>
      </c>
      <c r="V46" s="4"/>
      <c r="W46" s="11">
        <v>6249.0861725170234</v>
      </c>
      <c r="X46" s="5"/>
      <c r="Y46" s="14"/>
    </row>
    <row r="47" spans="1:30" x14ac:dyDescent="0.2">
      <c r="A47" s="1" t="s">
        <v>501</v>
      </c>
      <c r="B47" s="359">
        <v>124</v>
      </c>
      <c r="C47" s="367"/>
      <c r="D47" s="213"/>
      <c r="E47" s="637">
        <v>32.22</v>
      </c>
      <c r="F47" s="263"/>
      <c r="G47" s="352">
        <v>45.25</v>
      </c>
      <c r="H47" s="378"/>
      <c r="I47" s="352">
        <v>5</v>
      </c>
      <c r="J47" s="114"/>
      <c r="K47" s="11">
        <v>92.47</v>
      </c>
      <c r="L47" s="5"/>
      <c r="M47" s="183">
        <v>0.7457258064516129</v>
      </c>
      <c r="N47" s="14"/>
      <c r="O47" s="344">
        <v>31.53</v>
      </c>
      <c r="P47" s="5"/>
      <c r="Q47" s="14"/>
      <c r="R47" s="14"/>
      <c r="S47" s="44">
        <v>7176.5084881811081</v>
      </c>
      <c r="T47" s="4"/>
      <c r="U47" s="11">
        <v>1693.148978073792</v>
      </c>
      <c r="V47" s="4"/>
      <c r="W47" s="11">
        <v>8869.6574662548992</v>
      </c>
      <c r="X47" s="5"/>
      <c r="Y47" s="14"/>
      <c r="AD47" s="60"/>
    </row>
    <row r="48" spans="1:30" x14ac:dyDescent="0.2">
      <c r="A48" s="1" t="s">
        <v>503</v>
      </c>
      <c r="B48" s="359">
        <v>262.5</v>
      </c>
      <c r="C48" s="367"/>
      <c r="D48" s="213"/>
      <c r="E48" s="637">
        <v>59.67</v>
      </c>
      <c r="F48" s="263"/>
      <c r="G48" s="352">
        <v>52.5</v>
      </c>
      <c r="H48" s="378"/>
      <c r="I48" s="352">
        <v>4</v>
      </c>
      <c r="J48" s="114"/>
      <c r="K48" s="11">
        <v>124.17</v>
      </c>
      <c r="L48" s="5"/>
      <c r="M48" s="183">
        <v>0.47302857142857141</v>
      </c>
      <c r="N48" s="14"/>
      <c r="O48" s="344">
        <v>138.33000000000001</v>
      </c>
      <c r="P48" s="5"/>
      <c r="Q48" s="14"/>
      <c r="R48" s="14"/>
      <c r="S48" s="44">
        <v>9636.7152479447213</v>
      </c>
      <c r="T48" s="4"/>
      <c r="U48" s="11">
        <v>7428.2682568013834</v>
      </c>
      <c r="V48" s="4"/>
      <c r="W48" s="11">
        <v>17064.983504746106</v>
      </c>
      <c r="X48" s="5"/>
      <c r="Y48" s="14"/>
    </row>
    <row r="49" spans="1:30" x14ac:dyDescent="0.2">
      <c r="A49" s="1" t="s">
        <v>523</v>
      </c>
      <c r="B49" s="359">
        <v>88</v>
      </c>
      <c r="C49" s="367"/>
      <c r="D49" s="213"/>
      <c r="E49" s="637">
        <v>11.4</v>
      </c>
      <c r="F49" s="263"/>
      <c r="G49" s="352">
        <v>0</v>
      </c>
      <c r="H49" s="378"/>
      <c r="I49" s="352">
        <v>0</v>
      </c>
      <c r="J49" s="114"/>
      <c r="K49" s="11">
        <v>11.4</v>
      </c>
      <c r="L49" s="5"/>
      <c r="M49" s="183">
        <v>0.12954545454545455</v>
      </c>
      <c r="N49" s="14"/>
      <c r="O49" s="344">
        <v>76.599999999999994</v>
      </c>
      <c r="P49" s="5"/>
      <c r="Q49" s="14"/>
      <c r="R49" s="14"/>
      <c r="S49" s="44">
        <v>884.74312496230823</v>
      </c>
      <c r="T49" s="4"/>
      <c r="U49" s="11">
        <v>4113.3907935443212</v>
      </c>
      <c r="V49" s="4"/>
      <c r="W49" s="11">
        <v>4998.1339185066299</v>
      </c>
      <c r="X49" s="5"/>
      <c r="Y49" s="14"/>
    </row>
    <row r="50" spans="1:30" x14ac:dyDescent="0.2">
      <c r="A50" s="1" t="s">
        <v>524</v>
      </c>
      <c r="B50" s="359">
        <v>154</v>
      </c>
      <c r="C50" s="367"/>
      <c r="D50" s="213"/>
      <c r="E50" s="637">
        <v>4.88</v>
      </c>
      <c r="F50" s="263"/>
      <c r="G50" s="352">
        <v>3.5</v>
      </c>
      <c r="H50" s="378"/>
      <c r="I50" s="352">
        <v>3</v>
      </c>
      <c r="J50" s="114"/>
      <c r="K50" s="11">
        <v>17.38</v>
      </c>
      <c r="L50" s="5"/>
      <c r="M50" s="183">
        <v>0.11285714285714285</v>
      </c>
      <c r="N50" s="14"/>
      <c r="O50" s="344">
        <v>136.62</v>
      </c>
      <c r="P50" s="5"/>
      <c r="Q50" s="14"/>
      <c r="R50" s="14"/>
      <c r="S50" s="44">
        <v>1348.8452203372735</v>
      </c>
      <c r="T50" s="4"/>
      <c r="U50" s="11">
        <v>7336.4419087992846</v>
      </c>
      <c r="V50" s="4"/>
      <c r="W50" s="11">
        <v>8685.2871291365591</v>
      </c>
      <c r="X50" s="5"/>
      <c r="Y50" s="14"/>
    </row>
    <row r="51" spans="1:30" ht="13.5" thickBot="1" x14ac:dyDescent="0.25">
      <c r="A51" s="6" t="s">
        <v>512</v>
      </c>
      <c r="B51" s="359">
        <v>191.5</v>
      </c>
      <c r="C51" s="367"/>
      <c r="D51" s="213"/>
      <c r="E51" s="640">
        <v>15.7</v>
      </c>
      <c r="F51" s="269"/>
      <c r="G51" s="352">
        <v>26.8</v>
      </c>
      <c r="H51" s="380"/>
      <c r="I51" s="352">
        <v>0</v>
      </c>
      <c r="J51" s="137"/>
      <c r="K51" s="11">
        <v>42.5</v>
      </c>
      <c r="L51" s="7"/>
      <c r="M51" s="184">
        <v>0.22193211488250653</v>
      </c>
      <c r="N51" s="17"/>
      <c r="O51" s="348">
        <v>149</v>
      </c>
      <c r="P51" s="7"/>
      <c r="Q51" s="14"/>
      <c r="R51" s="14"/>
      <c r="S51" s="44">
        <v>3298.3844570963242</v>
      </c>
      <c r="T51" s="40"/>
      <c r="U51" s="11">
        <v>8001.2431884869957</v>
      </c>
      <c r="V51" s="40"/>
      <c r="W51" s="12">
        <v>11299.627645583319</v>
      </c>
      <c r="X51" s="7"/>
      <c r="Y51" s="14"/>
    </row>
    <row r="52" spans="1:30" ht="13.5" thickBot="1" x14ac:dyDescent="0.25">
      <c r="A52" s="95" t="s">
        <v>488</v>
      </c>
      <c r="B52" s="361">
        <v>15431.75</v>
      </c>
      <c r="C52" s="209"/>
      <c r="D52" s="14"/>
      <c r="E52" s="641">
        <v>5621.33</v>
      </c>
      <c r="F52" s="275"/>
      <c r="G52" s="220">
        <v>3442.2662456522871</v>
      </c>
      <c r="H52" s="383"/>
      <c r="I52" s="220">
        <v>1052</v>
      </c>
      <c r="J52" s="261"/>
      <c r="K52" s="96">
        <v>12219.596245652287</v>
      </c>
      <c r="L52" s="349"/>
      <c r="M52" s="225">
        <v>0.79184773247702211</v>
      </c>
      <c r="N52" s="131"/>
      <c r="O52" s="96">
        <v>4642.3455995702489</v>
      </c>
      <c r="P52" s="7"/>
      <c r="Q52" s="14"/>
      <c r="R52" s="4"/>
      <c r="S52" s="198">
        <v>948351.20773299062</v>
      </c>
      <c r="T52" s="79"/>
      <c r="U52" s="96">
        <v>249292.18863868481</v>
      </c>
      <c r="V52" s="79"/>
      <c r="W52" s="78">
        <v>1197643.3963716754</v>
      </c>
      <c r="X52" s="7"/>
      <c r="Y52" s="14"/>
    </row>
    <row r="53" spans="1:30" s="34" customFormat="1" ht="15.75" x14ac:dyDescent="0.25">
      <c r="A53" s="394" t="s">
        <v>70</v>
      </c>
      <c r="B53" s="388"/>
      <c r="C53" s="106"/>
      <c r="D53" s="106"/>
      <c r="E53" s="389"/>
      <c r="F53" s="390"/>
      <c r="G53" s="389"/>
      <c r="H53" s="391"/>
      <c r="I53" s="389"/>
      <c r="J53" s="392"/>
      <c r="K53" s="387"/>
      <c r="L53" s="392"/>
      <c r="M53" s="393"/>
      <c r="N53" s="251"/>
      <c r="O53" s="387"/>
      <c r="P53" s="106"/>
      <c r="Q53" s="106"/>
      <c r="R53" s="392"/>
      <c r="S53" s="387"/>
      <c r="T53" s="387"/>
      <c r="U53" s="387"/>
      <c r="V53" s="395"/>
      <c r="W53" s="395"/>
      <c r="X53" s="394"/>
      <c r="Y53" s="106"/>
    </row>
    <row r="54" spans="1:30" ht="15" x14ac:dyDescent="0.2">
      <c r="A54" s="245" t="s">
        <v>297</v>
      </c>
      <c r="B54" s="263"/>
      <c r="C54" s="14"/>
      <c r="D54" s="14"/>
      <c r="E54" s="376"/>
      <c r="F54" s="263"/>
      <c r="G54" s="376"/>
      <c r="H54" s="378"/>
      <c r="J54" s="4"/>
      <c r="K54" s="76"/>
      <c r="L54" s="4"/>
      <c r="M54" s="76"/>
      <c r="R54" s="4"/>
      <c r="S54" s="76"/>
      <c r="T54" s="76"/>
      <c r="V54" s="76"/>
      <c r="W54" s="4"/>
      <c r="X54" s="14"/>
      <c r="Y54" s="14"/>
      <c r="AD54" s="34"/>
    </row>
    <row r="55" spans="1:30" s="34" customFormat="1" ht="16.5" x14ac:dyDescent="0.25">
      <c r="B55" s="273"/>
      <c r="E55" s="273"/>
      <c r="F55" s="273"/>
      <c r="G55" s="384"/>
      <c r="H55" s="384"/>
      <c r="I55" s="384"/>
      <c r="J55" s="351"/>
      <c r="K55" s="351"/>
      <c r="L55" s="351"/>
      <c r="M55" s="351"/>
      <c r="N55" s="14"/>
      <c r="O55" s="14"/>
      <c r="P55" s="14"/>
      <c r="Q55" s="14"/>
      <c r="R55" s="351"/>
      <c r="S55" s="320"/>
      <c r="T55" s="320"/>
      <c r="U55" s="76"/>
      <c r="V55" s="320"/>
      <c r="W55" s="369"/>
      <c r="X55" s="320"/>
      <c r="Y55" s="320"/>
    </row>
    <row r="56" spans="1:30" ht="16.5" x14ac:dyDescent="0.25">
      <c r="G56" s="385"/>
      <c r="H56" s="385"/>
      <c r="I56" s="385"/>
      <c r="J56" s="52"/>
      <c r="K56" s="52"/>
      <c r="L56" s="52"/>
      <c r="M56" s="52"/>
      <c r="N56" s="4"/>
      <c r="O56" s="4"/>
      <c r="P56" s="4"/>
      <c r="Q56" s="4"/>
      <c r="R56" s="52"/>
      <c r="S56" s="320"/>
      <c r="T56" s="320"/>
      <c r="U56" s="320"/>
      <c r="V56" s="320"/>
      <c r="W56" s="320"/>
      <c r="X56" s="320"/>
      <c r="Y56" s="320"/>
      <c r="AD56" s="34"/>
    </row>
    <row r="57" spans="1:30" ht="16.5" x14ac:dyDescent="0.25">
      <c r="G57" s="385"/>
      <c r="H57" s="385"/>
      <c r="I57" s="385"/>
      <c r="J57" s="52"/>
      <c r="K57" s="52"/>
      <c r="L57" s="52"/>
      <c r="M57" s="52"/>
      <c r="N57" s="351"/>
      <c r="O57" s="351"/>
      <c r="P57" s="351"/>
      <c r="Q57" s="351"/>
      <c r="R57" s="52"/>
      <c r="S57" s="320"/>
      <c r="T57" s="320"/>
      <c r="U57" s="320"/>
      <c r="V57" s="320"/>
      <c r="W57" s="320"/>
      <c r="X57" s="320"/>
      <c r="Y57" s="320"/>
      <c r="AD57" s="34"/>
    </row>
    <row r="58" spans="1:30" ht="16.5" x14ac:dyDescent="0.25">
      <c r="G58" s="385"/>
      <c r="H58" s="385"/>
      <c r="I58" s="385"/>
      <c r="J58" s="52"/>
      <c r="K58" s="52"/>
      <c r="L58" s="52"/>
      <c r="M58" s="52"/>
      <c r="N58" s="52"/>
      <c r="O58" s="52"/>
      <c r="P58" s="52"/>
      <c r="Q58" s="52"/>
      <c r="R58" s="52"/>
      <c r="S58" s="320"/>
      <c r="T58" s="320"/>
      <c r="U58" s="320"/>
      <c r="V58" s="320"/>
      <c r="W58" s="320"/>
      <c r="X58" s="320"/>
      <c r="Y58" s="320"/>
      <c r="AD58" s="34"/>
    </row>
    <row r="59" spans="1:30" ht="16.5" x14ac:dyDescent="0.25">
      <c r="G59" s="385"/>
      <c r="H59" s="385"/>
      <c r="I59" s="385"/>
      <c r="J59" s="52"/>
      <c r="K59" s="52"/>
      <c r="L59" s="52"/>
      <c r="M59" s="52"/>
      <c r="N59" s="52"/>
      <c r="O59" s="52"/>
      <c r="P59" s="52"/>
      <c r="Q59" s="52"/>
      <c r="R59" s="52"/>
      <c r="S59" s="320"/>
      <c r="AD59" s="34"/>
    </row>
    <row r="60" spans="1:30" ht="16.5" x14ac:dyDescent="0.25">
      <c r="G60" s="385"/>
      <c r="H60" s="385"/>
      <c r="I60" s="385"/>
      <c r="J60" s="52"/>
      <c r="K60" s="52"/>
      <c r="L60" s="52"/>
      <c r="M60" s="52"/>
      <c r="N60" s="52"/>
      <c r="O60" s="52"/>
      <c r="P60" s="52"/>
      <c r="Q60" s="52"/>
      <c r="R60" s="52"/>
      <c r="S60" s="320"/>
      <c r="AD60" s="34"/>
    </row>
    <row r="61" spans="1:30" ht="15" x14ac:dyDescent="0.2">
      <c r="G61" s="385"/>
      <c r="H61" s="385"/>
      <c r="I61" s="385"/>
      <c r="J61" s="52"/>
      <c r="K61" s="52"/>
      <c r="L61" s="52"/>
      <c r="M61" s="52"/>
      <c r="N61" s="52"/>
      <c r="O61" s="52"/>
      <c r="P61" s="52"/>
      <c r="Q61" s="52"/>
      <c r="R61" s="52"/>
      <c r="AD61" s="34"/>
    </row>
    <row r="62" spans="1:30" ht="15" x14ac:dyDescent="0.2">
      <c r="G62" s="385"/>
      <c r="H62" s="385"/>
      <c r="I62" s="385"/>
      <c r="J62" s="52"/>
      <c r="K62" s="52"/>
      <c r="L62" s="52"/>
      <c r="M62" s="52"/>
      <c r="N62" s="52"/>
      <c r="O62" s="52"/>
      <c r="P62" s="52"/>
      <c r="Q62" s="52"/>
      <c r="R62" s="52"/>
      <c r="AD62" s="34"/>
    </row>
    <row r="63" spans="1:30" ht="15" x14ac:dyDescent="0.2">
      <c r="N63" s="52"/>
      <c r="O63" s="52"/>
      <c r="P63" s="52"/>
      <c r="Q63" s="52"/>
      <c r="AD63" s="34"/>
    </row>
    <row r="64" spans="1:30" ht="15" x14ac:dyDescent="0.2">
      <c r="N64" s="52"/>
      <c r="O64" s="52"/>
      <c r="P64" s="52"/>
      <c r="Q64" s="52"/>
      <c r="AD64" s="34"/>
    </row>
    <row r="66" spans="30:30" ht="15" x14ac:dyDescent="0.2">
      <c r="AD66" s="34"/>
    </row>
    <row r="67" spans="30:30" ht="15" x14ac:dyDescent="0.2">
      <c r="AD67" s="34"/>
    </row>
  </sheetData>
  <mergeCells count="61">
    <mergeCell ref="B13:C13"/>
    <mergeCell ref="K13:L13"/>
    <mergeCell ref="U12:V12"/>
    <mergeCell ref="S3:X3"/>
    <mergeCell ref="W8:X8"/>
    <mergeCell ref="W13:X13"/>
    <mergeCell ref="O5:P5"/>
    <mergeCell ref="K3:L3"/>
    <mergeCell ref="E11:F11"/>
    <mergeCell ref="K10:L10"/>
    <mergeCell ref="E9:F9"/>
    <mergeCell ref="G7:H7"/>
    <mergeCell ref="G8:H8"/>
    <mergeCell ref="I7:J7"/>
    <mergeCell ref="E8:F8"/>
    <mergeCell ref="I9:J9"/>
    <mergeCell ref="G6:J6"/>
    <mergeCell ref="K4:L4"/>
    <mergeCell ref="G5:J5"/>
    <mergeCell ref="E3:J3"/>
    <mergeCell ref="K5:L5"/>
    <mergeCell ref="E4:F4"/>
    <mergeCell ref="K6:L6"/>
    <mergeCell ref="I11:J11"/>
    <mergeCell ref="O14:P14"/>
    <mergeCell ref="E7:F7"/>
    <mergeCell ref="K7:L7"/>
    <mergeCell ref="E12:F12"/>
    <mergeCell ref="E10:F10"/>
    <mergeCell ref="K12:L12"/>
    <mergeCell ref="O13:P13"/>
    <mergeCell ref="M13:N13"/>
    <mergeCell ref="K11:L11"/>
    <mergeCell ref="K9:L9"/>
    <mergeCell ref="K8:L8"/>
    <mergeCell ref="U7:V7"/>
    <mergeCell ref="U8:V8"/>
    <mergeCell ref="U6:V6"/>
    <mergeCell ref="M5:N5"/>
    <mergeCell ref="M6:N6"/>
    <mergeCell ref="S8:T8"/>
    <mergeCell ref="S6:T6"/>
    <mergeCell ref="S7:T7"/>
    <mergeCell ref="O6:P6"/>
    <mergeCell ref="M7:N7"/>
    <mergeCell ref="B3:C3"/>
    <mergeCell ref="B4:C4"/>
    <mergeCell ref="B6:C6"/>
    <mergeCell ref="AD24:AD27"/>
    <mergeCell ref="U14:V14"/>
    <mergeCell ref="W14:X14"/>
    <mergeCell ref="U9:V9"/>
    <mergeCell ref="U10:V10"/>
    <mergeCell ref="U13:V13"/>
    <mergeCell ref="M9:N9"/>
    <mergeCell ref="S12:T12"/>
    <mergeCell ref="S14:T14"/>
    <mergeCell ref="S9:T9"/>
    <mergeCell ref="S10:T10"/>
    <mergeCell ref="S13:T13"/>
    <mergeCell ref="S11:T11"/>
  </mergeCells>
  <phoneticPr fontId="0" type="noConversion"/>
  <pageMargins left="0.4" right="0.36" top="0.84" bottom="0.49" header="0.65" footer="0.5"/>
  <pageSetup paperSize="9" scale="71"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68"/>
  <sheetViews>
    <sheetView zoomScale="75" workbookViewId="0">
      <pane xSplit="1" ySplit="18" topLeftCell="Q22" activePane="bottomRight" state="frozen"/>
      <selection activeCell="A19" sqref="A19:I19"/>
      <selection pane="topRight" activeCell="A19" sqref="A19:I19"/>
      <selection pane="bottomLeft" activeCell="A19" sqref="A19:I19"/>
      <selection pane="bottomRight" activeCell="AG31" sqref="AG31"/>
    </sheetView>
  </sheetViews>
  <sheetFormatPr defaultRowHeight="12.75" x14ac:dyDescent="0.2"/>
  <cols>
    <col min="1" max="1" width="21.42578125" customWidth="1"/>
    <col min="2" max="2" width="9.28515625" style="264" customWidth="1"/>
    <col min="3" max="3" width="1.28515625" customWidth="1"/>
    <col min="4" max="4" width="7.42578125" customWidth="1"/>
    <col min="5" max="5" width="2.140625" customWidth="1"/>
    <col min="6" max="6" width="9.28515625" customWidth="1"/>
    <col min="7" max="7" width="1.7109375" customWidth="1"/>
    <col min="8" max="8" width="8.42578125" customWidth="1"/>
    <col min="9" max="9" width="2.140625" customWidth="1"/>
    <col min="10" max="10" width="7.7109375" customWidth="1"/>
    <col min="11" max="11" width="1.85546875" customWidth="1"/>
    <col min="12" max="12" width="7.28515625" customWidth="1"/>
    <col min="13" max="13" width="1.42578125" customWidth="1"/>
    <col min="14" max="14" width="8" customWidth="1"/>
    <col min="15" max="15" width="2" customWidth="1"/>
    <col min="16" max="16" width="7" customWidth="1"/>
    <col min="17" max="17" width="1.140625" customWidth="1"/>
    <col min="18" max="18" width="8.42578125" customWidth="1"/>
    <col min="19" max="19" width="0.85546875" customWidth="1"/>
    <col min="20" max="20" width="10.42578125" style="264" customWidth="1"/>
    <col min="21" max="21" width="4.140625" customWidth="1"/>
    <col min="22" max="22" width="8" customWidth="1"/>
    <col min="23" max="23" width="1.42578125" customWidth="1"/>
    <col min="24" max="24" width="8.7109375" customWidth="1"/>
    <col min="25" max="25" width="1.140625" customWidth="1"/>
    <col min="27" max="27" width="12.140625" customWidth="1"/>
    <col min="28" max="28" width="1.85546875" customWidth="1"/>
    <col min="29" max="29" width="10.42578125" customWidth="1"/>
    <col min="30" max="30" width="2.85546875" customWidth="1"/>
    <col min="31" max="31" width="10.85546875" customWidth="1"/>
    <col min="32" max="32" width="1.7109375" customWidth="1"/>
    <col min="33" max="33" width="7.85546875" customWidth="1"/>
    <col min="34" max="34" width="6.5703125" customWidth="1"/>
    <col min="35" max="35" width="1.85546875" customWidth="1"/>
    <col min="36" max="36" width="9.28515625" bestFit="1" customWidth="1"/>
    <col min="37" max="37" width="1.7109375" customWidth="1"/>
    <col min="38" max="38" width="9.28515625" bestFit="1" customWidth="1"/>
    <col min="39" max="39" width="1.85546875" customWidth="1"/>
    <col min="40" max="40" width="9.7109375" customWidth="1"/>
    <col min="41" max="41" width="1.28515625" customWidth="1"/>
    <col min="42" max="42" width="9.28515625" bestFit="1" customWidth="1"/>
    <col min="43" max="43" width="1.28515625" customWidth="1"/>
    <col min="44" max="44" width="9.28515625" bestFit="1" customWidth="1"/>
    <col min="45" max="45" width="1.7109375" customWidth="1"/>
    <col min="46" max="46" width="9.28515625" bestFit="1" customWidth="1"/>
    <col min="47" max="47" width="1.7109375" customWidth="1"/>
    <col min="48" max="48" width="10.7109375" customWidth="1"/>
    <col min="49" max="49" width="1.7109375" customWidth="1"/>
    <col min="50" max="50" width="9.7109375" bestFit="1" customWidth="1"/>
    <col min="51" max="51" width="1.7109375" customWidth="1"/>
    <col min="52" max="52" width="10" customWidth="1"/>
    <col min="53" max="53" width="1.7109375" customWidth="1"/>
    <col min="54" max="54" width="10.42578125" customWidth="1"/>
    <col min="55" max="55" width="2" customWidth="1"/>
    <col min="56" max="56" width="9.7109375" bestFit="1" customWidth="1"/>
    <col min="57" max="57" width="1.85546875" customWidth="1"/>
    <col min="58" max="58" width="9.28515625" bestFit="1" customWidth="1"/>
    <col min="59" max="59" width="1.5703125" customWidth="1"/>
    <col min="60" max="60" width="9.28515625" bestFit="1" customWidth="1"/>
    <col min="61" max="61" width="1.85546875" customWidth="1"/>
    <col min="62" max="62" width="9.28515625" bestFit="1" customWidth="1"/>
    <col min="63" max="63" width="1.85546875" customWidth="1"/>
  </cols>
  <sheetData>
    <row r="1" spans="1:34" ht="23.25" x14ac:dyDescent="0.35">
      <c r="A1" s="325" t="s">
        <v>1166</v>
      </c>
      <c r="B1" s="353"/>
      <c r="C1" s="325"/>
      <c r="G1" s="326"/>
      <c r="AH1" s="24"/>
    </row>
    <row r="2" spans="1:34" ht="13.5" thickBot="1" x14ac:dyDescent="0.25"/>
    <row r="3" spans="1:34" x14ac:dyDescent="0.2">
      <c r="A3" s="25"/>
      <c r="B3" s="3139" t="s">
        <v>448</v>
      </c>
      <c r="C3" s="3140"/>
      <c r="D3" s="3149" t="s">
        <v>366</v>
      </c>
      <c r="E3" s="3150"/>
      <c r="F3" s="3150"/>
      <c r="G3" s="3150"/>
      <c r="H3" s="3150"/>
      <c r="I3" s="3150"/>
      <c r="J3" s="3150"/>
      <c r="K3" s="3150"/>
      <c r="L3" s="3150"/>
      <c r="M3" s="3150"/>
      <c r="N3" s="327">
        <v>2003</v>
      </c>
      <c r="O3" s="83"/>
      <c r="P3" s="83" t="s">
        <v>492</v>
      </c>
      <c r="Q3" s="83"/>
      <c r="R3" s="83"/>
      <c r="S3" s="176"/>
      <c r="T3" s="396"/>
      <c r="U3" s="176"/>
      <c r="V3" s="281"/>
      <c r="W3" s="83"/>
      <c r="X3" s="82"/>
      <c r="Y3" s="176"/>
      <c r="AA3" s="281"/>
      <c r="AB3" s="83"/>
      <c r="AC3" s="83"/>
      <c r="AD3" s="83"/>
      <c r="AE3" s="26"/>
      <c r="AF3" s="28"/>
    </row>
    <row r="4" spans="1:34" x14ac:dyDescent="0.2">
      <c r="A4" s="1"/>
      <c r="B4" s="2897" t="s">
        <v>367</v>
      </c>
      <c r="C4" s="2910"/>
      <c r="D4" s="3151" t="s">
        <v>71</v>
      </c>
      <c r="E4" s="2883"/>
      <c r="F4" s="2883"/>
      <c r="G4" s="2883"/>
      <c r="H4" s="2883"/>
      <c r="I4" s="2883"/>
      <c r="J4" s="2883"/>
      <c r="K4" s="2883"/>
      <c r="L4" s="2883"/>
      <c r="M4" s="2883"/>
      <c r="N4" s="2883"/>
      <c r="O4" s="2883"/>
      <c r="P4" s="2883"/>
      <c r="Q4" s="2883"/>
      <c r="R4" s="2883"/>
      <c r="S4" s="3026"/>
      <c r="T4" s="2851" t="s">
        <v>367</v>
      </c>
      <c r="U4" s="2853"/>
      <c r="V4" s="15"/>
      <c r="W4" s="81"/>
      <c r="X4" s="66"/>
      <c r="Y4" s="55"/>
      <c r="AA4" s="2851" t="s">
        <v>368</v>
      </c>
      <c r="AB4" s="2852"/>
      <c r="AC4" s="2852"/>
      <c r="AD4" s="2852"/>
      <c r="AE4" s="2852"/>
      <c r="AF4" s="2853"/>
    </row>
    <row r="5" spans="1:34" x14ac:dyDescent="0.2">
      <c r="A5" s="1"/>
      <c r="B5" s="2854" t="s">
        <v>369</v>
      </c>
      <c r="C5" s="2853"/>
      <c r="D5" s="2879" t="s">
        <v>370</v>
      </c>
      <c r="E5" s="2890"/>
      <c r="F5" s="2890"/>
      <c r="G5" s="2890"/>
      <c r="H5" s="2890"/>
      <c r="I5" s="2890"/>
      <c r="J5" s="2890"/>
      <c r="K5" s="2890"/>
      <c r="L5" s="2890"/>
      <c r="M5" s="2890"/>
      <c r="N5" s="2890"/>
      <c r="O5" s="2890"/>
      <c r="P5" s="2890"/>
      <c r="Q5" s="2890"/>
      <c r="R5" s="2890"/>
      <c r="S5" s="3155"/>
      <c r="T5" s="2851" t="s">
        <v>371</v>
      </c>
      <c r="U5" s="2853"/>
      <c r="V5" s="2851" t="s">
        <v>372</v>
      </c>
      <c r="W5" s="2852"/>
      <c r="X5" s="2854" t="s">
        <v>373</v>
      </c>
      <c r="Y5" s="2853"/>
      <c r="AA5" s="15"/>
      <c r="AB5" s="81"/>
      <c r="AC5" s="329" t="s">
        <v>528</v>
      </c>
      <c r="AD5" s="81"/>
      <c r="AE5" s="81"/>
      <c r="AF5" s="55"/>
    </row>
    <row r="6" spans="1:34" x14ac:dyDescent="0.2">
      <c r="A6" s="1"/>
      <c r="B6" s="2854" t="s">
        <v>374</v>
      </c>
      <c r="C6" s="2853"/>
      <c r="D6" s="1"/>
      <c r="E6" s="14"/>
      <c r="F6" s="14"/>
      <c r="G6" s="14"/>
      <c r="H6" s="14"/>
      <c r="I6" s="14"/>
      <c r="J6" s="14"/>
      <c r="K6" s="14"/>
      <c r="L6" s="14"/>
      <c r="M6" s="14"/>
      <c r="N6" s="14"/>
      <c r="O6" s="14"/>
      <c r="P6" s="14"/>
      <c r="Q6" s="14"/>
      <c r="R6" s="14"/>
      <c r="S6" s="5"/>
      <c r="T6" s="2851" t="s">
        <v>374</v>
      </c>
      <c r="U6" s="2853"/>
      <c r="V6" s="2851" t="s">
        <v>375</v>
      </c>
      <c r="W6" s="2852"/>
      <c r="X6" s="2854" t="s">
        <v>376</v>
      </c>
      <c r="Y6" s="2853"/>
      <c r="AA6" s="205"/>
      <c r="AB6" s="73"/>
      <c r="AC6" s="73"/>
      <c r="AD6" s="73"/>
      <c r="AE6" s="3156"/>
      <c r="AF6" s="3157"/>
    </row>
    <row r="7" spans="1:34" x14ac:dyDescent="0.2">
      <c r="A7" s="294" t="s">
        <v>679</v>
      </c>
      <c r="B7" s="2854" t="s">
        <v>410</v>
      </c>
      <c r="C7" s="2853"/>
      <c r="D7" s="2879" t="s">
        <v>378</v>
      </c>
      <c r="E7" s="2850"/>
      <c r="F7" s="2849" t="s">
        <v>379</v>
      </c>
      <c r="G7" s="2850"/>
      <c r="H7" s="2849" t="s">
        <v>380</v>
      </c>
      <c r="I7" s="2850"/>
      <c r="J7" s="2849" t="s">
        <v>381</v>
      </c>
      <c r="K7" s="2890"/>
      <c r="L7" s="2849" t="s">
        <v>381</v>
      </c>
      <c r="M7" s="2890"/>
      <c r="N7" s="2849" t="s">
        <v>382</v>
      </c>
      <c r="O7" s="2890"/>
      <c r="P7" s="2849" t="s">
        <v>383</v>
      </c>
      <c r="Q7" s="2890"/>
      <c r="R7" s="175"/>
      <c r="S7" s="214"/>
      <c r="T7" s="2851" t="s">
        <v>384</v>
      </c>
      <c r="U7" s="2853"/>
      <c r="V7" s="2851" t="s">
        <v>385</v>
      </c>
      <c r="W7" s="2852"/>
      <c r="X7" s="66"/>
      <c r="Y7" s="55"/>
      <c r="AA7" s="15"/>
      <c r="AB7" s="81"/>
      <c r="AC7" s="175"/>
      <c r="AD7" s="81"/>
      <c r="AE7" s="3127"/>
      <c r="AF7" s="3121"/>
    </row>
    <row r="8" spans="1:34" x14ac:dyDescent="0.2">
      <c r="A8" s="294" t="s">
        <v>680</v>
      </c>
      <c r="B8" s="2897" t="s">
        <v>449</v>
      </c>
      <c r="C8" s="2910"/>
      <c r="D8" s="2851" t="s">
        <v>388</v>
      </c>
      <c r="E8" s="2864"/>
      <c r="F8" s="2854" t="s">
        <v>389</v>
      </c>
      <c r="G8" s="2864"/>
      <c r="H8" s="2854" t="s">
        <v>390</v>
      </c>
      <c r="I8" s="2864"/>
      <c r="J8" s="2854" t="s">
        <v>391</v>
      </c>
      <c r="K8" s="2852"/>
      <c r="L8" s="2854" t="s">
        <v>391</v>
      </c>
      <c r="M8" s="2852"/>
      <c r="N8" s="2854" t="s">
        <v>392</v>
      </c>
      <c r="O8" s="2852"/>
      <c r="P8" s="2854" t="s">
        <v>393</v>
      </c>
      <c r="Q8" s="2852"/>
      <c r="R8" s="2885" t="s">
        <v>488</v>
      </c>
      <c r="S8" s="3152"/>
      <c r="T8" s="2851" t="s">
        <v>394</v>
      </c>
      <c r="U8" s="2853"/>
      <c r="V8" s="15"/>
      <c r="W8" s="81"/>
      <c r="X8" s="66"/>
      <c r="Y8" s="55"/>
      <c r="AA8" s="2851" t="s">
        <v>395</v>
      </c>
      <c r="AB8" s="2864"/>
      <c r="AC8" s="2854" t="s">
        <v>374</v>
      </c>
      <c r="AD8" s="2864"/>
      <c r="AE8" s="3127" t="s">
        <v>488</v>
      </c>
      <c r="AF8" s="3121"/>
    </row>
    <row r="9" spans="1:34" x14ac:dyDescent="0.2">
      <c r="A9" s="1"/>
      <c r="B9" s="2897" t="s">
        <v>450</v>
      </c>
      <c r="C9" s="2910"/>
      <c r="D9" s="2851" t="s">
        <v>397</v>
      </c>
      <c r="E9" s="2864"/>
      <c r="F9" s="2854" t="s">
        <v>398</v>
      </c>
      <c r="G9" s="2864"/>
      <c r="H9" s="2854" t="s">
        <v>399</v>
      </c>
      <c r="I9" s="2864"/>
      <c r="J9" s="2854" t="s">
        <v>400</v>
      </c>
      <c r="K9" s="2852"/>
      <c r="L9" s="2854" t="s">
        <v>401</v>
      </c>
      <c r="M9" s="2852"/>
      <c r="N9" s="2854" t="s">
        <v>402</v>
      </c>
      <c r="O9" s="2852"/>
      <c r="P9" s="2854" t="s">
        <v>403</v>
      </c>
      <c r="Q9" s="2852"/>
      <c r="R9" s="2885"/>
      <c r="S9" s="3152"/>
      <c r="T9" s="2851"/>
      <c r="U9" s="2853"/>
      <c r="V9" s="2851" t="s">
        <v>491</v>
      </c>
      <c r="W9" s="2852"/>
      <c r="X9" s="66"/>
      <c r="Y9" s="55"/>
      <c r="AA9" s="2851" t="s">
        <v>404</v>
      </c>
      <c r="AB9" s="2864"/>
      <c r="AC9" s="2854" t="s">
        <v>405</v>
      </c>
      <c r="AD9" s="2864"/>
      <c r="AE9" s="3127"/>
      <c r="AF9" s="3121"/>
    </row>
    <row r="10" spans="1:34" x14ac:dyDescent="0.2">
      <c r="A10" s="1"/>
      <c r="B10" s="2897" t="s">
        <v>492</v>
      </c>
      <c r="C10" s="2910"/>
      <c r="D10" s="15" t="s">
        <v>406</v>
      </c>
      <c r="E10" s="146"/>
      <c r="F10" s="2854" t="s">
        <v>399</v>
      </c>
      <c r="G10" s="2864"/>
      <c r="H10" s="2854" t="s">
        <v>407</v>
      </c>
      <c r="I10" s="2864"/>
      <c r="J10" s="2854" t="s">
        <v>408</v>
      </c>
      <c r="K10" s="2864"/>
      <c r="L10" s="2854" t="s">
        <v>399</v>
      </c>
      <c r="M10" s="2864"/>
      <c r="N10" s="2854" t="s">
        <v>409</v>
      </c>
      <c r="O10" s="2864"/>
      <c r="P10" s="66"/>
      <c r="Q10" s="81"/>
      <c r="R10" s="331"/>
      <c r="S10" s="332"/>
      <c r="T10" s="297"/>
      <c r="U10" s="55"/>
      <c r="V10" s="15"/>
      <c r="W10" s="81"/>
      <c r="X10" s="66"/>
      <c r="Y10" s="55"/>
      <c r="AA10" s="2851" t="s">
        <v>410</v>
      </c>
      <c r="AB10" s="2864"/>
      <c r="AC10" s="2854" t="s">
        <v>411</v>
      </c>
      <c r="AD10" s="2864"/>
      <c r="AE10" s="296"/>
      <c r="AF10" s="295"/>
    </row>
    <row r="11" spans="1:34" x14ac:dyDescent="0.2">
      <c r="A11" s="1"/>
      <c r="B11" s="282"/>
      <c r="C11" s="5"/>
      <c r="D11" s="3151" t="s">
        <v>412</v>
      </c>
      <c r="E11" s="2884"/>
      <c r="F11" s="2882" t="s">
        <v>413</v>
      </c>
      <c r="G11" s="2884"/>
      <c r="H11" s="2882" t="s">
        <v>414</v>
      </c>
      <c r="I11" s="2884"/>
      <c r="J11" s="2882" t="s">
        <v>415</v>
      </c>
      <c r="K11" s="2884"/>
      <c r="L11" s="2882" t="s">
        <v>416</v>
      </c>
      <c r="M11" s="2884"/>
      <c r="N11" s="58"/>
      <c r="O11" s="148"/>
      <c r="P11" s="66"/>
      <c r="Q11" s="81"/>
      <c r="R11" s="331"/>
      <c r="S11" s="332"/>
      <c r="T11" s="297"/>
      <c r="U11" s="55"/>
      <c r="V11" s="15"/>
      <c r="W11" s="81"/>
      <c r="X11" s="66"/>
      <c r="Y11" s="55"/>
      <c r="AA11" s="15"/>
      <c r="AB11" s="81"/>
      <c r="AC11" s="2854"/>
      <c r="AD11" s="2864"/>
      <c r="AE11" s="296"/>
      <c r="AF11" s="295"/>
      <c r="AH11" s="13"/>
    </row>
    <row r="12" spans="1:34" x14ac:dyDescent="0.2">
      <c r="A12" s="1"/>
      <c r="B12" s="2854"/>
      <c r="C12" s="2853"/>
      <c r="D12" s="2851" t="s">
        <v>417</v>
      </c>
      <c r="E12" s="2864"/>
      <c r="F12" s="2854" t="s">
        <v>418</v>
      </c>
      <c r="G12" s="2864"/>
      <c r="H12" s="66"/>
      <c r="I12" s="81"/>
      <c r="J12" s="2854" t="s">
        <v>419</v>
      </c>
      <c r="K12" s="2864"/>
      <c r="L12" s="2854"/>
      <c r="M12" s="2852"/>
      <c r="N12" s="2854" t="s">
        <v>420</v>
      </c>
      <c r="O12" s="2864"/>
      <c r="P12" s="66"/>
      <c r="Q12" s="81"/>
      <c r="R12" s="66"/>
      <c r="S12" s="55"/>
      <c r="T12" s="2851"/>
      <c r="U12" s="2853"/>
      <c r="V12" s="15"/>
      <c r="W12" s="81"/>
      <c r="X12" s="66"/>
      <c r="Y12" s="55"/>
      <c r="AA12" s="15"/>
      <c r="AB12" s="81"/>
      <c r="AC12" s="66"/>
      <c r="AD12" s="81"/>
      <c r="AE12" s="173"/>
      <c r="AF12" s="199"/>
    </row>
    <row r="13" spans="1:34" x14ac:dyDescent="0.2">
      <c r="A13" s="1"/>
      <c r="B13" s="2854"/>
      <c r="C13" s="2853"/>
      <c r="D13" s="2851" t="s">
        <v>421</v>
      </c>
      <c r="E13" s="2864"/>
      <c r="F13" s="2854" t="s">
        <v>422</v>
      </c>
      <c r="G13" s="2864"/>
      <c r="H13" s="2854" t="s">
        <v>423</v>
      </c>
      <c r="I13" s="2864"/>
      <c r="J13" s="2854" t="s">
        <v>424</v>
      </c>
      <c r="K13" s="2864"/>
      <c r="L13" s="66"/>
      <c r="M13" s="146"/>
      <c r="N13" s="2854" t="s">
        <v>416</v>
      </c>
      <c r="O13" s="2864"/>
      <c r="P13" s="66"/>
      <c r="Q13" s="81"/>
      <c r="R13" s="66"/>
      <c r="S13" s="55"/>
      <c r="T13" s="2851"/>
      <c r="U13" s="2853"/>
      <c r="V13" s="15"/>
      <c r="W13" s="81"/>
      <c r="X13" s="66"/>
      <c r="Y13" s="55"/>
      <c r="AA13" s="15"/>
      <c r="AB13" s="81"/>
      <c r="AC13" s="66"/>
      <c r="AD13" s="81"/>
      <c r="AE13" s="31"/>
      <c r="AF13" s="5"/>
    </row>
    <row r="14" spans="1:34" x14ac:dyDescent="0.2">
      <c r="A14" s="15"/>
      <c r="B14" s="282"/>
      <c r="C14" s="55"/>
      <c r="D14" s="2851" t="s">
        <v>425</v>
      </c>
      <c r="E14" s="2864"/>
      <c r="F14" s="2854" t="s">
        <v>426</v>
      </c>
      <c r="G14" s="2864"/>
      <c r="H14" s="2854"/>
      <c r="I14" s="2864"/>
      <c r="J14" s="2854" t="s">
        <v>427</v>
      </c>
      <c r="K14" s="2864"/>
      <c r="L14" s="31"/>
      <c r="M14" s="14"/>
      <c r="N14" s="2854" t="s">
        <v>428</v>
      </c>
      <c r="O14" s="2864"/>
      <c r="P14" s="66"/>
      <c r="Q14" s="81"/>
      <c r="R14" s="66"/>
      <c r="S14" s="55"/>
      <c r="T14" s="2851"/>
      <c r="U14" s="2853"/>
      <c r="V14" s="15"/>
      <c r="W14" s="81"/>
      <c r="X14" s="66"/>
      <c r="Y14" s="55"/>
      <c r="AA14" s="15"/>
      <c r="AB14" s="81"/>
      <c r="AC14" s="66"/>
      <c r="AD14" s="81"/>
      <c r="AE14" s="31"/>
      <c r="AF14" s="5"/>
    </row>
    <row r="15" spans="1:34" x14ac:dyDescent="0.2">
      <c r="A15" s="15"/>
      <c r="B15" s="282"/>
      <c r="C15" s="55"/>
      <c r="D15" s="15"/>
      <c r="E15" s="146"/>
      <c r="F15" s="2854" t="s">
        <v>429</v>
      </c>
      <c r="G15" s="2864"/>
      <c r="H15" s="66"/>
      <c r="I15" s="81"/>
      <c r="J15" s="2854" t="s">
        <v>430</v>
      </c>
      <c r="K15" s="2864"/>
      <c r="L15" s="31"/>
      <c r="M15" s="14"/>
      <c r="N15" s="2854" t="s">
        <v>402</v>
      </c>
      <c r="O15" s="2864"/>
      <c r="P15" s="66"/>
      <c r="Q15" s="81"/>
      <c r="R15" s="66"/>
      <c r="S15" s="55"/>
      <c r="T15" s="297"/>
      <c r="U15" s="55"/>
      <c r="V15" s="15"/>
      <c r="W15" s="81"/>
      <c r="X15" s="66"/>
      <c r="Y15" s="55"/>
      <c r="AA15" s="15"/>
      <c r="AB15" s="81"/>
      <c r="AC15" s="66"/>
      <c r="AD15" s="81"/>
      <c r="AE15" s="31"/>
      <c r="AF15" s="5"/>
    </row>
    <row r="16" spans="1:34" x14ac:dyDescent="0.2">
      <c r="A16" s="15"/>
      <c r="B16" s="282"/>
      <c r="C16" s="55"/>
      <c r="D16" s="15"/>
      <c r="E16" s="146"/>
      <c r="F16" s="2854" t="s">
        <v>431</v>
      </c>
      <c r="G16" s="2864"/>
      <c r="H16" s="66"/>
      <c r="I16" s="81"/>
      <c r="J16" s="3153" t="s">
        <v>432</v>
      </c>
      <c r="K16" s="3154"/>
      <c r="L16" s="31"/>
      <c r="M16" s="14"/>
      <c r="N16" s="2854" t="s">
        <v>433</v>
      </c>
      <c r="O16" s="2864"/>
      <c r="P16" s="66"/>
      <c r="Q16" s="146"/>
      <c r="R16" s="66"/>
      <c r="S16" s="55"/>
      <c r="T16" s="297"/>
      <c r="U16" s="55"/>
      <c r="V16" s="2851" t="s">
        <v>434</v>
      </c>
      <c r="W16" s="2864"/>
      <c r="X16" s="2854" t="s">
        <v>435</v>
      </c>
      <c r="Y16" s="2853"/>
      <c r="AA16" s="2851" t="s">
        <v>436</v>
      </c>
      <c r="AB16" s="2864"/>
      <c r="AC16" s="2854" t="s">
        <v>437</v>
      </c>
      <c r="AD16" s="2864"/>
      <c r="AE16" s="31"/>
      <c r="AF16" s="5"/>
    </row>
    <row r="17" spans="1:34" x14ac:dyDescent="0.2">
      <c r="A17" s="15"/>
      <c r="B17" s="2854" t="s">
        <v>139</v>
      </c>
      <c r="C17" s="2852"/>
      <c r="D17" s="15"/>
      <c r="E17" s="146"/>
      <c r="F17" s="66"/>
      <c r="G17" s="81"/>
      <c r="H17" s="66"/>
      <c r="I17" s="81"/>
      <c r="J17" s="193"/>
      <c r="K17" s="187"/>
      <c r="L17" s="31"/>
      <c r="M17" s="14"/>
      <c r="N17" s="66"/>
      <c r="O17" s="81"/>
      <c r="P17" s="66"/>
      <c r="Q17" s="81"/>
      <c r="R17" s="66"/>
      <c r="S17" s="55"/>
      <c r="T17" s="2851" t="s">
        <v>140</v>
      </c>
      <c r="U17" s="2853"/>
      <c r="V17" s="2851" t="s">
        <v>438</v>
      </c>
      <c r="W17" s="2864"/>
      <c r="X17" s="2854" t="s">
        <v>439</v>
      </c>
      <c r="Y17" s="2853"/>
      <c r="AA17" s="2851" t="s">
        <v>440</v>
      </c>
      <c r="AB17" s="2864"/>
      <c r="AC17" s="2854" t="s">
        <v>441</v>
      </c>
      <c r="AD17" s="2864"/>
      <c r="AE17" s="2854" t="s">
        <v>442</v>
      </c>
      <c r="AF17" s="2853"/>
    </row>
    <row r="18" spans="1:34" ht="13.5" thickBot="1" x14ac:dyDescent="0.25">
      <c r="A18" s="262" t="s">
        <v>443</v>
      </c>
      <c r="B18" s="354"/>
      <c r="C18" s="333"/>
      <c r="D18" s="334">
        <v>0.5</v>
      </c>
      <c r="E18" s="335"/>
      <c r="F18" s="336">
        <v>1</v>
      </c>
      <c r="G18" s="337"/>
      <c r="H18" s="338">
        <v>1.5</v>
      </c>
      <c r="I18" s="339"/>
      <c r="J18" s="338">
        <v>0.5</v>
      </c>
      <c r="K18" s="340"/>
      <c r="L18" s="336">
        <v>1</v>
      </c>
      <c r="M18" s="340"/>
      <c r="N18" s="338">
        <v>0.5</v>
      </c>
      <c r="O18" s="340"/>
      <c r="P18" s="338">
        <v>0.5</v>
      </c>
      <c r="Q18" s="337"/>
      <c r="R18" s="57"/>
      <c r="S18" s="191"/>
      <c r="T18" s="397"/>
      <c r="U18" s="191"/>
      <c r="V18" s="54"/>
      <c r="W18" s="17"/>
      <c r="X18" s="2869"/>
      <c r="Y18" s="3141"/>
      <c r="AA18" s="3142" t="s">
        <v>486</v>
      </c>
      <c r="AB18" s="2891"/>
      <c r="AC18" s="2869" t="s">
        <v>486</v>
      </c>
      <c r="AD18" s="2891"/>
      <c r="AE18" s="2869" t="s">
        <v>486</v>
      </c>
      <c r="AF18" s="3141"/>
    </row>
    <row r="19" spans="1:34" x14ac:dyDescent="0.2">
      <c r="A19" s="94" t="s">
        <v>493</v>
      </c>
      <c r="B19" s="358">
        <v>78923.696703835376</v>
      </c>
      <c r="C19" s="279"/>
      <c r="D19" s="254">
        <v>0</v>
      </c>
      <c r="E19" s="192"/>
      <c r="F19" s="80">
        <v>35633</v>
      </c>
      <c r="G19" s="223"/>
      <c r="H19" s="80">
        <v>10922</v>
      </c>
      <c r="I19" s="223"/>
      <c r="J19" s="80">
        <v>6975</v>
      </c>
      <c r="K19" s="223"/>
      <c r="L19" s="80">
        <v>1643</v>
      </c>
      <c r="M19" s="223"/>
      <c r="N19" s="80">
        <v>13516</v>
      </c>
      <c r="O19" s="223"/>
      <c r="P19" s="80">
        <v>3964.4113376580672</v>
      </c>
      <c r="Q19" s="223"/>
      <c r="R19" s="80">
        <v>72653.411337658064</v>
      </c>
      <c r="S19" s="341"/>
      <c r="T19" s="375">
        <v>65886.705668829032</v>
      </c>
      <c r="U19" s="69"/>
      <c r="V19" s="181">
        <v>0.83481525093878683</v>
      </c>
      <c r="W19" s="14"/>
      <c r="X19" s="80">
        <v>15675.837740108074</v>
      </c>
      <c r="Y19" s="5"/>
      <c r="AA19" s="254">
        <v>789289.91191884177</v>
      </c>
      <c r="AB19" s="68"/>
      <c r="AC19" s="77">
        <v>167083.17959514502</v>
      </c>
      <c r="AD19" s="68"/>
      <c r="AE19" s="77">
        <v>956373.0915139867</v>
      </c>
      <c r="AF19" s="5"/>
    </row>
    <row r="20" spans="1:34" s="60" customFormat="1" x14ac:dyDescent="0.2">
      <c r="A20" s="1" t="s">
        <v>494</v>
      </c>
      <c r="B20" s="359">
        <v>4045.0830436447168</v>
      </c>
      <c r="C20" s="213"/>
      <c r="D20" s="342"/>
      <c r="E20" s="114"/>
      <c r="F20" s="343">
        <v>1963</v>
      </c>
      <c r="G20" s="4"/>
      <c r="H20" s="343">
        <v>1126</v>
      </c>
      <c r="I20" s="4"/>
      <c r="J20" s="343">
        <v>563</v>
      </c>
      <c r="K20" s="4"/>
      <c r="L20" s="343">
        <v>0</v>
      </c>
      <c r="M20" s="4"/>
      <c r="N20" s="343">
        <v>719</v>
      </c>
      <c r="O20" s="4"/>
      <c r="P20" s="311">
        <v>312.16000000000003</v>
      </c>
      <c r="Q20" s="4"/>
      <c r="R20" s="11">
        <v>4683.16</v>
      </c>
      <c r="S20" s="101"/>
      <c r="T20" s="377">
        <v>4449.08</v>
      </c>
      <c r="U20" s="5"/>
      <c r="V20" s="183">
        <v>1.099873587759838</v>
      </c>
      <c r="W20" s="14"/>
      <c r="X20" s="344">
        <v>0</v>
      </c>
      <c r="Y20" s="5"/>
      <c r="AA20" s="44">
        <v>53297.762054921244</v>
      </c>
      <c r="AB20" s="14"/>
      <c r="AC20" s="11">
        <v>0</v>
      </c>
      <c r="AD20" s="14"/>
      <c r="AE20" s="11">
        <v>53297.762054921244</v>
      </c>
      <c r="AF20" s="5"/>
      <c r="AH20"/>
    </row>
    <row r="21" spans="1:34" x14ac:dyDescent="0.2">
      <c r="A21" s="1" t="s">
        <v>495</v>
      </c>
      <c r="B21" s="359">
        <v>1926.101142857143</v>
      </c>
      <c r="C21" s="62"/>
      <c r="D21" s="342"/>
      <c r="E21" s="114"/>
      <c r="F21" s="343">
        <v>716</v>
      </c>
      <c r="G21" s="4"/>
      <c r="H21" s="343">
        <v>432</v>
      </c>
      <c r="I21" s="4"/>
      <c r="J21" s="343">
        <v>152</v>
      </c>
      <c r="K21" s="4"/>
      <c r="L21" s="343">
        <v>4</v>
      </c>
      <c r="M21" s="4"/>
      <c r="N21" s="343">
        <v>342</v>
      </c>
      <c r="O21" s="345"/>
      <c r="P21" s="311">
        <v>73.41</v>
      </c>
      <c r="Q21" s="4"/>
      <c r="R21" s="11">
        <v>1719.41</v>
      </c>
      <c r="S21" s="101"/>
      <c r="T21" s="377">
        <v>1651.7049999999999</v>
      </c>
      <c r="U21" s="5"/>
      <c r="V21" s="183">
        <v>0.85753804057760497</v>
      </c>
      <c r="W21" s="14"/>
      <c r="X21" s="344">
        <v>274.3961428571431</v>
      </c>
      <c r="Y21" s="5"/>
      <c r="AA21" s="44">
        <v>19786.603089835135</v>
      </c>
      <c r="AB21" s="14"/>
      <c r="AC21" s="11">
        <v>2924.6909018400584</v>
      </c>
      <c r="AD21" s="14"/>
      <c r="AE21" s="11">
        <v>22711.293991675193</v>
      </c>
      <c r="AF21" s="5"/>
    </row>
    <row r="22" spans="1:34" x14ac:dyDescent="0.2">
      <c r="A22" s="313" t="s">
        <v>444</v>
      </c>
      <c r="B22" s="359">
        <v>1705.0585404316951</v>
      </c>
      <c r="C22" s="62"/>
      <c r="D22" s="342"/>
      <c r="E22" s="114"/>
      <c r="F22" s="343">
        <v>359</v>
      </c>
      <c r="G22" s="4"/>
      <c r="H22" s="343">
        <v>352</v>
      </c>
      <c r="I22" s="4"/>
      <c r="J22" s="343">
        <v>32</v>
      </c>
      <c r="K22" s="4"/>
      <c r="L22" s="343">
        <v>29</v>
      </c>
      <c r="M22" s="4"/>
      <c r="N22" s="343">
        <v>86</v>
      </c>
      <c r="O22" s="4"/>
      <c r="P22" s="311">
        <v>7.8421579125338141</v>
      </c>
      <c r="Q22" s="4"/>
      <c r="R22" s="11">
        <v>865.84215791253382</v>
      </c>
      <c r="S22" s="101"/>
      <c r="T22" s="377">
        <v>1726.6710789562669</v>
      </c>
      <c r="U22" s="5"/>
      <c r="V22" s="183">
        <v>1.0126755404650798</v>
      </c>
      <c r="W22" s="14"/>
      <c r="X22" s="344">
        <v>0</v>
      </c>
      <c r="Y22" s="5"/>
      <c r="AA22" s="44">
        <v>20684.659370774465</v>
      </c>
      <c r="AB22" s="14"/>
      <c r="AC22" s="11">
        <v>0</v>
      </c>
      <c r="AD22" s="14"/>
      <c r="AE22" s="11">
        <v>20684.659370774465</v>
      </c>
      <c r="AF22" s="5"/>
    </row>
    <row r="23" spans="1:34" x14ac:dyDescent="0.2">
      <c r="A23" s="313" t="s">
        <v>497</v>
      </c>
      <c r="B23" s="359">
        <v>927.37469388594241</v>
      </c>
      <c r="C23" s="62"/>
      <c r="D23" s="342"/>
      <c r="E23" s="114"/>
      <c r="F23" s="343">
        <v>159</v>
      </c>
      <c r="G23" s="4"/>
      <c r="H23" s="343">
        <v>448</v>
      </c>
      <c r="I23" s="4"/>
      <c r="J23" s="343">
        <v>92</v>
      </c>
      <c r="K23" s="4"/>
      <c r="L23" s="343">
        <v>0</v>
      </c>
      <c r="M23" s="4"/>
      <c r="N23" s="343">
        <v>48</v>
      </c>
      <c r="O23" s="4"/>
      <c r="P23" s="311">
        <v>55.571056555344661</v>
      </c>
      <c r="Q23" s="4"/>
      <c r="R23" s="11">
        <v>802.57105655534463</v>
      </c>
      <c r="S23" s="101"/>
      <c r="T23" s="377">
        <v>928.78552827767237</v>
      </c>
      <c r="U23" s="5"/>
      <c r="V23" s="183">
        <v>1.0015213207790028</v>
      </c>
      <c r="W23" s="14"/>
      <c r="X23" s="344">
        <v>0</v>
      </c>
      <c r="Y23" s="5"/>
      <c r="AA23" s="44">
        <v>11126.387946766008</v>
      </c>
      <c r="AB23" s="14"/>
      <c r="AC23" s="11">
        <v>0</v>
      </c>
      <c r="AD23" s="14"/>
      <c r="AE23" s="11">
        <v>11126.387946766008</v>
      </c>
      <c r="AF23" s="5"/>
    </row>
    <row r="24" spans="1:34" x14ac:dyDescent="0.2">
      <c r="A24" s="1" t="s">
        <v>498</v>
      </c>
      <c r="B24" s="359">
        <v>5074.5783913043488</v>
      </c>
      <c r="C24" s="62"/>
      <c r="D24" s="342"/>
      <c r="E24" s="114"/>
      <c r="F24" s="343">
        <v>3071</v>
      </c>
      <c r="G24" s="4"/>
      <c r="H24" s="343">
        <v>769</v>
      </c>
      <c r="I24" s="4"/>
      <c r="J24" s="343">
        <v>662</v>
      </c>
      <c r="K24" s="4"/>
      <c r="L24" s="343">
        <v>34</v>
      </c>
      <c r="M24" s="4"/>
      <c r="N24" s="343">
        <v>2104</v>
      </c>
      <c r="O24" s="345"/>
      <c r="P24" s="311">
        <v>465.22899479600602</v>
      </c>
      <c r="Q24" s="4"/>
      <c r="R24" s="11">
        <v>7105.2289947960062</v>
      </c>
      <c r="S24" s="101"/>
      <c r="T24" s="377">
        <v>5874.1144973980026</v>
      </c>
      <c r="U24" s="5"/>
      <c r="V24" s="183">
        <v>1.1575571494695434</v>
      </c>
      <c r="W24" s="14"/>
      <c r="X24" s="344">
        <v>0</v>
      </c>
      <c r="Y24" s="5"/>
      <c r="AA24" s="44">
        <v>70368.965441323162</v>
      </c>
      <c r="AB24" s="14"/>
      <c r="AC24" s="11">
        <v>0</v>
      </c>
      <c r="AD24" s="14"/>
      <c r="AE24" s="11">
        <v>70368.965441323162</v>
      </c>
      <c r="AF24" s="5"/>
      <c r="AH24" s="2874">
        <v>2.9</v>
      </c>
    </row>
    <row r="25" spans="1:34" x14ac:dyDescent="0.2">
      <c r="A25" s="1" t="s">
        <v>499</v>
      </c>
      <c r="B25" s="359">
        <v>1680.6890661478601</v>
      </c>
      <c r="C25" s="62"/>
      <c r="D25" s="342"/>
      <c r="E25" s="114"/>
      <c r="F25" s="343">
        <v>534</v>
      </c>
      <c r="G25" s="4"/>
      <c r="H25" s="343">
        <v>271</v>
      </c>
      <c r="I25" s="4"/>
      <c r="J25" s="343">
        <v>17</v>
      </c>
      <c r="K25" s="4"/>
      <c r="L25" s="343">
        <v>44</v>
      </c>
      <c r="M25" s="4"/>
      <c r="N25" s="343">
        <v>146</v>
      </c>
      <c r="O25" s="345"/>
      <c r="P25" s="311">
        <v>24.520479419696461</v>
      </c>
      <c r="Q25" s="4"/>
      <c r="R25" s="11">
        <v>1036.5204794196964</v>
      </c>
      <c r="S25" s="101"/>
      <c r="T25" s="377">
        <v>1078.2602397098483</v>
      </c>
      <c r="U25" s="5"/>
      <c r="V25" s="183">
        <v>0.64155843066274065</v>
      </c>
      <c r="W25" s="14"/>
      <c r="X25" s="344">
        <v>602.42882643801181</v>
      </c>
      <c r="Y25" s="5"/>
      <c r="AA25" s="44">
        <v>12917.020527690633</v>
      </c>
      <c r="AB25" s="14"/>
      <c r="AC25" s="11">
        <v>6421.0746162227633</v>
      </c>
      <c r="AD25" s="14"/>
      <c r="AE25" s="11">
        <v>19338.095143913397</v>
      </c>
      <c r="AF25" s="5"/>
      <c r="AH25" s="2874"/>
    </row>
    <row r="26" spans="1:34" x14ac:dyDescent="0.2">
      <c r="A26" s="313" t="s">
        <v>500</v>
      </c>
      <c r="B26" s="359">
        <v>1676.5837682926829</v>
      </c>
      <c r="C26" s="213"/>
      <c r="D26" s="342"/>
      <c r="E26" s="114"/>
      <c r="F26" s="343">
        <v>700</v>
      </c>
      <c r="G26" s="4"/>
      <c r="H26" s="343">
        <v>154</v>
      </c>
      <c r="I26" s="4"/>
      <c r="J26" s="343">
        <v>20</v>
      </c>
      <c r="K26" s="4"/>
      <c r="L26" s="343">
        <v>0</v>
      </c>
      <c r="M26" s="4"/>
      <c r="N26" s="343">
        <v>184</v>
      </c>
      <c r="O26" s="4"/>
      <c r="P26" s="311">
        <v>22.56</v>
      </c>
      <c r="Q26" s="4"/>
      <c r="R26" s="11">
        <v>1080.56</v>
      </c>
      <c r="S26" s="101"/>
      <c r="T26" s="377">
        <v>1044.28</v>
      </c>
      <c r="U26" s="5"/>
      <c r="V26" s="183">
        <v>0.62286180968065952</v>
      </c>
      <c r="W26" s="14"/>
      <c r="X26" s="344">
        <v>632.30376829268289</v>
      </c>
      <c r="Y26" s="5"/>
      <c r="AA26" s="44">
        <v>12509.954183497073</v>
      </c>
      <c r="AB26" s="14"/>
      <c r="AC26" s="11">
        <v>6739.5009968765426</v>
      </c>
      <c r="AD26" s="14"/>
      <c r="AE26" s="11">
        <v>19249.455180373618</v>
      </c>
      <c r="AF26" s="5"/>
      <c r="AH26" s="2874"/>
    </row>
    <row r="27" spans="1:34" x14ac:dyDescent="0.2">
      <c r="A27" s="1" t="s">
        <v>445</v>
      </c>
      <c r="B27" s="359">
        <v>4429.1363987068971</v>
      </c>
      <c r="C27" s="213"/>
      <c r="D27" s="342"/>
      <c r="E27" s="114"/>
      <c r="F27" s="343">
        <v>1418</v>
      </c>
      <c r="G27" s="4"/>
      <c r="H27" s="343">
        <v>378</v>
      </c>
      <c r="I27" s="4"/>
      <c r="J27" s="343">
        <v>1148</v>
      </c>
      <c r="K27" s="4"/>
      <c r="L27" s="343">
        <v>155</v>
      </c>
      <c r="M27" s="4"/>
      <c r="N27" s="343">
        <v>806</v>
      </c>
      <c r="O27" s="4"/>
      <c r="P27" s="311">
        <v>298.89999999999998</v>
      </c>
      <c r="Q27" s="4"/>
      <c r="R27" s="11">
        <v>4203.8999999999996</v>
      </c>
      <c r="S27" s="101"/>
      <c r="T27" s="377">
        <v>3266.45</v>
      </c>
      <c r="U27" s="5"/>
      <c r="V27" s="183">
        <v>0.73749139921580475</v>
      </c>
      <c r="W27" s="14"/>
      <c r="X27" s="344">
        <v>1162.6863987068973</v>
      </c>
      <c r="Y27" s="5"/>
      <c r="AA27" s="44">
        <v>39130.443791592304</v>
      </c>
      <c r="AB27" s="14"/>
      <c r="AC27" s="11">
        <v>12392.660831831088</v>
      </c>
      <c r="AD27" s="14"/>
      <c r="AE27" s="11">
        <v>51523.104623423395</v>
      </c>
      <c r="AF27" s="5"/>
      <c r="AH27" s="2874"/>
    </row>
    <row r="28" spans="1:34" x14ac:dyDescent="0.2">
      <c r="A28" s="1" t="s">
        <v>501</v>
      </c>
      <c r="B28" s="359">
        <v>2453.1646103550179</v>
      </c>
      <c r="C28" s="62"/>
      <c r="D28" s="342"/>
      <c r="E28" s="114"/>
      <c r="F28" s="343">
        <v>1543</v>
      </c>
      <c r="G28" s="4"/>
      <c r="H28" s="343">
        <v>699</v>
      </c>
      <c r="I28" s="4"/>
      <c r="J28" s="343">
        <v>38</v>
      </c>
      <c r="K28" s="4"/>
      <c r="L28" s="343">
        <v>2</v>
      </c>
      <c r="M28" s="4"/>
      <c r="N28" s="343">
        <v>404</v>
      </c>
      <c r="O28" s="4"/>
      <c r="P28" s="311">
        <v>108.44</v>
      </c>
      <c r="Q28" s="4"/>
      <c r="R28" s="11">
        <v>2794.44</v>
      </c>
      <c r="S28" s="101"/>
      <c r="T28" s="377">
        <v>2868.72</v>
      </c>
      <c r="U28" s="5"/>
      <c r="V28" s="183">
        <v>1.1693956401828427</v>
      </c>
      <c r="W28" s="14"/>
      <c r="X28" s="344">
        <v>0</v>
      </c>
      <c r="Y28" s="5"/>
      <c r="AA28" s="44">
        <v>34365.836523999045</v>
      </c>
      <c r="AB28" s="14"/>
      <c r="AC28" s="11">
        <v>0</v>
      </c>
      <c r="AD28" s="14"/>
      <c r="AE28" s="11">
        <v>34365.836523999045</v>
      </c>
      <c r="AF28" s="5"/>
    </row>
    <row r="29" spans="1:34" x14ac:dyDescent="0.2">
      <c r="A29" s="1" t="s">
        <v>502</v>
      </c>
      <c r="B29" s="359">
        <v>5029.968367549669</v>
      </c>
      <c r="C29" s="62"/>
      <c r="D29" s="342"/>
      <c r="E29" s="114"/>
      <c r="F29" s="343">
        <v>2233</v>
      </c>
      <c r="G29" s="4"/>
      <c r="H29" s="343">
        <v>584</v>
      </c>
      <c r="I29" s="4"/>
      <c r="J29" s="343">
        <v>1432</v>
      </c>
      <c r="K29" s="4"/>
      <c r="L29" s="343">
        <v>395</v>
      </c>
      <c r="M29" s="4"/>
      <c r="N29" s="343">
        <v>736</v>
      </c>
      <c r="O29" s="4"/>
      <c r="P29" s="311">
        <v>333.07</v>
      </c>
      <c r="Q29" s="4"/>
      <c r="R29" s="11">
        <v>5713.07</v>
      </c>
      <c r="S29" s="101"/>
      <c r="T29" s="377">
        <v>4754.5349999999999</v>
      </c>
      <c r="U29" s="5"/>
      <c r="V29" s="183">
        <v>0.94524153087589979</v>
      </c>
      <c r="W29" s="14"/>
      <c r="X29" s="344">
        <v>275.43336754966913</v>
      </c>
      <c r="Y29" s="5"/>
      <c r="AA29" s="44">
        <v>56956.960790049852</v>
      </c>
      <c r="AB29" s="14"/>
      <c r="AC29" s="11">
        <v>2935.7463109642827</v>
      </c>
      <c r="AD29" s="14"/>
      <c r="AE29" s="11">
        <v>59892.707101014137</v>
      </c>
      <c r="AF29" s="5"/>
    </row>
    <row r="30" spans="1:34" x14ac:dyDescent="0.2">
      <c r="A30" s="1" t="s">
        <v>503</v>
      </c>
      <c r="B30" s="359">
        <v>7790.8036000000002</v>
      </c>
      <c r="C30" s="62"/>
      <c r="D30" s="342"/>
      <c r="E30" s="114"/>
      <c r="F30" s="343">
        <v>4438</v>
      </c>
      <c r="G30" s="4"/>
      <c r="H30" s="343">
        <v>1398</v>
      </c>
      <c r="I30" s="4"/>
      <c r="J30" s="343">
        <v>372</v>
      </c>
      <c r="K30" s="4"/>
      <c r="L30" s="343">
        <v>150</v>
      </c>
      <c r="M30" s="4"/>
      <c r="N30" s="343">
        <v>1476</v>
      </c>
      <c r="O30" s="4"/>
      <c r="P30" s="311">
        <v>749.72</v>
      </c>
      <c r="Q30" s="4"/>
      <c r="R30" s="11">
        <v>8583.7199999999993</v>
      </c>
      <c r="S30" s="101"/>
      <c r="T30" s="377">
        <v>7983.86</v>
      </c>
      <c r="U30" s="5"/>
      <c r="V30" s="183">
        <v>1.0247800368116069</v>
      </c>
      <c r="W30" s="14"/>
      <c r="X30" s="344">
        <v>0</v>
      </c>
      <c r="Y30" s="5"/>
      <c r="AA30" s="44">
        <v>95642.665575760286</v>
      </c>
      <c r="AB30" s="14"/>
      <c r="AC30" s="11">
        <v>0</v>
      </c>
      <c r="AD30" s="14"/>
      <c r="AE30" s="11">
        <v>95642.665575760286</v>
      </c>
      <c r="AF30" s="5"/>
    </row>
    <row r="31" spans="1:34" x14ac:dyDescent="0.2">
      <c r="A31" s="1" t="s">
        <v>504</v>
      </c>
      <c r="B31" s="359">
        <v>4631.3939208185375</v>
      </c>
      <c r="C31" s="62"/>
      <c r="D31" s="342"/>
      <c r="E31" s="114"/>
      <c r="F31" s="343">
        <v>3310</v>
      </c>
      <c r="G31" s="4"/>
      <c r="H31" s="343">
        <v>303</v>
      </c>
      <c r="I31" s="4"/>
      <c r="J31" s="343">
        <v>119</v>
      </c>
      <c r="K31" s="4"/>
      <c r="L31" s="343">
        <v>48</v>
      </c>
      <c r="M31" s="4"/>
      <c r="N31" s="343">
        <v>1586</v>
      </c>
      <c r="O31" s="4"/>
      <c r="P31" s="311">
        <v>147</v>
      </c>
      <c r="Q31" s="4"/>
      <c r="R31" s="11">
        <v>5513</v>
      </c>
      <c r="S31" s="101"/>
      <c r="T31" s="377">
        <v>4738.5</v>
      </c>
      <c r="U31" s="5"/>
      <c r="V31" s="183">
        <v>1.0231261000494929</v>
      </c>
      <c r="W31" s="14"/>
      <c r="X31" s="344">
        <v>0</v>
      </c>
      <c r="Y31" s="5"/>
      <c r="AA31" s="44">
        <v>56764.869478014407</v>
      </c>
      <c r="AB31" s="14"/>
      <c r="AC31" s="11">
        <v>0</v>
      </c>
      <c r="AD31" s="14"/>
      <c r="AE31" s="11">
        <v>56764.869478014407</v>
      </c>
      <c r="AF31" s="5"/>
    </row>
    <row r="32" spans="1:34" x14ac:dyDescent="0.2">
      <c r="A32" s="1" t="s">
        <v>298</v>
      </c>
      <c r="B32" s="359">
        <v>1146.3318758139537</v>
      </c>
      <c r="C32" s="62"/>
      <c r="D32" s="342"/>
      <c r="E32" s="114"/>
      <c r="F32" s="343">
        <v>1508</v>
      </c>
      <c r="G32" s="4"/>
      <c r="H32" s="343">
        <v>286</v>
      </c>
      <c r="I32" s="4"/>
      <c r="J32" s="343">
        <v>61</v>
      </c>
      <c r="K32" s="4"/>
      <c r="L32" s="343">
        <v>81</v>
      </c>
      <c r="M32" s="4"/>
      <c r="N32" s="343">
        <v>310</v>
      </c>
      <c r="O32" s="4"/>
      <c r="P32" s="311">
        <v>32.5</v>
      </c>
      <c r="Q32" s="4"/>
      <c r="R32" s="11">
        <v>2278.5</v>
      </c>
      <c r="S32" s="101"/>
      <c r="T32" s="377">
        <v>1472</v>
      </c>
      <c r="U32" s="5"/>
      <c r="V32" s="183">
        <v>1.2840958461133303</v>
      </c>
      <c r="W32" s="14"/>
      <c r="X32" s="344">
        <v>0</v>
      </c>
      <c r="Y32" s="5"/>
      <c r="AA32" s="44">
        <v>17633.826711329999</v>
      </c>
      <c r="AB32" s="14"/>
      <c r="AC32" s="11">
        <v>0</v>
      </c>
      <c r="AD32" s="14"/>
      <c r="AE32" s="11">
        <v>17633.826711329999</v>
      </c>
      <c r="AF32" s="5"/>
    </row>
    <row r="33" spans="1:34" x14ac:dyDescent="0.2">
      <c r="A33" s="1" t="s">
        <v>466</v>
      </c>
      <c r="B33" s="359">
        <v>4050.217776328308</v>
      </c>
      <c r="C33" s="62"/>
      <c r="D33" s="342"/>
      <c r="E33" s="114"/>
      <c r="F33" s="343">
        <v>1618</v>
      </c>
      <c r="G33" s="4"/>
      <c r="H33" s="343">
        <v>984</v>
      </c>
      <c r="I33" s="4"/>
      <c r="J33" s="343">
        <v>561</v>
      </c>
      <c r="K33" s="4"/>
      <c r="L33" s="343">
        <v>69</v>
      </c>
      <c r="M33" s="4"/>
      <c r="N33" s="343">
        <v>1031</v>
      </c>
      <c r="O33" s="4"/>
      <c r="P33" s="311">
        <v>445.25815477746369</v>
      </c>
      <c r="Q33" s="4"/>
      <c r="R33" s="11">
        <v>4708.2581547774635</v>
      </c>
      <c r="S33" s="101"/>
      <c r="T33" s="377">
        <v>3965.1240773887321</v>
      </c>
      <c r="U33" s="5"/>
      <c r="V33" s="183">
        <v>0.97899033986841144</v>
      </c>
      <c r="W33" s="14"/>
      <c r="X33" s="344">
        <v>85.093698939575916</v>
      </c>
      <c r="Y33" s="5"/>
      <c r="AA33" s="44">
        <v>47500.211188583664</v>
      </c>
      <c r="AB33" s="14"/>
      <c r="AC33" s="11">
        <v>906.98347469870794</v>
      </c>
      <c r="AD33" s="14"/>
      <c r="AE33" s="11">
        <v>48407.194663282375</v>
      </c>
      <c r="AF33" s="5"/>
      <c r="AH33" s="13"/>
    </row>
    <row r="34" spans="1:34" x14ac:dyDescent="0.2">
      <c r="A34" s="313" t="s">
        <v>507</v>
      </c>
      <c r="B34" s="359">
        <v>1050.0357558139535</v>
      </c>
      <c r="C34" s="213"/>
      <c r="D34" s="342"/>
      <c r="E34" s="114"/>
      <c r="F34" s="343">
        <v>1013</v>
      </c>
      <c r="G34" s="4"/>
      <c r="H34" s="343">
        <v>205</v>
      </c>
      <c r="I34" s="4"/>
      <c r="J34" s="343">
        <v>23</v>
      </c>
      <c r="K34" s="4"/>
      <c r="L34" s="343">
        <v>44</v>
      </c>
      <c r="M34" s="4"/>
      <c r="N34" s="343">
        <v>57</v>
      </c>
      <c r="O34" s="4"/>
      <c r="P34" s="311">
        <v>6.3700650759219091</v>
      </c>
      <c r="Q34" s="4"/>
      <c r="R34" s="11">
        <v>1348.370065075922</v>
      </c>
      <c r="S34" s="101"/>
      <c r="T34" s="377">
        <v>1407.685032537961</v>
      </c>
      <c r="U34" s="5"/>
      <c r="V34" s="183">
        <v>1.3406067600495846</v>
      </c>
      <c r="W34" s="14"/>
      <c r="X34" s="344">
        <v>0</v>
      </c>
      <c r="Y34" s="5"/>
      <c r="AA34" s="44">
        <v>16863.365440154441</v>
      </c>
      <c r="AB34" s="14"/>
      <c r="AC34" s="11">
        <v>0</v>
      </c>
      <c r="AD34" s="14"/>
      <c r="AE34" s="11">
        <v>16863.365440154441</v>
      </c>
      <c r="AF34" s="5"/>
    </row>
    <row r="35" spans="1:34" x14ac:dyDescent="0.2">
      <c r="A35" s="1" t="s">
        <v>508</v>
      </c>
      <c r="B35" s="359">
        <v>16525.656418836563</v>
      </c>
      <c r="C35" s="213"/>
      <c r="D35" s="342"/>
      <c r="E35" s="114"/>
      <c r="F35" s="343">
        <v>5017</v>
      </c>
      <c r="G35" s="4"/>
      <c r="H35" s="343">
        <v>580</v>
      </c>
      <c r="I35" s="4"/>
      <c r="J35" s="343">
        <v>918</v>
      </c>
      <c r="K35" s="4"/>
      <c r="L35" s="343">
        <v>6</v>
      </c>
      <c r="M35" s="4"/>
      <c r="N35" s="343">
        <v>1889</v>
      </c>
      <c r="O35" s="4"/>
      <c r="P35" s="311">
        <v>434</v>
      </c>
      <c r="Q35" s="4"/>
      <c r="R35" s="11">
        <v>8844</v>
      </c>
      <c r="S35" s="101"/>
      <c r="T35" s="377">
        <v>7513.5</v>
      </c>
      <c r="U35" s="5"/>
      <c r="V35" s="183">
        <v>0.45465667502537638</v>
      </c>
      <c r="W35" s="14"/>
      <c r="X35" s="344">
        <v>9012.1564188365628</v>
      </c>
      <c r="Y35" s="5"/>
      <c r="AA35" s="44">
        <v>90007.987089387199</v>
      </c>
      <c r="AB35" s="14"/>
      <c r="AC35" s="11">
        <v>96057.370230066386</v>
      </c>
      <c r="AD35" s="14"/>
      <c r="AE35" s="11">
        <v>186065.35731945359</v>
      </c>
      <c r="AF35" s="5"/>
    </row>
    <row r="36" spans="1:34" x14ac:dyDescent="0.2">
      <c r="A36" s="1" t="s">
        <v>509</v>
      </c>
      <c r="B36" s="359">
        <v>1591.1009312977101</v>
      </c>
      <c r="C36" s="213"/>
      <c r="D36" s="342"/>
      <c r="E36" s="114"/>
      <c r="F36" s="343">
        <v>900</v>
      </c>
      <c r="G36" s="4"/>
      <c r="H36" s="343">
        <v>189</v>
      </c>
      <c r="I36" s="4"/>
      <c r="J36" s="343">
        <v>20</v>
      </c>
      <c r="K36" s="4"/>
      <c r="L36" s="343">
        <v>21</v>
      </c>
      <c r="M36" s="4"/>
      <c r="N36" s="343">
        <v>110</v>
      </c>
      <c r="O36" s="4"/>
      <c r="P36" s="311">
        <v>6</v>
      </c>
      <c r="Q36" s="4"/>
      <c r="R36" s="11">
        <v>1246</v>
      </c>
      <c r="S36" s="101"/>
      <c r="T36" s="377">
        <v>1272.5</v>
      </c>
      <c r="U36" s="5"/>
      <c r="V36" s="183">
        <v>0.79976070340311001</v>
      </c>
      <c r="W36" s="14"/>
      <c r="X36" s="344">
        <v>318.60093129771008</v>
      </c>
      <c r="Y36" s="5"/>
      <c r="AA36" s="44">
        <v>15243.91609386374</v>
      </c>
      <c r="AB36" s="14"/>
      <c r="AC36" s="11">
        <v>3395.854021057808</v>
      </c>
      <c r="AD36" s="14"/>
      <c r="AE36" s="11">
        <v>18639.770114921546</v>
      </c>
      <c r="AF36" s="5"/>
    </row>
    <row r="37" spans="1:34" x14ac:dyDescent="0.2">
      <c r="A37" s="1" t="s">
        <v>510</v>
      </c>
      <c r="B37" s="359">
        <v>3686.1018338888193</v>
      </c>
      <c r="C37" s="213"/>
      <c r="D37" s="342"/>
      <c r="E37" s="114"/>
      <c r="F37" s="343">
        <v>1602</v>
      </c>
      <c r="G37" s="4"/>
      <c r="H37" s="343">
        <v>175</v>
      </c>
      <c r="I37" s="4"/>
      <c r="J37" s="343">
        <v>152</v>
      </c>
      <c r="K37" s="4"/>
      <c r="L37" s="343">
        <v>0</v>
      </c>
      <c r="M37" s="4"/>
      <c r="N37" s="343">
        <v>452</v>
      </c>
      <c r="O37" s="4"/>
      <c r="P37" s="311">
        <v>11.420429121100325</v>
      </c>
      <c r="Q37" s="4"/>
      <c r="R37" s="11">
        <v>2392.4204291211004</v>
      </c>
      <c r="S37" s="101"/>
      <c r="T37" s="377">
        <v>2172.21021456055</v>
      </c>
      <c r="U37" s="5"/>
      <c r="V37" s="183">
        <v>0.58929739666711234</v>
      </c>
      <c r="W37" s="14"/>
      <c r="X37" s="344">
        <v>1513.8916193282694</v>
      </c>
      <c r="Y37" s="5"/>
      <c r="AA37" s="44">
        <v>26021.996266400609</v>
      </c>
      <c r="AB37" s="14"/>
      <c r="AC37" s="11">
        <v>16136.032377563144</v>
      </c>
      <c r="AD37" s="14"/>
      <c r="AE37" s="11">
        <v>42158.028643963757</v>
      </c>
      <c r="AF37" s="5"/>
    </row>
    <row r="38" spans="1:34" x14ac:dyDescent="0.2">
      <c r="A38" s="1" t="s">
        <v>446</v>
      </c>
      <c r="B38" s="359">
        <v>3018.6170725190841</v>
      </c>
      <c r="C38" s="62"/>
      <c r="D38" s="342"/>
      <c r="E38" s="114"/>
      <c r="F38" s="343">
        <v>1088</v>
      </c>
      <c r="G38" s="4"/>
      <c r="H38" s="343">
        <v>428</v>
      </c>
      <c r="I38" s="4"/>
      <c r="J38" s="343">
        <v>117</v>
      </c>
      <c r="K38" s="4"/>
      <c r="L38" s="343">
        <v>72</v>
      </c>
      <c r="M38" s="4"/>
      <c r="N38" s="343">
        <v>277</v>
      </c>
      <c r="O38" s="4"/>
      <c r="P38" s="311">
        <v>115</v>
      </c>
      <c r="Q38" s="4"/>
      <c r="R38" s="11">
        <v>2097</v>
      </c>
      <c r="S38" s="101"/>
      <c r="T38" s="377">
        <v>2273.0050000000001</v>
      </c>
      <c r="U38" s="5"/>
      <c r="V38" s="183">
        <v>0.75299547620432061</v>
      </c>
      <c r="W38" s="14"/>
      <c r="X38" s="344">
        <v>745.61207251908399</v>
      </c>
      <c r="Y38" s="5"/>
      <c r="AA38" s="44">
        <v>27229.46758423006</v>
      </c>
      <c r="AB38" s="14"/>
      <c r="AC38" s="11">
        <v>7947.213915226167</v>
      </c>
      <c r="AD38" s="14"/>
      <c r="AE38" s="11">
        <v>35176.68149945623</v>
      </c>
      <c r="AF38" s="5"/>
    </row>
    <row r="39" spans="1:34" x14ac:dyDescent="0.2">
      <c r="A39" s="1" t="s">
        <v>512</v>
      </c>
      <c r="B39" s="359">
        <v>4635.7044953424665</v>
      </c>
      <c r="C39" s="213"/>
      <c r="D39" s="342"/>
      <c r="E39" s="114"/>
      <c r="F39" s="343">
        <v>1429</v>
      </c>
      <c r="G39" s="4"/>
      <c r="H39" s="343">
        <v>958</v>
      </c>
      <c r="I39" s="4"/>
      <c r="J39" s="343">
        <v>430</v>
      </c>
      <c r="K39" s="4"/>
      <c r="L39" s="343">
        <v>32</v>
      </c>
      <c r="M39" s="4"/>
      <c r="N39" s="343">
        <v>642</v>
      </c>
      <c r="O39" s="4"/>
      <c r="P39" s="311">
        <v>296.94</v>
      </c>
      <c r="Q39" s="4"/>
      <c r="R39" s="11">
        <v>3787.94</v>
      </c>
      <c r="S39" s="101"/>
      <c r="T39" s="377">
        <v>3582.47</v>
      </c>
      <c r="U39" s="5"/>
      <c r="V39" s="183">
        <v>0.77279947494481993</v>
      </c>
      <c r="W39" s="14"/>
      <c r="X39" s="344">
        <v>1053.2344953424667</v>
      </c>
      <c r="Y39" s="5"/>
      <c r="AA39" s="44">
        <v>42916.205963680972</v>
      </c>
      <c r="AB39" s="14"/>
      <c r="AC39" s="11">
        <v>11226.051918798061</v>
      </c>
      <c r="AD39" s="14"/>
      <c r="AE39" s="11">
        <v>54142.257882479033</v>
      </c>
      <c r="AF39" s="5"/>
    </row>
    <row r="40" spans="1:34" ht="13.5" thickBot="1" x14ac:dyDescent="0.25">
      <c r="A40" s="6" t="s">
        <v>513</v>
      </c>
      <c r="B40" s="360">
        <v>1849.9949999999999</v>
      </c>
      <c r="C40" s="64"/>
      <c r="D40" s="346"/>
      <c r="E40" s="137"/>
      <c r="F40" s="347">
        <v>1014</v>
      </c>
      <c r="G40" s="40"/>
      <c r="H40" s="347">
        <v>203</v>
      </c>
      <c r="I40" s="40"/>
      <c r="J40" s="347">
        <v>46</v>
      </c>
      <c r="K40" s="40"/>
      <c r="L40" s="347">
        <v>457</v>
      </c>
      <c r="M40" s="40"/>
      <c r="N40" s="347">
        <v>111</v>
      </c>
      <c r="O40" s="40"/>
      <c r="P40" s="324">
        <v>18.5</v>
      </c>
      <c r="Q40" s="40"/>
      <c r="R40" s="12">
        <v>1849.5</v>
      </c>
      <c r="S40" s="102"/>
      <c r="T40" s="381">
        <v>1863.25</v>
      </c>
      <c r="U40" s="7"/>
      <c r="V40" s="184">
        <v>1.007164884229417</v>
      </c>
      <c r="W40" s="17"/>
      <c r="X40" s="348">
        <v>0</v>
      </c>
      <c r="Y40" s="7"/>
      <c r="AA40" s="44">
        <v>22320.806806987515</v>
      </c>
      <c r="AB40" s="17"/>
      <c r="AC40" s="12">
        <v>0</v>
      </c>
      <c r="AD40" s="17"/>
      <c r="AE40" s="12">
        <v>22320.806806987515</v>
      </c>
      <c r="AF40" s="7"/>
    </row>
    <row r="41" spans="1:34" x14ac:dyDescent="0.2">
      <c r="A41" s="94" t="s">
        <v>514</v>
      </c>
      <c r="B41" s="358">
        <v>43211.683815815566</v>
      </c>
      <c r="C41" s="68"/>
      <c r="D41" s="246">
        <v>1451</v>
      </c>
      <c r="E41" s="153"/>
      <c r="F41" s="77">
        <v>18849</v>
      </c>
      <c r="G41" s="153"/>
      <c r="H41" s="77">
        <v>7312</v>
      </c>
      <c r="I41" s="76"/>
      <c r="J41" s="77">
        <v>0</v>
      </c>
      <c r="K41" s="153"/>
      <c r="L41" s="77">
        <v>0</v>
      </c>
      <c r="M41" s="76"/>
      <c r="N41" s="77">
        <v>286</v>
      </c>
      <c r="O41" s="153"/>
      <c r="P41" s="77">
        <v>109.32241668964532</v>
      </c>
      <c r="Q41" s="76"/>
      <c r="R41" s="77">
        <v>28007.322416689647</v>
      </c>
      <c r="S41" s="221"/>
      <c r="T41" s="375">
        <v>30740.16120834482</v>
      </c>
      <c r="U41" s="69"/>
      <c r="V41" s="181">
        <v>0.71138540537718775</v>
      </c>
      <c r="W41" s="14"/>
      <c r="X41" s="77">
        <v>12993.782494970743</v>
      </c>
      <c r="Y41" s="5"/>
      <c r="AA41" s="254">
        <v>368251.81781678071</v>
      </c>
      <c r="AB41" s="68"/>
      <c r="AC41" s="77">
        <v>138496.10656996249</v>
      </c>
      <c r="AD41" s="68"/>
      <c r="AE41" s="77">
        <v>506747.92438674328</v>
      </c>
      <c r="AF41" s="5"/>
    </row>
    <row r="42" spans="1:34" s="60" customFormat="1" x14ac:dyDescent="0.2">
      <c r="A42" s="1" t="s">
        <v>515</v>
      </c>
      <c r="B42" s="359">
        <v>1069.8525</v>
      </c>
      <c r="C42" s="213"/>
      <c r="D42" s="342">
        <v>55</v>
      </c>
      <c r="E42" s="114"/>
      <c r="F42" s="343">
        <v>676</v>
      </c>
      <c r="G42" s="4"/>
      <c r="H42" s="343">
        <v>45</v>
      </c>
      <c r="I42" s="4"/>
      <c r="J42" s="343">
        <v>0</v>
      </c>
      <c r="K42" s="4"/>
      <c r="L42" s="343"/>
      <c r="M42" s="4"/>
      <c r="N42" s="343">
        <v>0</v>
      </c>
      <c r="O42" s="114"/>
      <c r="P42" s="311">
        <v>0</v>
      </c>
      <c r="Q42" s="4"/>
      <c r="R42" s="11">
        <v>776</v>
      </c>
      <c r="S42" s="101"/>
      <c r="T42" s="377">
        <v>771</v>
      </c>
      <c r="U42" s="5"/>
      <c r="V42" s="183">
        <v>0.72066009099385198</v>
      </c>
      <c r="W42" s="14"/>
      <c r="X42" s="344">
        <v>298.85250000000002</v>
      </c>
      <c r="Y42" s="5"/>
      <c r="AA42" s="44">
        <v>9236.1959201327663</v>
      </c>
      <c r="AB42" s="14"/>
      <c r="AC42" s="11">
        <v>3185.3625150890225</v>
      </c>
      <c r="AD42" s="14"/>
      <c r="AE42" s="11">
        <v>12421.558435221788</v>
      </c>
      <c r="AF42" s="5"/>
      <c r="AH42"/>
    </row>
    <row r="43" spans="1:34" x14ac:dyDescent="0.2">
      <c r="A43" s="1" t="s">
        <v>516</v>
      </c>
      <c r="B43" s="359">
        <v>3221.9594999999999</v>
      </c>
      <c r="C43" s="213"/>
      <c r="D43" s="342">
        <v>0</v>
      </c>
      <c r="E43" s="114"/>
      <c r="F43" s="343">
        <v>2009</v>
      </c>
      <c r="G43" s="4"/>
      <c r="H43" s="343">
        <v>959</v>
      </c>
      <c r="I43" s="4"/>
      <c r="J43" s="343">
        <v>0</v>
      </c>
      <c r="K43" s="4"/>
      <c r="L43" s="343"/>
      <c r="M43" s="4"/>
      <c r="N43" s="343">
        <v>105</v>
      </c>
      <c r="O43" s="345"/>
      <c r="P43" s="311">
        <v>4</v>
      </c>
      <c r="Q43" s="4"/>
      <c r="R43" s="11">
        <v>3077</v>
      </c>
      <c r="S43" s="101"/>
      <c r="T43" s="377">
        <v>3502</v>
      </c>
      <c r="U43" s="5"/>
      <c r="V43" s="183">
        <v>1.0869162073576655</v>
      </c>
      <c r="W43" s="14"/>
      <c r="X43" s="344">
        <v>0</v>
      </c>
      <c r="Y43" s="5"/>
      <c r="AA43" s="44">
        <v>41952.215450460368</v>
      </c>
      <c r="AB43" s="14"/>
      <c r="AC43" s="11">
        <v>0</v>
      </c>
      <c r="AD43" s="14"/>
      <c r="AE43" s="11">
        <v>41952.215450460368</v>
      </c>
      <c r="AF43" s="5"/>
    </row>
    <row r="44" spans="1:34" x14ac:dyDescent="0.2">
      <c r="A44" s="1" t="s">
        <v>613</v>
      </c>
      <c r="B44" s="359">
        <v>4590</v>
      </c>
      <c r="C44" s="213"/>
      <c r="D44" s="342">
        <v>82</v>
      </c>
      <c r="E44" s="114"/>
      <c r="F44" s="343">
        <v>2315</v>
      </c>
      <c r="G44" s="4"/>
      <c r="H44" s="343">
        <v>642</v>
      </c>
      <c r="I44" s="4"/>
      <c r="J44" s="343">
        <v>0</v>
      </c>
      <c r="K44" s="4"/>
      <c r="L44" s="343"/>
      <c r="M44" s="4"/>
      <c r="N44" s="343">
        <v>25</v>
      </c>
      <c r="O44" s="114"/>
      <c r="P44" s="311">
        <v>24.495910196171636</v>
      </c>
      <c r="Q44" s="4"/>
      <c r="R44" s="11">
        <v>3088.4959101961717</v>
      </c>
      <c r="S44" s="101"/>
      <c r="T44" s="377">
        <v>3343.7479550980856</v>
      </c>
      <c r="U44" s="5"/>
      <c r="V44" s="183">
        <v>0.72848539326755679</v>
      </c>
      <c r="W44" s="14"/>
      <c r="X44" s="344">
        <v>1246.2520449019144</v>
      </c>
      <c r="Y44" s="5"/>
      <c r="AA44" s="44">
        <v>40056.434787067723</v>
      </c>
      <c r="AB44" s="14"/>
      <c r="AC44" s="11">
        <v>13283.357335754592</v>
      </c>
      <c r="AD44" s="14"/>
      <c r="AE44" s="11">
        <v>53339.792122822313</v>
      </c>
      <c r="AF44" s="5"/>
    </row>
    <row r="45" spans="1:34" x14ac:dyDescent="0.2">
      <c r="A45" s="1" t="s">
        <v>517</v>
      </c>
      <c r="B45" s="359">
        <v>1658</v>
      </c>
      <c r="C45" s="213"/>
      <c r="D45" s="342">
        <v>0</v>
      </c>
      <c r="E45" s="114"/>
      <c r="F45" s="343">
        <v>1309</v>
      </c>
      <c r="G45" s="4"/>
      <c r="H45" s="343">
        <v>100</v>
      </c>
      <c r="I45" s="4"/>
      <c r="J45" s="343">
        <v>0</v>
      </c>
      <c r="K45" s="4"/>
      <c r="L45" s="343"/>
      <c r="M45" s="4"/>
      <c r="N45" s="343">
        <v>95</v>
      </c>
      <c r="O45" s="114"/>
      <c r="P45" s="311">
        <v>0</v>
      </c>
      <c r="Q45" s="4"/>
      <c r="R45" s="11">
        <v>1504</v>
      </c>
      <c r="S45" s="101"/>
      <c r="T45" s="377">
        <v>1506.5</v>
      </c>
      <c r="U45" s="5"/>
      <c r="V45" s="183">
        <v>0.90862484921592279</v>
      </c>
      <c r="W45" s="14"/>
      <c r="X45" s="344">
        <v>151.5</v>
      </c>
      <c r="Y45" s="5"/>
      <c r="AA45" s="44">
        <v>18047.119524876798</v>
      </c>
      <c r="AB45" s="14"/>
      <c r="AC45" s="11">
        <v>1614.7846212964153</v>
      </c>
      <c r="AD45" s="14"/>
      <c r="AE45" s="11">
        <v>19661.904146173212</v>
      </c>
      <c r="AF45" s="5"/>
    </row>
    <row r="46" spans="1:34" x14ac:dyDescent="0.2">
      <c r="A46" s="1" t="s">
        <v>518</v>
      </c>
      <c r="B46" s="359">
        <v>1823</v>
      </c>
      <c r="C46" s="213"/>
      <c r="D46" s="342">
        <v>20</v>
      </c>
      <c r="E46" s="114"/>
      <c r="F46" s="343">
        <v>893</v>
      </c>
      <c r="G46" s="4"/>
      <c r="H46" s="343">
        <v>442</v>
      </c>
      <c r="I46" s="4"/>
      <c r="J46" s="343">
        <v>0</v>
      </c>
      <c r="K46" s="4"/>
      <c r="L46" s="343"/>
      <c r="M46" s="4"/>
      <c r="N46" s="343">
        <v>5</v>
      </c>
      <c r="O46" s="114"/>
      <c r="P46" s="311">
        <v>16.868645001984213</v>
      </c>
      <c r="Q46" s="4"/>
      <c r="R46" s="11">
        <v>1376.8686450019843</v>
      </c>
      <c r="S46" s="101"/>
      <c r="T46" s="377">
        <v>1576.934322500992</v>
      </c>
      <c r="U46" s="5"/>
      <c r="V46" s="183">
        <v>0.86502157021447723</v>
      </c>
      <c r="W46" s="14"/>
      <c r="X46" s="344">
        <v>246.06567749900796</v>
      </c>
      <c r="Y46" s="5"/>
      <c r="AA46" s="44">
        <v>18890.887621012953</v>
      </c>
      <c r="AB46" s="14"/>
      <c r="AC46" s="11">
        <v>2622.7265468929468</v>
      </c>
      <c r="AD46" s="14"/>
      <c r="AE46" s="11">
        <v>21513.6141679059</v>
      </c>
      <c r="AF46" s="5"/>
    </row>
    <row r="47" spans="1:34" x14ac:dyDescent="0.2">
      <c r="A47" s="1" t="s">
        <v>520</v>
      </c>
      <c r="B47" s="359">
        <v>1473.39</v>
      </c>
      <c r="C47" s="213"/>
      <c r="D47" s="342">
        <v>0</v>
      </c>
      <c r="E47" s="114"/>
      <c r="F47" s="343">
        <v>856</v>
      </c>
      <c r="G47" s="4"/>
      <c r="H47" s="343">
        <v>21</v>
      </c>
      <c r="I47" s="4"/>
      <c r="J47" s="343">
        <v>0</v>
      </c>
      <c r="K47" s="4"/>
      <c r="L47" s="343"/>
      <c r="M47" s="4"/>
      <c r="N47" s="343">
        <v>0</v>
      </c>
      <c r="O47" s="114"/>
      <c r="P47" s="311">
        <v>0</v>
      </c>
      <c r="Q47" s="4"/>
      <c r="R47" s="11">
        <v>877</v>
      </c>
      <c r="S47" s="101"/>
      <c r="T47" s="377">
        <v>887.5</v>
      </c>
      <c r="U47" s="5"/>
      <c r="V47" s="183">
        <v>0.60235239821092845</v>
      </c>
      <c r="W47" s="14"/>
      <c r="X47" s="344">
        <v>585.89</v>
      </c>
      <c r="Y47" s="5"/>
      <c r="AA47" s="44">
        <v>10631.807884718324</v>
      </c>
      <c r="AB47" s="14"/>
      <c r="AC47" s="11">
        <v>6244.7931470056565</v>
      </c>
      <c r="AD47" s="14"/>
      <c r="AE47" s="11">
        <v>16876.601031723982</v>
      </c>
      <c r="AF47" s="5"/>
      <c r="AH47" s="60"/>
    </row>
    <row r="48" spans="1:34" x14ac:dyDescent="0.2">
      <c r="A48" s="1" t="s">
        <v>500</v>
      </c>
      <c r="B48" s="359">
        <v>1061.9100000000001</v>
      </c>
      <c r="C48" s="213"/>
      <c r="D48" s="342">
        <v>0</v>
      </c>
      <c r="E48" s="114"/>
      <c r="F48" s="343">
        <v>622</v>
      </c>
      <c r="G48" s="4"/>
      <c r="H48" s="343">
        <v>30</v>
      </c>
      <c r="I48" s="4"/>
      <c r="J48" s="343">
        <v>0</v>
      </c>
      <c r="K48" s="4"/>
      <c r="L48" s="343"/>
      <c r="M48" s="4"/>
      <c r="N48" s="343">
        <v>0</v>
      </c>
      <c r="O48" s="114"/>
      <c r="P48" s="311">
        <v>0.40157229829789565</v>
      </c>
      <c r="Q48" s="4"/>
      <c r="R48" s="11">
        <v>652.40157229829788</v>
      </c>
      <c r="S48" s="101"/>
      <c r="T48" s="377">
        <v>667.20078614914894</v>
      </c>
      <c r="U48" s="5"/>
      <c r="V48" s="183">
        <v>0.6283025738048883</v>
      </c>
      <c r="W48" s="14"/>
      <c r="X48" s="344">
        <v>394.70921385085114</v>
      </c>
      <c r="Y48" s="5"/>
      <c r="AA48" s="44">
        <v>7992.7330466149715</v>
      </c>
      <c r="AB48" s="14"/>
      <c r="AC48" s="11">
        <v>4207.0651380221279</v>
      </c>
      <c r="AD48" s="14"/>
      <c r="AE48" s="11">
        <v>12199.7981846371</v>
      </c>
      <c r="AF48" s="5"/>
    </row>
    <row r="49" spans="1:34" x14ac:dyDescent="0.2">
      <c r="A49" s="1" t="s">
        <v>521</v>
      </c>
      <c r="B49" s="359">
        <v>2511.0720000000001</v>
      </c>
      <c r="C49" s="213"/>
      <c r="D49" s="342">
        <v>20</v>
      </c>
      <c r="E49" s="114"/>
      <c r="F49" s="343">
        <v>1276</v>
      </c>
      <c r="G49" s="4"/>
      <c r="H49" s="343">
        <v>303</v>
      </c>
      <c r="I49" s="4"/>
      <c r="J49" s="343">
        <v>0</v>
      </c>
      <c r="K49" s="4"/>
      <c r="L49" s="343"/>
      <c r="M49" s="4"/>
      <c r="N49" s="343">
        <v>4</v>
      </c>
      <c r="O49" s="114"/>
      <c r="P49" s="311">
        <v>1.6062891931915826</v>
      </c>
      <c r="Q49" s="4"/>
      <c r="R49" s="11">
        <v>1604.6062891931915</v>
      </c>
      <c r="S49" s="101"/>
      <c r="T49" s="377">
        <v>1743.3031445965958</v>
      </c>
      <c r="U49" s="5"/>
      <c r="V49" s="183">
        <v>0.69424657859137284</v>
      </c>
      <c r="W49" s="14"/>
      <c r="X49" s="344">
        <v>767.76885540340436</v>
      </c>
      <c r="Y49" s="5"/>
      <c r="AA49" s="44">
        <v>20883.903231747987</v>
      </c>
      <c r="AB49" s="14"/>
      <c r="AC49" s="11">
        <v>8183.3751842624979</v>
      </c>
      <c r="AD49" s="14"/>
      <c r="AE49" s="11">
        <v>29067.278416010486</v>
      </c>
      <c r="AF49" s="5"/>
    </row>
    <row r="50" spans="1:34" x14ac:dyDescent="0.2">
      <c r="A50" s="1" t="s">
        <v>522</v>
      </c>
      <c r="B50" s="359">
        <v>2095.7806125000002</v>
      </c>
      <c r="C50" s="213"/>
      <c r="D50" s="342">
        <v>114</v>
      </c>
      <c r="E50" s="114"/>
      <c r="F50" s="343">
        <v>1392</v>
      </c>
      <c r="G50" s="4"/>
      <c r="H50" s="343">
        <v>592</v>
      </c>
      <c r="I50" s="4"/>
      <c r="J50" s="343">
        <v>0</v>
      </c>
      <c r="K50" s="4"/>
      <c r="L50" s="343"/>
      <c r="M50" s="4"/>
      <c r="N50" s="343">
        <v>0</v>
      </c>
      <c r="O50" s="114"/>
      <c r="P50" s="311">
        <v>2</v>
      </c>
      <c r="Q50" s="4"/>
      <c r="R50" s="11">
        <v>2100</v>
      </c>
      <c r="S50" s="101"/>
      <c r="T50" s="377">
        <v>2338</v>
      </c>
      <c r="U50" s="5"/>
      <c r="V50" s="183">
        <v>1.1155747820431752</v>
      </c>
      <c r="W50" s="14"/>
      <c r="X50" s="344">
        <v>0</v>
      </c>
      <c r="Y50" s="5"/>
      <c r="AA50" s="44">
        <v>28008.075306446699</v>
      </c>
      <c r="AB50" s="14"/>
      <c r="AC50" s="11">
        <v>0</v>
      </c>
      <c r="AD50" s="14"/>
      <c r="AE50" s="11">
        <v>28008.075306446699</v>
      </c>
      <c r="AF50" s="5"/>
    </row>
    <row r="51" spans="1:34" x14ac:dyDescent="0.2">
      <c r="A51" s="1" t="s">
        <v>501</v>
      </c>
      <c r="B51" s="359">
        <v>2010.3197894853008</v>
      </c>
      <c r="C51" s="213"/>
      <c r="D51" s="342">
        <v>358</v>
      </c>
      <c r="E51" s="114"/>
      <c r="F51" s="343">
        <v>1126</v>
      </c>
      <c r="G51" s="4"/>
      <c r="H51" s="343">
        <v>441</v>
      </c>
      <c r="I51" s="4"/>
      <c r="J51" s="343">
        <v>0</v>
      </c>
      <c r="K51" s="4"/>
      <c r="L51" s="343"/>
      <c r="M51" s="4"/>
      <c r="N51" s="343">
        <v>12</v>
      </c>
      <c r="O51" s="114"/>
      <c r="P51" s="311">
        <v>16.75</v>
      </c>
      <c r="Q51" s="4"/>
      <c r="R51" s="11">
        <v>1953.75</v>
      </c>
      <c r="S51" s="101"/>
      <c r="T51" s="377">
        <v>1980.875</v>
      </c>
      <c r="U51" s="5"/>
      <c r="V51" s="183">
        <v>0.98535318130015548</v>
      </c>
      <c r="W51" s="14"/>
      <c r="X51" s="344">
        <v>29.444789485300817</v>
      </c>
      <c r="Y51" s="5"/>
      <c r="AA51" s="44">
        <v>23729.895711145255</v>
      </c>
      <c r="AB51" s="14"/>
      <c r="AC51" s="11">
        <v>313.84153952590196</v>
      </c>
      <c r="AD51" s="14"/>
      <c r="AE51" s="11">
        <v>24043.737250671158</v>
      </c>
      <c r="AF51" s="5"/>
    </row>
    <row r="52" spans="1:34" x14ac:dyDescent="0.2">
      <c r="A52" s="1" t="s">
        <v>503</v>
      </c>
      <c r="B52" s="359">
        <v>8293.6697952755931</v>
      </c>
      <c r="C52" s="213"/>
      <c r="D52" s="342">
        <v>794</v>
      </c>
      <c r="E52" s="114"/>
      <c r="F52" s="343">
        <v>2789</v>
      </c>
      <c r="G52" s="4"/>
      <c r="H52" s="343">
        <v>2364</v>
      </c>
      <c r="I52" s="4"/>
      <c r="J52" s="343">
        <v>0</v>
      </c>
      <c r="K52" s="4"/>
      <c r="L52" s="343"/>
      <c r="M52" s="4"/>
      <c r="N52" s="343">
        <v>29</v>
      </c>
      <c r="O52" s="114"/>
      <c r="P52" s="311">
        <v>10.5</v>
      </c>
      <c r="Q52" s="4"/>
      <c r="R52" s="11">
        <v>5986.5</v>
      </c>
      <c r="S52" s="101"/>
      <c r="T52" s="377">
        <v>6751.75</v>
      </c>
      <c r="U52" s="5"/>
      <c r="V52" s="183">
        <v>0.81408473771720058</v>
      </c>
      <c r="W52" s="14"/>
      <c r="X52" s="344">
        <v>1541.9197952755931</v>
      </c>
      <c r="Y52" s="5"/>
      <c r="AA52" s="44">
        <v>80882.601561292351</v>
      </c>
      <c r="AB52" s="14"/>
      <c r="AC52" s="11">
        <v>16434.774737185111</v>
      </c>
      <c r="AD52" s="14"/>
      <c r="AE52" s="11">
        <v>97317.376298477466</v>
      </c>
      <c r="AF52" s="5"/>
    </row>
    <row r="53" spans="1:34" ht="15" x14ac:dyDescent="0.2">
      <c r="A53" s="1" t="s">
        <v>523</v>
      </c>
      <c r="B53" s="359">
        <v>6825.6</v>
      </c>
      <c r="C53" s="213"/>
      <c r="D53" s="342">
        <v>0</v>
      </c>
      <c r="E53" s="114"/>
      <c r="F53" s="343">
        <v>600</v>
      </c>
      <c r="G53" s="4"/>
      <c r="H53" s="343">
        <v>508</v>
      </c>
      <c r="I53" s="4"/>
      <c r="J53" s="343">
        <v>0</v>
      </c>
      <c r="K53" s="4"/>
      <c r="L53" s="343"/>
      <c r="M53" s="4"/>
      <c r="N53" s="343">
        <v>0</v>
      </c>
      <c r="O53" s="114"/>
      <c r="P53" s="311">
        <v>0</v>
      </c>
      <c r="Q53" s="4"/>
      <c r="R53" s="11">
        <v>1108</v>
      </c>
      <c r="S53" s="101"/>
      <c r="T53" s="377">
        <v>1362</v>
      </c>
      <c r="U53" s="5"/>
      <c r="V53" s="183">
        <v>0.19954289732770744</v>
      </c>
      <c r="W53" s="14"/>
      <c r="X53" s="344">
        <v>5463.6</v>
      </c>
      <c r="Y53" s="5"/>
      <c r="AA53" s="44">
        <v>16316.081508717025</v>
      </c>
      <c r="AB53" s="14"/>
      <c r="AC53" s="11">
        <v>58234.569352574879</v>
      </c>
      <c r="AD53" s="14"/>
      <c r="AE53" s="11">
        <v>74550.650861291899</v>
      </c>
      <c r="AF53" s="5"/>
      <c r="AH53" s="34"/>
    </row>
    <row r="54" spans="1:34" ht="15" x14ac:dyDescent="0.2">
      <c r="A54" s="1" t="s">
        <v>524</v>
      </c>
      <c r="B54" s="359">
        <v>3613.2142464616459</v>
      </c>
      <c r="C54" s="213"/>
      <c r="D54" s="342">
        <v>1</v>
      </c>
      <c r="E54" s="114"/>
      <c r="F54" s="343">
        <v>1775</v>
      </c>
      <c r="G54" s="4"/>
      <c r="H54" s="343">
        <v>320</v>
      </c>
      <c r="I54" s="4"/>
      <c r="J54" s="343">
        <v>0</v>
      </c>
      <c r="K54" s="4"/>
      <c r="L54" s="343"/>
      <c r="M54" s="4"/>
      <c r="N54" s="343">
        <v>5</v>
      </c>
      <c r="O54" s="114"/>
      <c r="P54" s="311">
        <v>3.5</v>
      </c>
      <c r="Q54" s="4"/>
      <c r="R54" s="11">
        <v>2104.5</v>
      </c>
      <c r="S54" s="101"/>
      <c r="T54" s="377">
        <v>2259.75</v>
      </c>
      <c r="U54" s="5"/>
      <c r="V54" s="183">
        <v>0.62541267853488935</v>
      </c>
      <c r="W54" s="14"/>
      <c r="X54" s="344">
        <v>1353.4642464616459</v>
      </c>
      <c r="Y54" s="5"/>
      <c r="AA54" s="44">
        <v>27070.679287315197</v>
      </c>
      <c r="AB54" s="14"/>
      <c r="AC54" s="11">
        <v>14426.094063767701</v>
      </c>
      <c r="AD54" s="14"/>
      <c r="AE54" s="11">
        <v>41496.773351082898</v>
      </c>
      <c r="AF54" s="5"/>
      <c r="AH54" s="34"/>
    </row>
    <row r="55" spans="1:34" ht="15.75" thickBot="1" x14ac:dyDescent="0.25">
      <c r="A55" s="6" t="s">
        <v>512</v>
      </c>
      <c r="B55" s="359">
        <v>2963.9153720930235</v>
      </c>
      <c r="C55" s="213"/>
      <c r="D55" s="342">
        <v>7</v>
      </c>
      <c r="E55" s="114"/>
      <c r="F55" s="343">
        <v>1211</v>
      </c>
      <c r="G55" s="4"/>
      <c r="H55" s="343">
        <v>545</v>
      </c>
      <c r="I55" s="4"/>
      <c r="J55" s="343">
        <v>0</v>
      </c>
      <c r="K55" s="4"/>
      <c r="L55" s="343"/>
      <c r="M55" s="4"/>
      <c r="N55" s="343">
        <v>6</v>
      </c>
      <c r="O55" s="137"/>
      <c r="P55" s="311">
        <v>29.2</v>
      </c>
      <c r="Q55" s="40"/>
      <c r="R55" s="12">
        <v>1798.2</v>
      </c>
      <c r="S55" s="102"/>
      <c r="T55" s="381">
        <v>2049.6</v>
      </c>
      <c r="U55" s="7"/>
      <c r="V55" s="184">
        <v>0.69151771987087374</v>
      </c>
      <c r="W55" s="17"/>
      <c r="X55" s="344">
        <v>914.3153720930236</v>
      </c>
      <c r="Y55" s="7"/>
      <c r="AA55" s="44">
        <v>24553.186975232315</v>
      </c>
      <c r="AB55" s="17"/>
      <c r="AC55" s="11">
        <v>9745.3623885856377</v>
      </c>
      <c r="AD55" s="17"/>
      <c r="AE55" s="12">
        <v>34298.549363817954</v>
      </c>
      <c r="AF55" s="7"/>
      <c r="AH55" s="34"/>
    </row>
    <row r="56" spans="1:34" ht="15.75" thickBot="1" x14ac:dyDescent="0.25">
      <c r="A56" s="95" t="s">
        <v>488</v>
      </c>
      <c r="B56" s="361">
        <v>122135.38051965093</v>
      </c>
      <c r="C56" s="216"/>
      <c r="D56" s="198">
        <v>1451</v>
      </c>
      <c r="E56" s="104"/>
      <c r="F56" s="96">
        <v>54482</v>
      </c>
      <c r="G56" s="104"/>
      <c r="H56" s="96">
        <v>18234</v>
      </c>
      <c r="I56" s="104"/>
      <c r="J56" s="96">
        <v>6975</v>
      </c>
      <c r="K56" s="104"/>
      <c r="L56" s="96">
        <v>1643</v>
      </c>
      <c r="M56" s="104"/>
      <c r="N56" s="96">
        <v>13802</v>
      </c>
      <c r="O56" s="104"/>
      <c r="P56" s="96">
        <v>4073.7337543477124</v>
      </c>
      <c r="Q56" s="104"/>
      <c r="R56" s="96">
        <v>100660.73375434772</v>
      </c>
      <c r="S56" s="349"/>
      <c r="T56" s="382">
        <v>96626.866877173859</v>
      </c>
      <c r="U56" s="349"/>
      <c r="V56" s="182">
        <v>0.79114558341779684</v>
      </c>
      <c r="W56" s="131"/>
      <c r="X56" s="96">
        <v>28669.620235078815</v>
      </c>
      <c r="Y56" s="7"/>
      <c r="AA56" s="198">
        <v>1157541.7297356224</v>
      </c>
      <c r="AB56" s="40"/>
      <c r="AC56" s="96">
        <v>305579.28616510751</v>
      </c>
      <c r="AD56" s="40"/>
      <c r="AE56" s="78">
        <v>1463121.0159007299</v>
      </c>
      <c r="AF56" s="7"/>
      <c r="AH56" s="34"/>
    </row>
    <row r="57" spans="1:34" ht="15" x14ac:dyDescent="0.2">
      <c r="A57" s="350" t="s">
        <v>447</v>
      </c>
      <c r="B57" s="263"/>
      <c r="C57" s="14"/>
      <c r="D57" s="76"/>
      <c r="E57" s="4"/>
      <c r="F57" s="76"/>
      <c r="G57" s="4"/>
      <c r="H57" s="76"/>
      <c r="I57" s="4"/>
      <c r="J57" s="76"/>
      <c r="K57" s="4"/>
      <c r="L57" s="76"/>
      <c r="M57" s="4"/>
      <c r="N57" s="76"/>
      <c r="O57" s="4"/>
      <c r="P57" s="76"/>
      <c r="Q57" s="4"/>
      <c r="R57" s="76"/>
      <c r="S57" s="4"/>
      <c r="T57" s="376"/>
      <c r="U57" s="4"/>
      <c r="V57" s="178"/>
      <c r="W57" s="68"/>
      <c r="X57" s="76"/>
      <c r="Y57" s="14"/>
      <c r="AA57" s="76"/>
      <c r="AB57" s="4"/>
      <c r="AC57" s="76"/>
      <c r="AD57" s="4"/>
      <c r="AE57" s="76"/>
      <c r="AF57" s="14"/>
      <c r="AH57" s="34"/>
    </row>
    <row r="58" spans="1:34" s="34" customFormat="1" ht="15" x14ac:dyDescent="0.2">
      <c r="A58" s="245" t="s">
        <v>297</v>
      </c>
      <c r="B58" s="273"/>
      <c r="D58" s="351"/>
      <c r="E58" s="351"/>
      <c r="F58" s="351"/>
      <c r="G58" s="351"/>
      <c r="H58" s="351"/>
      <c r="I58" s="351"/>
      <c r="J58" s="351"/>
      <c r="K58" s="351"/>
      <c r="L58" s="351"/>
      <c r="M58" s="351"/>
      <c r="N58" s="351"/>
      <c r="O58" s="351"/>
      <c r="P58" s="351"/>
      <c r="Q58" s="351"/>
      <c r="R58" s="351"/>
      <c r="S58" s="351"/>
      <c r="T58" s="384"/>
      <c r="U58" s="351"/>
      <c r="V58" s="76"/>
      <c r="W58"/>
      <c r="X58"/>
      <c r="Y58"/>
      <c r="AA58" s="351"/>
      <c r="AB58" s="351"/>
      <c r="AC58" s="351"/>
      <c r="AD58" s="351"/>
      <c r="AE58"/>
      <c r="AF58"/>
      <c r="AG58" s="351"/>
    </row>
    <row r="59" spans="1:34" ht="15" x14ac:dyDescent="0.2">
      <c r="D59" s="52"/>
      <c r="E59" s="52"/>
      <c r="F59" s="52"/>
      <c r="G59" s="52"/>
      <c r="H59" s="52"/>
      <c r="I59" s="52"/>
      <c r="J59" s="52"/>
      <c r="K59" s="52"/>
      <c r="L59" s="52"/>
      <c r="M59" s="52"/>
      <c r="N59" s="52"/>
      <c r="O59" s="52"/>
      <c r="P59" s="52"/>
      <c r="Q59" s="52"/>
      <c r="R59" s="52"/>
      <c r="S59" s="52"/>
      <c r="T59" s="385"/>
      <c r="U59" s="52"/>
      <c r="V59" s="351"/>
      <c r="W59" s="14"/>
      <c r="X59" s="14"/>
      <c r="Y59" s="14"/>
      <c r="AA59" s="52"/>
      <c r="AB59" s="52"/>
      <c r="AC59" s="52"/>
      <c r="AD59" s="52"/>
      <c r="AG59" s="52"/>
      <c r="AH59" s="34"/>
    </row>
    <row r="60" spans="1:34" ht="15" x14ac:dyDescent="0.2">
      <c r="D60" s="52"/>
      <c r="E60" s="52"/>
      <c r="F60" s="52"/>
      <c r="G60" s="52"/>
      <c r="H60" s="52"/>
      <c r="I60" s="52"/>
      <c r="J60" s="52"/>
      <c r="K60" s="52"/>
      <c r="L60" s="52"/>
      <c r="M60" s="52"/>
      <c r="N60" s="52"/>
      <c r="O60" s="52"/>
      <c r="P60" s="52"/>
      <c r="Q60" s="52"/>
      <c r="R60" s="52"/>
      <c r="S60" s="52"/>
      <c r="T60" s="385"/>
      <c r="U60" s="52"/>
      <c r="V60" s="52"/>
      <c r="W60" s="4"/>
      <c r="X60" s="4"/>
      <c r="Y60" s="4"/>
      <c r="AA60" s="52"/>
      <c r="AB60" s="52"/>
      <c r="AC60" s="52"/>
      <c r="AD60" s="52"/>
      <c r="AG60" s="52"/>
      <c r="AH60" s="34"/>
    </row>
    <row r="61" spans="1:34" ht="15" x14ac:dyDescent="0.2">
      <c r="D61" s="52"/>
      <c r="E61" s="52"/>
      <c r="F61" s="52"/>
      <c r="G61" s="52"/>
      <c r="H61" s="52"/>
      <c r="I61" s="52"/>
      <c r="J61" s="52"/>
      <c r="K61" s="52"/>
      <c r="L61" s="52"/>
      <c r="M61" s="52"/>
      <c r="N61" s="52"/>
      <c r="O61" s="52"/>
      <c r="P61" s="52"/>
      <c r="Q61" s="52"/>
      <c r="R61" s="52"/>
      <c r="S61" s="52"/>
      <c r="T61" s="385"/>
      <c r="U61" s="52"/>
      <c r="V61" s="52"/>
      <c r="W61" s="351"/>
      <c r="X61" s="351"/>
      <c r="Y61" s="351"/>
      <c r="AA61" s="52"/>
      <c r="AB61" s="52"/>
      <c r="AC61" s="52"/>
      <c r="AD61" s="52"/>
      <c r="AG61" s="52"/>
      <c r="AH61" s="34"/>
    </row>
    <row r="62" spans="1:34" ht="15" x14ac:dyDescent="0.2">
      <c r="D62" s="52"/>
      <c r="E62" s="52"/>
      <c r="F62" s="52"/>
      <c r="G62" s="52"/>
      <c r="H62" s="52"/>
      <c r="I62" s="52"/>
      <c r="J62" s="52"/>
      <c r="K62" s="52"/>
      <c r="L62" s="52"/>
      <c r="M62" s="52"/>
      <c r="N62" s="52"/>
      <c r="O62" s="52"/>
      <c r="P62" s="52"/>
      <c r="Q62" s="52"/>
      <c r="R62" s="52"/>
      <c r="S62" s="52"/>
      <c r="T62" s="385"/>
      <c r="U62" s="52"/>
      <c r="V62" s="52"/>
      <c r="W62" s="52"/>
      <c r="X62" s="52"/>
      <c r="Y62" s="52"/>
      <c r="AA62" s="52"/>
      <c r="AB62" s="52"/>
      <c r="AC62" s="52"/>
      <c r="AD62" s="52"/>
      <c r="AG62" s="52"/>
      <c r="AH62" s="34"/>
    </row>
    <row r="63" spans="1:34" ht="15" x14ac:dyDescent="0.2">
      <c r="D63" s="52"/>
      <c r="E63" s="52"/>
      <c r="F63" s="52"/>
      <c r="G63" s="52"/>
      <c r="H63" s="52"/>
      <c r="I63" s="52"/>
      <c r="J63" s="52"/>
      <c r="K63" s="52"/>
      <c r="L63" s="52"/>
      <c r="M63" s="52"/>
      <c r="N63" s="52"/>
      <c r="O63" s="52"/>
      <c r="P63" s="52"/>
      <c r="Q63" s="52"/>
      <c r="R63" s="52"/>
      <c r="S63" s="52"/>
      <c r="T63" s="385"/>
      <c r="U63" s="52"/>
      <c r="V63" s="52"/>
      <c r="W63" s="52"/>
      <c r="X63" s="52"/>
      <c r="Y63" s="52"/>
      <c r="AA63" s="52"/>
      <c r="AB63" s="52"/>
      <c r="AC63" s="52"/>
      <c r="AD63" s="52"/>
      <c r="AG63" s="52"/>
      <c r="AH63" s="34"/>
    </row>
    <row r="64" spans="1:34" ht="15" x14ac:dyDescent="0.2">
      <c r="D64" s="52"/>
      <c r="E64" s="52"/>
      <c r="F64" s="52"/>
      <c r="G64" s="52"/>
      <c r="H64" s="52"/>
      <c r="I64" s="52"/>
      <c r="J64" s="52"/>
      <c r="K64" s="52"/>
      <c r="L64" s="52"/>
      <c r="M64" s="52"/>
      <c r="N64" s="52"/>
      <c r="O64" s="52"/>
      <c r="P64" s="52"/>
      <c r="Q64" s="52"/>
      <c r="R64" s="52"/>
      <c r="S64" s="52"/>
      <c r="T64" s="385"/>
      <c r="U64" s="52"/>
      <c r="V64" s="52"/>
      <c r="W64" s="52"/>
      <c r="X64" s="52"/>
      <c r="Y64" s="52"/>
      <c r="AA64" s="52"/>
      <c r="AB64" s="52"/>
      <c r="AC64" s="52"/>
      <c r="AD64" s="52"/>
      <c r="AG64" s="52"/>
      <c r="AH64" s="34"/>
    </row>
    <row r="65" spans="4:34" x14ac:dyDescent="0.2">
      <c r="D65" s="52"/>
      <c r="E65" s="52"/>
      <c r="F65" s="52"/>
      <c r="G65" s="52"/>
      <c r="H65" s="52"/>
      <c r="I65" s="52"/>
      <c r="J65" s="52"/>
      <c r="K65" s="52"/>
      <c r="L65" s="52"/>
      <c r="M65" s="52"/>
      <c r="N65" s="52"/>
      <c r="O65" s="52"/>
      <c r="P65" s="52"/>
      <c r="Q65" s="52"/>
      <c r="R65" s="52"/>
      <c r="S65" s="52"/>
      <c r="T65" s="385"/>
      <c r="U65" s="52"/>
      <c r="V65" s="52"/>
      <c r="W65" s="52"/>
      <c r="X65" s="52"/>
      <c r="Y65" s="52"/>
      <c r="AA65" s="52"/>
      <c r="AB65" s="52"/>
      <c r="AC65" s="52"/>
      <c r="AD65" s="52"/>
    </row>
    <row r="66" spans="4:34" ht="15" x14ac:dyDescent="0.2">
      <c r="V66" s="52"/>
      <c r="W66" s="52"/>
      <c r="X66" s="52"/>
      <c r="Y66" s="52"/>
      <c r="AH66" s="34"/>
    </row>
    <row r="67" spans="4:34" ht="15" x14ac:dyDescent="0.2">
      <c r="W67" s="52"/>
      <c r="X67" s="52"/>
      <c r="Y67" s="52"/>
      <c r="AH67" s="34"/>
    </row>
    <row r="68" spans="4:34" x14ac:dyDescent="0.2">
      <c r="W68" s="52"/>
      <c r="X68" s="52"/>
      <c r="Y68" s="52"/>
    </row>
  </sheetData>
  <mergeCells count="110">
    <mergeCell ref="X5:Y5"/>
    <mergeCell ref="V6:W6"/>
    <mergeCell ref="AC10:AD10"/>
    <mergeCell ref="AC8:AD8"/>
    <mergeCell ref="AC9:AD9"/>
    <mergeCell ref="T4:U4"/>
    <mergeCell ref="T5:U5"/>
    <mergeCell ref="T6:U6"/>
    <mergeCell ref="X6:Y6"/>
    <mergeCell ref="AA9:AB9"/>
    <mergeCell ref="AA8:AB8"/>
    <mergeCell ref="V7:W7"/>
    <mergeCell ref="AE9:AF9"/>
    <mergeCell ref="AE8:AF8"/>
    <mergeCell ref="V9:W9"/>
    <mergeCell ref="T9:U9"/>
    <mergeCell ref="AA10:AB10"/>
    <mergeCell ref="L9:M9"/>
    <mergeCell ref="T8:U8"/>
    <mergeCell ref="D4:S4"/>
    <mergeCell ref="P9:Q9"/>
    <mergeCell ref="L8:M8"/>
    <mergeCell ref="L7:M7"/>
    <mergeCell ref="N7:O7"/>
    <mergeCell ref="P7:Q7"/>
    <mergeCell ref="D5:S5"/>
    <mergeCell ref="D7:E7"/>
    <mergeCell ref="D8:E8"/>
    <mergeCell ref="P8:Q8"/>
    <mergeCell ref="N8:O8"/>
    <mergeCell ref="N9:O9"/>
    <mergeCell ref="AA4:AF4"/>
    <mergeCell ref="T7:U7"/>
    <mergeCell ref="AE6:AF6"/>
    <mergeCell ref="AE7:AF7"/>
    <mergeCell ref="V5:W5"/>
    <mergeCell ref="N10:O10"/>
    <mergeCell ref="R8:S8"/>
    <mergeCell ref="R9:S9"/>
    <mergeCell ref="F15:G15"/>
    <mergeCell ref="F16:G16"/>
    <mergeCell ref="H14:I14"/>
    <mergeCell ref="N13:O13"/>
    <mergeCell ref="N15:O15"/>
    <mergeCell ref="N14:O14"/>
    <mergeCell ref="N16:O16"/>
    <mergeCell ref="J16:K16"/>
    <mergeCell ref="J15:K15"/>
    <mergeCell ref="J14:K14"/>
    <mergeCell ref="J13:K13"/>
    <mergeCell ref="H8:I8"/>
    <mergeCell ref="J8:K8"/>
    <mergeCell ref="F9:G9"/>
    <mergeCell ref="H9:I9"/>
    <mergeCell ref="F8:G8"/>
    <mergeCell ref="J9:K9"/>
    <mergeCell ref="L10:M10"/>
    <mergeCell ref="AH24:AH27"/>
    <mergeCell ref="AE17:AF17"/>
    <mergeCell ref="X18:Y18"/>
    <mergeCell ref="AE18:AF18"/>
    <mergeCell ref="AA18:AB18"/>
    <mergeCell ref="X17:Y17"/>
    <mergeCell ref="AC18:AD18"/>
    <mergeCell ref="AC11:AD11"/>
    <mergeCell ref="V16:W16"/>
    <mergeCell ref="AC16:AD16"/>
    <mergeCell ref="AC17:AD17"/>
    <mergeCell ref="X16:Y16"/>
    <mergeCell ref="T17:U17"/>
    <mergeCell ref="AA16:AB16"/>
    <mergeCell ref="AA17:AB17"/>
    <mergeCell ref="V17:W17"/>
    <mergeCell ref="T12:U12"/>
    <mergeCell ref="B17:C17"/>
    <mergeCell ref="D14:E14"/>
    <mergeCell ref="H13:I13"/>
    <mergeCell ref="D13:E13"/>
    <mergeCell ref="J12:K12"/>
    <mergeCell ref="B13:C13"/>
    <mergeCell ref="D12:E12"/>
    <mergeCell ref="F14:G14"/>
    <mergeCell ref="F13:G13"/>
    <mergeCell ref="F12:G12"/>
    <mergeCell ref="T13:U13"/>
    <mergeCell ref="T14:U14"/>
    <mergeCell ref="N12:O12"/>
    <mergeCell ref="D3:M3"/>
    <mergeCell ref="L12:M12"/>
    <mergeCell ref="D11:E11"/>
    <mergeCell ref="J11:K11"/>
    <mergeCell ref="B3:C3"/>
    <mergeCell ref="B4:C4"/>
    <mergeCell ref="L11:M11"/>
    <mergeCell ref="F11:G11"/>
    <mergeCell ref="H11:I11"/>
    <mergeCell ref="H7:I7"/>
    <mergeCell ref="B5:C5"/>
    <mergeCell ref="B6:C6"/>
    <mergeCell ref="B12:C12"/>
    <mergeCell ref="B7:C7"/>
    <mergeCell ref="B8:C8"/>
    <mergeCell ref="B9:C9"/>
    <mergeCell ref="B10:C10"/>
    <mergeCell ref="F10:G10"/>
    <mergeCell ref="J10:K10"/>
    <mergeCell ref="H10:I10"/>
    <mergeCell ref="D9:E9"/>
    <mergeCell ref="F7:G7"/>
    <mergeCell ref="J7:K7"/>
  </mergeCells>
  <phoneticPr fontId="0" type="noConversion"/>
  <pageMargins left="0.37" right="0.37" top="0.78" bottom="0.35" header="0.5" footer="0.35"/>
  <pageSetup paperSize="9" scale="66"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4"/>
  <sheetViews>
    <sheetView zoomScale="75" workbookViewId="0">
      <selection activeCell="H15" sqref="H15"/>
    </sheetView>
  </sheetViews>
  <sheetFormatPr defaultRowHeight="12.75" x14ac:dyDescent="0.2"/>
  <cols>
    <col min="1" max="1" width="20.5703125" customWidth="1"/>
    <col min="2" max="2" width="9.85546875" customWidth="1"/>
    <col min="3" max="3" width="1.28515625" customWidth="1"/>
    <col min="4" max="4" width="10.28515625" customWidth="1"/>
    <col min="5" max="5" width="1.7109375" customWidth="1"/>
    <col min="6" max="6" width="11" customWidth="1"/>
    <col min="7" max="7" width="1.140625" customWidth="1"/>
    <col min="8" max="8" width="8.85546875" customWidth="1"/>
    <col min="9" max="9" width="1.42578125" customWidth="1"/>
    <col min="11" max="11" width="1.42578125" customWidth="1"/>
    <col min="12" max="12" width="9" customWidth="1"/>
    <col min="13" max="13" width="1.42578125" customWidth="1"/>
    <col min="14" max="14" width="10.7109375" customWidth="1"/>
    <col min="15" max="15" width="1.5703125" customWidth="1"/>
    <col min="16" max="16" width="11.85546875" customWidth="1"/>
    <col min="17" max="17" width="1.7109375" customWidth="1"/>
    <col min="18" max="18" width="3" customWidth="1"/>
    <col min="19" max="19" width="11.42578125" customWidth="1"/>
    <col min="20" max="20" width="15.5703125" customWidth="1"/>
    <col min="21" max="22" width="5.85546875" customWidth="1"/>
    <col min="23" max="23" width="11.42578125" customWidth="1"/>
    <col min="24" max="24" width="4.42578125" customWidth="1"/>
  </cols>
  <sheetData>
    <row r="1" spans="1:24" ht="20.25" x14ac:dyDescent="0.3">
      <c r="A1" s="189" t="s">
        <v>1167</v>
      </c>
      <c r="B1" s="24"/>
      <c r="C1" s="24"/>
      <c r="D1" s="24"/>
      <c r="E1" s="24"/>
      <c r="F1" s="24"/>
      <c r="G1" s="24"/>
      <c r="H1" s="24"/>
      <c r="I1" s="426"/>
      <c r="J1" s="24"/>
      <c r="K1" s="24"/>
      <c r="L1" s="24"/>
      <c r="M1" s="24"/>
      <c r="X1" s="24"/>
    </row>
    <row r="2" spans="1:24" ht="13.5" thickBot="1" x14ac:dyDescent="0.25"/>
    <row r="3" spans="1:24" s="61" customFormat="1" x14ac:dyDescent="0.2">
      <c r="A3" s="150"/>
      <c r="B3" s="3117" t="s">
        <v>66</v>
      </c>
      <c r="C3" s="3146"/>
      <c r="D3" s="3146"/>
      <c r="E3" s="3146"/>
      <c r="F3" s="3146"/>
      <c r="G3" s="3146"/>
      <c r="H3" s="3146"/>
      <c r="I3" s="3146"/>
      <c r="J3" s="3146"/>
      <c r="K3" s="3146"/>
      <c r="L3" s="3146"/>
      <c r="M3" s="3146"/>
      <c r="N3" s="3146"/>
      <c r="O3" s="3158"/>
      <c r="P3" s="278"/>
      <c r="Q3" s="277"/>
      <c r="R3" s="62"/>
      <c r="S3" s="62"/>
      <c r="T3" s="62"/>
      <c r="U3" s="62"/>
      <c r="V3" s="62"/>
      <c r="W3" s="62"/>
      <c r="X3"/>
    </row>
    <row r="4" spans="1:24" s="61" customFormat="1" x14ac:dyDescent="0.2">
      <c r="A4" s="142"/>
      <c r="B4" s="258"/>
      <c r="C4" s="152"/>
      <c r="D4" s="152"/>
      <c r="E4" s="152"/>
      <c r="F4" s="152"/>
      <c r="G4" s="152"/>
      <c r="H4" s="152"/>
      <c r="I4" s="152"/>
      <c r="J4" s="152"/>
      <c r="K4" s="152"/>
      <c r="L4" s="152"/>
      <c r="M4" s="152"/>
      <c r="N4" s="152"/>
      <c r="O4" s="427"/>
      <c r="P4" s="3127" t="s">
        <v>67</v>
      </c>
      <c r="Q4" s="3121"/>
      <c r="R4" s="62"/>
      <c r="S4" s="62"/>
      <c r="T4" s="62"/>
      <c r="U4" s="62"/>
      <c r="V4" s="62"/>
      <c r="W4" s="62"/>
      <c r="X4"/>
    </row>
    <row r="5" spans="1:24" s="61" customFormat="1" x14ac:dyDescent="0.2">
      <c r="A5" s="294" t="s">
        <v>679</v>
      </c>
      <c r="B5" s="2878" t="s">
        <v>68</v>
      </c>
      <c r="C5" s="3159"/>
      <c r="D5" s="3159"/>
      <c r="E5" s="3159"/>
      <c r="F5" s="3159"/>
      <c r="G5" s="3159"/>
      <c r="H5" s="3124" t="s">
        <v>69</v>
      </c>
      <c r="I5" s="3160"/>
      <c r="J5" s="3160"/>
      <c r="K5" s="3160"/>
      <c r="L5" s="3160"/>
      <c r="M5" s="3123"/>
      <c r="N5" s="3127" t="s">
        <v>626</v>
      </c>
      <c r="O5" s="3128"/>
      <c r="P5" s="3127" t="s">
        <v>485</v>
      </c>
      <c r="Q5" s="3121"/>
      <c r="R5" s="255"/>
      <c r="S5" s="255"/>
      <c r="T5" s="255"/>
      <c r="U5" s="255"/>
      <c r="V5" s="255"/>
      <c r="W5" s="255"/>
      <c r="X5"/>
    </row>
    <row r="6" spans="1:24" s="61" customFormat="1" x14ac:dyDescent="0.2">
      <c r="A6" s="294" t="s">
        <v>680</v>
      </c>
      <c r="B6" s="301"/>
      <c r="C6" s="302"/>
      <c r="D6" s="302"/>
      <c r="E6" s="302"/>
      <c r="F6" s="302"/>
      <c r="G6" s="302"/>
      <c r="H6" s="304"/>
      <c r="I6" s="302"/>
      <c r="J6" s="302"/>
      <c r="K6" s="302"/>
      <c r="L6" s="302"/>
      <c r="M6" s="303"/>
      <c r="N6" s="3127" t="s">
        <v>279</v>
      </c>
      <c r="O6" s="3128"/>
      <c r="P6" s="3127" t="s">
        <v>80</v>
      </c>
      <c r="Q6" s="3121"/>
      <c r="R6" s="255"/>
      <c r="S6" s="255"/>
      <c r="T6" s="255"/>
      <c r="U6" s="255"/>
      <c r="V6" s="255"/>
      <c r="W6" s="255"/>
      <c r="X6"/>
    </row>
    <row r="7" spans="1:24" s="61" customFormat="1" x14ac:dyDescent="0.2">
      <c r="A7" s="294"/>
      <c r="B7" s="294">
        <v>2002</v>
      </c>
      <c r="C7" s="255"/>
      <c r="D7" s="290">
        <v>2003</v>
      </c>
      <c r="E7" s="255"/>
      <c r="F7" s="3124" t="s">
        <v>278</v>
      </c>
      <c r="G7" s="3123"/>
      <c r="H7" s="296">
        <v>2002</v>
      </c>
      <c r="I7" s="255"/>
      <c r="J7" s="290">
        <v>2003</v>
      </c>
      <c r="K7" s="255"/>
      <c r="L7" s="3124" t="s">
        <v>278</v>
      </c>
      <c r="M7" s="3123"/>
      <c r="N7" s="3127" t="s">
        <v>9</v>
      </c>
      <c r="O7" s="3128"/>
      <c r="P7" s="3127" t="s">
        <v>386</v>
      </c>
      <c r="Q7" s="3121"/>
      <c r="R7" s="255"/>
      <c r="S7" s="255"/>
      <c r="T7" s="255"/>
      <c r="U7" s="255"/>
      <c r="V7" s="255"/>
      <c r="W7" s="255"/>
      <c r="X7"/>
    </row>
    <row r="8" spans="1:24" s="61" customFormat="1" ht="15.75" customHeight="1" x14ac:dyDescent="0.2">
      <c r="A8" s="294"/>
      <c r="B8" s="294"/>
      <c r="C8" s="255"/>
      <c r="D8" s="296"/>
      <c r="E8" s="255"/>
      <c r="F8" s="3127" t="s">
        <v>277</v>
      </c>
      <c r="G8" s="3128"/>
      <c r="H8" s="296"/>
      <c r="I8" s="255"/>
      <c r="J8" s="296"/>
      <c r="K8" s="255"/>
      <c r="L8" s="3127" t="s">
        <v>277</v>
      </c>
      <c r="M8" s="3128"/>
      <c r="N8" s="3127">
        <v>2005</v>
      </c>
      <c r="O8" s="3128"/>
      <c r="P8" s="3127" t="s">
        <v>280</v>
      </c>
      <c r="Q8" s="3121"/>
      <c r="R8" s="62"/>
      <c r="S8" s="62"/>
      <c r="T8" s="62"/>
      <c r="U8" s="62"/>
      <c r="V8" s="62"/>
      <c r="W8" s="62"/>
      <c r="X8"/>
    </row>
    <row r="9" spans="1:24" x14ac:dyDescent="0.2">
      <c r="A9" s="1"/>
      <c r="B9" s="1"/>
      <c r="C9" s="14"/>
      <c r="D9" s="31"/>
      <c r="E9" s="14"/>
      <c r="F9" s="2854" t="s">
        <v>137</v>
      </c>
      <c r="G9" s="2864"/>
      <c r="H9" s="31"/>
      <c r="I9" s="14"/>
      <c r="J9" s="31"/>
      <c r="K9" s="14"/>
      <c r="L9" s="2854" t="s">
        <v>138</v>
      </c>
      <c r="M9" s="2864"/>
      <c r="N9" s="2854" t="s">
        <v>10</v>
      </c>
      <c r="O9" s="2864"/>
      <c r="P9" s="2854" t="s">
        <v>486</v>
      </c>
      <c r="Q9" s="2853"/>
      <c r="R9" s="81"/>
      <c r="S9" s="81"/>
      <c r="T9" s="81"/>
      <c r="U9" s="81"/>
      <c r="V9" s="81"/>
      <c r="W9" s="81"/>
    </row>
    <row r="10" spans="1:24" ht="13.5" thickBot="1" x14ac:dyDescent="0.25">
      <c r="A10" s="308"/>
      <c r="B10" s="262"/>
      <c r="C10" s="41"/>
      <c r="D10" s="185"/>
      <c r="E10" s="41"/>
      <c r="F10" s="185"/>
      <c r="G10" s="41"/>
      <c r="H10" s="185"/>
      <c r="I10" s="41"/>
      <c r="J10" s="185"/>
      <c r="K10" s="41"/>
      <c r="L10" s="185"/>
      <c r="M10" s="428"/>
      <c r="N10" s="36"/>
      <c r="O10" s="88"/>
      <c r="P10" s="36"/>
      <c r="Q10" s="7"/>
      <c r="R10" s="14"/>
      <c r="S10" s="14"/>
      <c r="T10" s="14"/>
      <c r="U10" s="14"/>
      <c r="V10" s="14"/>
      <c r="W10" s="14"/>
    </row>
    <row r="11" spans="1:24" x14ac:dyDescent="0.2">
      <c r="A11" s="94" t="s">
        <v>493</v>
      </c>
      <c r="B11" s="254">
        <v>516652.90014281153</v>
      </c>
      <c r="C11" s="68"/>
      <c r="D11" s="77">
        <v>557987.91339717305</v>
      </c>
      <c r="E11" s="68"/>
      <c r="F11" s="77">
        <v>535265.72700025234</v>
      </c>
      <c r="G11" s="68"/>
      <c r="H11" s="77">
        <v>74979.401708667065</v>
      </c>
      <c r="I11" s="68"/>
      <c r="J11" s="77">
        <v>77819.181060305331</v>
      </c>
      <c r="K11" s="68"/>
      <c r="L11" s="77">
        <v>76319.224337805339</v>
      </c>
      <c r="M11" s="140"/>
      <c r="N11" s="77">
        <v>611584.95133805776</v>
      </c>
      <c r="O11" s="153"/>
      <c r="P11" s="77">
        <v>4052251.954995913</v>
      </c>
      <c r="Q11" s="5"/>
      <c r="R11" s="14"/>
      <c r="S11" s="14"/>
      <c r="T11" s="14"/>
      <c r="U11" s="14"/>
      <c r="V11" s="14"/>
      <c r="W11" s="14"/>
    </row>
    <row r="12" spans="1:24" x14ac:dyDescent="0.2">
      <c r="A12" s="1" t="s">
        <v>494</v>
      </c>
      <c r="B12" s="366">
        <v>47371.500999999997</v>
      </c>
      <c r="C12" s="157"/>
      <c r="D12" s="112">
        <v>47009.8125</v>
      </c>
      <c r="E12" s="157"/>
      <c r="F12" s="112">
        <v>47009.8125</v>
      </c>
      <c r="G12" s="157"/>
      <c r="H12" s="112">
        <v>0</v>
      </c>
      <c r="I12" s="157"/>
      <c r="J12" s="112">
        <v>0</v>
      </c>
      <c r="K12" s="157"/>
      <c r="L12" s="112">
        <v>0</v>
      </c>
      <c r="M12" s="429"/>
      <c r="N12" s="11">
        <v>47009.8125</v>
      </c>
      <c r="O12" s="114"/>
      <c r="P12" s="11">
        <v>311478.56759774749</v>
      </c>
      <c r="Q12" s="5"/>
      <c r="R12" s="14"/>
      <c r="S12" s="14"/>
      <c r="T12" s="14"/>
      <c r="U12" s="14"/>
      <c r="V12" s="14"/>
      <c r="W12" s="14"/>
    </row>
    <row r="13" spans="1:24" x14ac:dyDescent="0.2">
      <c r="A13" s="1" t="s">
        <v>495</v>
      </c>
      <c r="B13" s="366">
        <v>17018.524725000003</v>
      </c>
      <c r="C13" s="157"/>
      <c r="D13" s="112">
        <v>21520.338999999996</v>
      </c>
      <c r="E13" s="157"/>
      <c r="F13" s="112">
        <v>17869.450961250004</v>
      </c>
      <c r="G13" s="157"/>
      <c r="H13" s="112">
        <v>0</v>
      </c>
      <c r="I13" s="157"/>
      <c r="J13" s="112">
        <v>0</v>
      </c>
      <c r="K13" s="157"/>
      <c r="L13" s="112">
        <v>0</v>
      </c>
      <c r="M13" s="149"/>
      <c r="N13" s="11">
        <v>17869.450961250004</v>
      </c>
      <c r="O13" s="114"/>
      <c r="P13" s="11">
        <v>118399.77003031746</v>
      </c>
      <c r="Q13" s="5"/>
      <c r="R13" s="14"/>
      <c r="S13" s="14"/>
      <c r="T13" s="14"/>
      <c r="U13" s="14"/>
      <c r="V13" s="14"/>
      <c r="W13" s="14"/>
    </row>
    <row r="14" spans="1:24" x14ac:dyDescent="0.2">
      <c r="A14" s="313" t="s">
        <v>496</v>
      </c>
      <c r="B14" s="366">
        <v>10231.859251</v>
      </c>
      <c r="C14" s="157"/>
      <c r="D14" s="112">
        <v>10218.19072263837</v>
      </c>
      <c r="E14" s="157"/>
      <c r="F14" s="112">
        <v>10218.19072263837</v>
      </c>
      <c r="G14" s="157"/>
      <c r="H14" s="112">
        <v>659.93700000000001</v>
      </c>
      <c r="I14" s="157"/>
      <c r="J14" s="112">
        <v>850.28199996280671</v>
      </c>
      <c r="K14" s="157"/>
      <c r="L14" s="112">
        <v>685.9808049628067</v>
      </c>
      <c r="M14" s="149"/>
      <c r="N14" s="11">
        <v>10904.171527601176</v>
      </c>
      <c r="O14" s="114"/>
      <c r="P14" s="11">
        <v>72249.080513932189</v>
      </c>
      <c r="Q14" s="5"/>
      <c r="R14" s="14"/>
      <c r="S14" s="14"/>
      <c r="T14" s="14"/>
      <c r="U14" s="14"/>
      <c r="V14" s="14"/>
      <c r="W14" s="14"/>
    </row>
    <row r="15" spans="1:24" x14ac:dyDescent="0.2">
      <c r="A15" s="313" t="s">
        <v>497</v>
      </c>
      <c r="B15" s="366">
        <v>14962.739</v>
      </c>
      <c r="C15" s="157"/>
      <c r="D15" s="112">
        <v>14592.599</v>
      </c>
      <c r="E15" s="157"/>
      <c r="F15" s="112">
        <v>14592.599</v>
      </c>
      <c r="G15" s="157"/>
      <c r="H15" s="112">
        <v>0</v>
      </c>
      <c r="I15" s="157"/>
      <c r="J15" s="112">
        <v>0</v>
      </c>
      <c r="K15" s="157"/>
      <c r="L15" s="112">
        <v>0</v>
      </c>
      <c r="M15" s="149"/>
      <c r="N15" s="11">
        <v>14592.599</v>
      </c>
      <c r="O15" s="114"/>
      <c r="P15" s="11">
        <v>96687.937950152904</v>
      </c>
      <c r="Q15" s="5"/>
      <c r="R15" s="14"/>
      <c r="S15" s="14"/>
      <c r="T15" s="14"/>
      <c r="U15" s="14"/>
      <c r="V15" s="14"/>
      <c r="W15" s="14"/>
    </row>
    <row r="16" spans="1:24" x14ac:dyDescent="0.2">
      <c r="A16" s="1" t="s">
        <v>498</v>
      </c>
      <c r="B16" s="366">
        <v>43429.517999999996</v>
      </c>
      <c r="C16" s="157"/>
      <c r="D16" s="112">
        <v>45023.699499999995</v>
      </c>
      <c r="E16" s="157"/>
      <c r="F16" s="112">
        <v>45023.699499999995</v>
      </c>
      <c r="G16" s="157"/>
      <c r="H16" s="112">
        <v>5985.3445000000011</v>
      </c>
      <c r="I16" s="157"/>
      <c r="J16" s="112">
        <v>6546.914749999999</v>
      </c>
      <c r="K16" s="157"/>
      <c r="L16" s="112">
        <v>6164.9048350000012</v>
      </c>
      <c r="M16" s="149"/>
      <c r="N16" s="11">
        <v>51188.604334999996</v>
      </c>
      <c r="O16" s="114"/>
      <c r="P16" s="11">
        <v>339166.491157429</v>
      </c>
      <c r="Q16" s="5"/>
      <c r="R16" s="14"/>
      <c r="S16" s="14"/>
      <c r="T16" s="14"/>
      <c r="U16" s="14"/>
      <c r="V16" s="14"/>
      <c r="W16" s="14"/>
    </row>
    <row r="17" spans="1:24" x14ac:dyDescent="0.2">
      <c r="A17" s="1" t="s">
        <v>499</v>
      </c>
      <c r="B17" s="366">
        <v>14158.49701794982</v>
      </c>
      <c r="C17" s="157"/>
      <c r="D17" s="112">
        <v>17608.653999999995</v>
      </c>
      <c r="E17" s="157"/>
      <c r="F17" s="112">
        <v>14866.421868847312</v>
      </c>
      <c r="G17" s="157"/>
      <c r="H17" s="112">
        <v>0</v>
      </c>
      <c r="I17" s="157"/>
      <c r="J17" s="112">
        <v>0</v>
      </c>
      <c r="K17" s="157"/>
      <c r="L17" s="112">
        <v>0</v>
      </c>
      <c r="M17" s="149"/>
      <c r="N17" s="11">
        <v>14866.421868847312</v>
      </c>
      <c r="O17" s="114"/>
      <c r="P17" s="11">
        <v>98502.239059396132</v>
      </c>
      <c r="Q17" s="5"/>
      <c r="R17" s="14"/>
      <c r="S17" s="14"/>
      <c r="T17" s="14"/>
      <c r="U17" s="14"/>
      <c r="V17" s="14"/>
      <c r="W17" s="14"/>
    </row>
    <row r="18" spans="1:24" x14ac:dyDescent="0.2">
      <c r="A18" s="313" t="s">
        <v>500</v>
      </c>
      <c r="B18" s="366">
        <v>9958.2949950000002</v>
      </c>
      <c r="C18" s="157"/>
      <c r="D18" s="112">
        <v>12401.2605</v>
      </c>
      <c r="E18" s="157"/>
      <c r="F18" s="112">
        <v>10456.20974475</v>
      </c>
      <c r="G18" s="157"/>
      <c r="H18" s="112">
        <v>278.774</v>
      </c>
      <c r="I18" s="157"/>
      <c r="J18" s="112">
        <v>422.7</v>
      </c>
      <c r="K18" s="157"/>
      <c r="L18" s="112">
        <v>287.13722000000001</v>
      </c>
      <c r="M18" s="429"/>
      <c r="N18" s="11">
        <v>10743.346964750001</v>
      </c>
      <c r="O18" s="114"/>
      <c r="P18" s="11">
        <v>71183.485868741511</v>
      </c>
      <c r="Q18" s="5"/>
      <c r="R18" s="14"/>
      <c r="S18" s="14"/>
      <c r="T18" s="14"/>
      <c r="U18" s="14"/>
      <c r="V18" s="14"/>
      <c r="W18" s="14"/>
    </row>
    <row r="19" spans="1:24" x14ac:dyDescent="0.2">
      <c r="A19" s="1" t="s">
        <v>518</v>
      </c>
      <c r="B19" s="366">
        <v>35546.477000927029</v>
      </c>
      <c r="C19" s="157"/>
      <c r="D19" s="112">
        <v>38136.423999999999</v>
      </c>
      <c r="E19" s="157"/>
      <c r="F19" s="112">
        <v>37323.800850973385</v>
      </c>
      <c r="G19" s="157"/>
      <c r="H19" s="112">
        <v>639.22924999999998</v>
      </c>
      <c r="I19" s="157"/>
      <c r="J19" s="112">
        <v>705.80074999999999</v>
      </c>
      <c r="K19" s="157"/>
      <c r="L19" s="112">
        <v>658.40612750000003</v>
      </c>
      <c r="M19" s="429"/>
      <c r="N19" s="11">
        <v>37982.206978473383</v>
      </c>
      <c r="O19" s="114"/>
      <c r="P19" s="11">
        <v>251663.27612678858</v>
      </c>
      <c r="Q19" s="5"/>
      <c r="R19" s="14"/>
      <c r="S19" s="14"/>
      <c r="T19" s="14"/>
      <c r="U19" s="14"/>
      <c r="V19" s="14"/>
      <c r="W19" s="14"/>
    </row>
    <row r="20" spans="1:24" x14ac:dyDescent="0.2">
      <c r="A20" s="1" t="s">
        <v>501</v>
      </c>
      <c r="B20" s="366">
        <v>13086.447</v>
      </c>
      <c r="C20" s="157"/>
      <c r="D20" s="112">
        <v>13965.836500000001</v>
      </c>
      <c r="E20" s="157"/>
      <c r="F20" s="112">
        <v>13740.76935</v>
      </c>
      <c r="G20" s="157"/>
      <c r="H20" s="112">
        <v>1771.2527499999999</v>
      </c>
      <c r="I20" s="157"/>
      <c r="J20" s="112">
        <v>1835.45775</v>
      </c>
      <c r="K20" s="157"/>
      <c r="L20" s="112">
        <v>1824.3903324999999</v>
      </c>
      <c r="M20" s="149"/>
      <c r="N20" s="11">
        <v>15565.1596825</v>
      </c>
      <c r="O20" s="114"/>
      <c r="P20" s="11">
        <v>103131.95021433683</v>
      </c>
      <c r="Q20" s="5"/>
      <c r="R20" s="14"/>
      <c r="S20" s="14"/>
      <c r="T20" s="14"/>
      <c r="U20" s="14"/>
      <c r="V20" s="14"/>
      <c r="W20" s="14"/>
    </row>
    <row r="21" spans="1:24" x14ac:dyDescent="0.2">
      <c r="A21" s="1" t="s">
        <v>502</v>
      </c>
      <c r="B21" s="366">
        <v>29081.276500000004</v>
      </c>
      <c r="C21" s="157"/>
      <c r="D21" s="112">
        <v>31699.599000000006</v>
      </c>
      <c r="E21" s="157"/>
      <c r="F21" s="112">
        <v>30535.340325000005</v>
      </c>
      <c r="G21" s="157"/>
      <c r="H21" s="112">
        <v>3450.0819999999999</v>
      </c>
      <c r="I21" s="157"/>
      <c r="J21" s="112">
        <v>3758.4682499999999</v>
      </c>
      <c r="K21" s="157"/>
      <c r="L21" s="112">
        <v>3553.58446</v>
      </c>
      <c r="M21" s="149"/>
      <c r="N21" s="11">
        <v>34088.924785000003</v>
      </c>
      <c r="O21" s="114"/>
      <c r="P21" s="11">
        <v>225867.08813142261</v>
      </c>
      <c r="Q21" s="5"/>
      <c r="R21" s="14"/>
      <c r="S21" s="14"/>
      <c r="T21" s="14"/>
      <c r="U21" s="14"/>
      <c r="V21" s="14"/>
      <c r="W21" s="14"/>
      <c r="X21" s="3073" t="s">
        <v>808</v>
      </c>
    </row>
    <row r="22" spans="1:24" x14ac:dyDescent="0.2">
      <c r="A22" s="1" t="s">
        <v>503</v>
      </c>
      <c r="B22" s="366">
        <v>72901.442999999999</v>
      </c>
      <c r="C22" s="157"/>
      <c r="D22" s="112">
        <v>76637.184500000003</v>
      </c>
      <c r="E22" s="157"/>
      <c r="F22" s="112">
        <v>76546.515150000007</v>
      </c>
      <c r="G22" s="157"/>
      <c r="H22" s="112">
        <v>2078.6374999999998</v>
      </c>
      <c r="I22" s="157"/>
      <c r="J22" s="112">
        <v>1712.3307500000001</v>
      </c>
      <c r="K22" s="157"/>
      <c r="L22" s="112">
        <v>1712.3307500000001</v>
      </c>
      <c r="M22" s="149"/>
      <c r="N22" s="11">
        <v>78258.8459</v>
      </c>
      <c r="O22" s="114"/>
      <c r="P22" s="11">
        <v>518529.04588344938</v>
      </c>
      <c r="Q22" s="5"/>
      <c r="R22" s="14"/>
      <c r="S22" s="14"/>
      <c r="T22" s="14"/>
      <c r="U22" s="14"/>
      <c r="V22" s="14"/>
      <c r="W22" s="14"/>
      <c r="X22" s="3074"/>
    </row>
    <row r="23" spans="1:24" x14ac:dyDescent="0.2">
      <c r="A23" s="1" t="s">
        <v>504</v>
      </c>
      <c r="B23" s="366">
        <v>29851.366500000004</v>
      </c>
      <c r="C23" s="157"/>
      <c r="D23" s="112">
        <v>33234.656500000005</v>
      </c>
      <c r="E23" s="157"/>
      <c r="F23" s="112">
        <v>31343.934825000004</v>
      </c>
      <c r="G23" s="157"/>
      <c r="H23" s="112">
        <v>1568.1332499999999</v>
      </c>
      <c r="I23" s="157"/>
      <c r="J23" s="112">
        <v>2170.11</v>
      </c>
      <c r="K23" s="157"/>
      <c r="L23" s="112">
        <v>1615.1772474999998</v>
      </c>
      <c r="M23" s="149"/>
      <c r="N23" s="11">
        <v>32959.112072500007</v>
      </c>
      <c r="O23" s="114"/>
      <c r="P23" s="11">
        <v>218381.15218255611</v>
      </c>
      <c r="Q23" s="5"/>
      <c r="R23" s="14"/>
      <c r="S23" s="14"/>
      <c r="T23" s="14"/>
      <c r="U23" s="14"/>
      <c r="V23" s="14"/>
      <c r="W23" s="14"/>
      <c r="X23" s="3074"/>
    </row>
    <row r="24" spans="1:24" x14ac:dyDescent="0.2">
      <c r="A24" s="1" t="s">
        <v>505</v>
      </c>
      <c r="B24" s="366">
        <v>9938.7907739999991</v>
      </c>
      <c r="C24" s="157"/>
      <c r="D24" s="112">
        <v>10336.101777361631</v>
      </c>
      <c r="E24" s="157"/>
      <c r="F24" s="112">
        <v>10336.101777361631</v>
      </c>
      <c r="G24" s="157"/>
      <c r="H24" s="112">
        <v>216.75100000000003</v>
      </c>
      <c r="I24" s="157"/>
      <c r="J24" s="112">
        <v>217.00783503719333</v>
      </c>
      <c r="K24" s="157"/>
      <c r="L24" s="112">
        <v>217.00783503719333</v>
      </c>
      <c r="M24" s="149"/>
      <c r="N24" s="11">
        <v>10553.109612398825</v>
      </c>
      <c r="O24" s="114"/>
      <c r="P24" s="11">
        <v>69923.007367281156</v>
      </c>
      <c r="Q24" s="5"/>
      <c r="R24" s="14"/>
      <c r="S24" s="14"/>
      <c r="T24" s="14"/>
      <c r="U24" s="14"/>
      <c r="V24" s="14"/>
      <c r="W24" s="14"/>
      <c r="X24" s="3074"/>
    </row>
    <row r="25" spans="1:24" x14ac:dyDescent="0.2">
      <c r="A25" s="1" t="s">
        <v>506</v>
      </c>
      <c r="B25" s="366">
        <v>45008.066024741463</v>
      </c>
      <c r="C25" s="157"/>
      <c r="D25" s="112">
        <v>45494.736707153737</v>
      </c>
      <c r="E25" s="157"/>
      <c r="F25" s="112">
        <v>45494.736707153737</v>
      </c>
      <c r="G25" s="157"/>
      <c r="H25" s="112">
        <v>702.93499999999995</v>
      </c>
      <c r="I25" s="157"/>
      <c r="J25" s="112">
        <v>205.9385</v>
      </c>
      <c r="K25" s="157"/>
      <c r="L25" s="112">
        <v>205.9385</v>
      </c>
      <c r="M25" s="149"/>
      <c r="N25" s="11">
        <v>45700.675207153734</v>
      </c>
      <c r="O25" s="114"/>
      <c r="P25" s="11">
        <v>302804.45921315125</v>
      </c>
      <c r="Q25" s="5"/>
      <c r="R25" s="14"/>
      <c r="S25" s="14"/>
      <c r="T25" s="14"/>
      <c r="U25" s="14"/>
      <c r="V25" s="14"/>
      <c r="W25" s="14"/>
    </row>
    <row r="26" spans="1:24" x14ac:dyDescent="0.2">
      <c r="A26" s="313" t="s">
        <v>507</v>
      </c>
      <c r="B26" s="366">
        <v>8136.3534999999993</v>
      </c>
      <c r="C26" s="157"/>
      <c r="D26" s="112">
        <v>10797.01</v>
      </c>
      <c r="E26" s="157"/>
      <c r="F26" s="112">
        <v>8543.1711749999995</v>
      </c>
      <c r="G26" s="157"/>
      <c r="H26" s="112">
        <v>0</v>
      </c>
      <c r="I26" s="157"/>
      <c r="J26" s="112">
        <v>415.01575000000003</v>
      </c>
      <c r="K26" s="157"/>
      <c r="L26" s="112">
        <v>415.01575000000003</v>
      </c>
      <c r="M26" s="429"/>
      <c r="N26" s="11">
        <v>8958.186925</v>
      </c>
      <c r="O26" s="114"/>
      <c r="P26" s="11">
        <v>59355.336328386118</v>
      </c>
      <c r="Q26" s="5"/>
      <c r="R26" s="14"/>
      <c r="S26" s="14"/>
      <c r="T26" s="14"/>
      <c r="U26" s="14"/>
      <c r="V26" s="14"/>
      <c r="W26" s="14"/>
    </row>
    <row r="27" spans="1:24" x14ac:dyDescent="0.2">
      <c r="A27" s="1" t="s">
        <v>11</v>
      </c>
      <c r="B27" s="366">
        <v>520.05800000000011</v>
      </c>
      <c r="C27" s="157"/>
      <c r="D27" s="112">
        <v>969.60500000000002</v>
      </c>
      <c r="E27" s="157"/>
      <c r="F27" s="112">
        <v>546.06090000000017</v>
      </c>
      <c r="G27" s="157"/>
      <c r="H27" s="112">
        <v>54182.827858235687</v>
      </c>
      <c r="I27" s="157"/>
      <c r="J27" s="112">
        <v>55808.312693982756</v>
      </c>
      <c r="K27" s="157"/>
      <c r="L27" s="112">
        <v>55808.312693982756</v>
      </c>
      <c r="M27" s="429"/>
      <c r="N27" s="11">
        <v>56354.373593982753</v>
      </c>
      <c r="O27" s="114"/>
      <c r="P27" s="11">
        <v>373393.94971894583</v>
      </c>
      <c r="Q27" s="5"/>
      <c r="R27" s="14"/>
      <c r="S27" s="14"/>
      <c r="T27" s="14"/>
      <c r="U27" s="14"/>
      <c r="V27" s="14"/>
      <c r="W27" s="14"/>
    </row>
    <row r="28" spans="1:24" x14ac:dyDescent="0.2">
      <c r="A28" s="1" t="s">
        <v>509</v>
      </c>
      <c r="B28" s="366">
        <v>11471.651437999999</v>
      </c>
      <c r="C28" s="157"/>
      <c r="D28" s="112">
        <v>14411.135</v>
      </c>
      <c r="E28" s="157"/>
      <c r="F28" s="112">
        <v>12045.234009899999</v>
      </c>
      <c r="G28" s="157"/>
      <c r="H28" s="112">
        <v>0</v>
      </c>
      <c r="I28" s="157"/>
      <c r="J28" s="112">
        <v>0</v>
      </c>
      <c r="K28" s="157"/>
      <c r="L28" s="112">
        <v>0</v>
      </c>
      <c r="M28" s="429"/>
      <c r="N28" s="11">
        <v>12045.234009899999</v>
      </c>
      <c r="O28" s="114"/>
      <c r="P28" s="11">
        <v>79809.555415336392</v>
      </c>
      <c r="Q28" s="5"/>
      <c r="R28" s="14"/>
      <c r="S28" s="14"/>
      <c r="T28" s="14"/>
      <c r="U28" s="14"/>
      <c r="V28" s="14"/>
      <c r="W28" s="14"/>
    </row>
    <row r="29" spans="1:24" x14ac:dyDescent="0.2">
      <c r="A29" s="1" t="s">
        <v>274</v>
      </c>
      <c r="B29" s="366">
        <v>15377.704333407335</v>
      </c>
      <c r="C29" s="157"/>
      <c r="D29" s="112">
        <v>16741.711897173078</v>
      </c>
      <c r="E29" s="157"/>
      <c r="F29" s="112">
        <v>15717.88215162788</v>
      </c>
      <c r="G29" s="157"/>
      <c r="H29" s="112">
        <v>3445.4976004313835</v>
      </c>
      <c r="I29" s="157"/>
      <c r="J29" s="112">
        <v>3167.0377813225764</v>
      </c>
      <c r="K29" s="157"/>
      <c r="L29" s="112">
        <v>3167.0377813225764</v>
      </c>
      <c r="M29" s="429"/>
      <c r="N29" s="11">
        <v>18884.919932950455</v>
      </c>
      <c r="O29" s="114"/>
      <c r="P29" s="11">
        <v>125128.08490596633</v>
      </c>
      <c r="Q29" s="5"/>
      <c r="R29" s="14"/>
      <c r="S29" s="14"/>
      <c r="T29" s="14"/>
      <c r="U29" s="14"/>
      <c r="V29" s="14"/>
      <c r="W29" s="14"/>
    </row>
    <row r="30" spans="1:24" x14ac:dyDescent="0.2">
      <c r="A30" s="1" t="s">
        <v>511</v>
      </c>
      <c r="B30" s="366">
        <v>24625.618975258534</v>
      </c>
      <c r="C30" s="157"/>
      <c r="D30" s="112">
        <v>26616.04579284626</v>
      </c>
      <c r="E30" s="157"/>
      <c r="F30" s="112">
        <v>25880.246717846268</v>
      </c>
      <c r="G30" s="157"/>
      <c r="H30" s="112">
        <v>0</v>
      </c>
      <c r="I30" s="157"/>
      <c r="J30" s="112">
        <v>3.8042500000000001</v>
      </c>
      <c r="K30" s="157"/>
      <c r="L30" s="112">
        <v>4</v>
      </c>
      <c r="M30" s="149"/>
      <c r="N30" s="11">
        <v>25884.246717846268</v>
      </c>
      <c r="O30" s="114"/>
      <c r="P30" s="11">
        <v>171504.36605169298</v>
      </c>
      <c r="Q30" s="5"/>
      <c r="R30" s="14"/>
      <c r="S30" s="14"/>
      <c r="T30" s="14"/>
      <c r="U30" s="14"/>
      <c r="V30" s="14"/>
      <c r="W30" s="14"/>
      <c r="X30" s="13"/>
    </row>
    <row r="31" spans="1:24" x14ac:dyDescent="0.2">
      <c r="A31" s="1" t="s">
        <v>512</v>
      </c>
      <c r="B31" s="366">
        <v>52054.510499999997</v>
      </c>
      <c r="C31" s="157"/>
      <c r="D31" s="112">
        <v>56273.47849999999</v>
      </c>
      <c r="E31" s="157"/>
      <c r="F31" s="112">
        <v>54657.236024999998</v>
      </c>
      <c r="G31" s="157"/>
      <c r="H31" s="112">
        <v>0</v>
      </c>
      <c r="I31" s="157"/>
      <c r="J31" s="112">
        <v>0</v>
      </c>
      <c r="K31" s="157"/>
      <c r="L31" s="112">
        <v>0</v>
      </c>
      <c r="M31" s="429"/>
      <c r="N31" s="11">
        <v>54657.236024999998</v>
      </c>
      <c r="O31" s="114"/>
      <c r="P31" s="11">
        <v>362149.02124782989</v>
      </c>
      <c r="Q31" s="5"/>
      <c r="R31" s="14"/>
      <c r="S31" s="14"/>
      <c r="T31" s="14"/>
      <c r="U31" s="14"/>
      <c r="V31" s="14"/>
      <c r="W31" s="14"/>
    </row>
    <row r="32" spans="1:24" ht="13.5" thickBot="1" x14ac:dyDescent="0.25">
      <c r="A32" s="6" t="s">
        <v>513</v>
      </c>
      <c r="B32" s="368">
        <v>11922.202607527375</v>
      </c>
      <c r="C32" s="232"/>
      <c r="D32" s="113">
        <v>14299.832999999997</v>
      </c>
      <c r="E32" s="232"/>
      <c r="F32" s="113">
        <v>12518.312737903745</v>
      </c>
      <c r="G32" s="232"/>
      <c r="H32" s="113">
        <v>0</v>
      </c>
      <c r="I32" s="232"/>
      <c r="J32" s="113">
        <v>0</v>
      </c>
      <c r="K32" s="232"/>
      <c r="L32" s="113">
        <v>0</v>
      </c>
      <c r="M32" s="171"/>
      <c r="N32" s="12">
        <v>12518.312737903745</v>
      </c>
      <c r="O32" s="137"/>
      <c r="P32" s="12">
        <v>82944.090031052445</v>
      </c>
      <c r="Q32" s="7"/>
      <c r="R32" s="14"/>
      <c r="S32" s="14"/>
      <c r="T32" s="14"/>
      <c r="U32" s="14"/>
      <c r="V32" s="14"/>
      <c r="W32" s="14"/>
    </row>
    <row r="33" spans="1:24" x14ac:dyDescent="0.2">
      <c r="A33" s="94" t="s">
        <v>514</v>
      </c>
      <c r="B33" s="254">
        <v>244118.22438000003</v>
      </c>
      <c r="C33" s="157"/>
      <c r="D33" s="80">
        <v>257755.533</v>
      </c>
      <c r="E33" s="157"/>
      <c r="F33" s="80">
        <v>248144.18397400004</v>
      </c>
      <c r="G33" s="157"/>
      <c r="H33" s="80">
        <v>24779.458200000001</v>
      </c>
      <c r="I33" s="157"/>
      <c r="J33" s="80">
        <v>25941.452499999996</v>
      </c>
      <c r="K33" s="157"/>
      <c r="L33" s="80">
        <v>24007.209987499995</v>
      </c>
      <c r="M33" s="140"/>
      <c r="N33" s="80">
        <v>272151.39396150003</v>
      </c>
      <c r="O33" s="153"/>
      <c r="P33" s="77">
        <v>1803226.2170979362</v>
      </c>
      <c r="Q33" s="5"/>
      <c r="R33" s="14"/>
      <c r="S33" s="14"/>
      <c r="T33" s="14"/>
      <c r="U33" s="14"/>
      <c r="V33" s="14"/>
      <c r="W33" s="14"/>
    </row>
    <row r="34" spans="1:24" x14ac:dyDescent="0.2">
      <c r="A34" s="1" t="s">
        <v>515</v>
      </c>
      <c r="B34" s="366">
        <v>6748.6165000000001</v>
      </c>
      <c r="C34" s="157"/>
      <c r="D34" s="112">
        <v>8133.753999999999</v>
      </c>
      <c r="E34" s="157"/>
      <c r="F34" s="112">
        <v>7086.0473250000005</v>
      </c>
      <c r="G34" s="157"/>
      <c r="H34" s="112">
        <v>0</v>
      </c>
      <c r="I34" s="157"/>
      <c r="J34" s="112">
        <v>0</v>
      </c>
      <c r="K34" s="157"/>
      <c r="L34" s="112">
        <v>0</v>
      </c>
      <c r="M34" s="429"/>
      <c r="N34" s="11">
        <v>7086.0473250000005</v>
      </c>
      <c r="O34" s="114"/>
      <c r="P34" s="11">
        <v>46950.875856415092</v>
      </c>
      <c r="Q34" s="5"/>
      <c r="R34" s="14"/>
      <c r="S34" s="14"/>
      <c r="T34" s="14"/>
      <c r="U34" s="14"/>
      <c r="V34" s="14"/>
      <c r="W34" s="14"/>
    </row>
    <row r="35" spans="1:24" x14ac:dyDescent="0.2">
      <c r="A35" s="1" t="s">
        <v>516</v>
      </c>
      <c r="B35" s="366">
        <v>22719.628500000006</v>
      </c>
      <c r="C35" s="157"/>
      <c r="D35" s="112">
        <v>26146.285</v>
      </c>
      <c r="E35" s="157"/>
      <c r="F35" s="112">
        <v>23855.609925000008</v>
      </c>
      <c r="G35" s="157"/>
      <c r="H35" s="112">
        <v>29.53125</v>
      </c>
      <c r="I35" s="157"/>
      <c r="J35" s="112">
        <v>32.375</v>
      </c>
      <c r="K35" s="157"/>
      <c r="L35" s="112">
        <v>30.417187500000001</v>
      </c>
      <c r="M35" s="429"/>
      <c r="N35" s="11">
        <v>23886.027112500007</v>
      </c>
      <c r="O35" s="114"/>
      <c r="P35" s="11">
        <v>158264.52212721464</v>
      </c>
      <c r="Q35" s="5"/>
      <c r="R35" s="14"/>
      <c r="S35" s="14"/>
      <c r="T35" s="14"/>
      <c r="U35" s="14"/>
      <c r="V35" s="14"/>
      <c r="W35" s="14"/>
    </row>
    <row r="36" spans="1:24" x14ac:dyDescent="0.2">
      <c r="A36" s="1" t="s">
        <v>613</v>
      </c>
      <c r="B36" s="366">
        <v>35506.519</v>
      </c>
      <c r="C36" s="157"/>
      <c r="D36" s="112">
        <v>34430.392499999994</v>
      </c>
      <c r="E36" s="157"/>
      <c r="F36" s="112">
        <v>34430.392499999994</v>
      </c>
      <c r="G36" s="157"/>
      <c r="H36" s="112">
        <v>0</v>
      </c>
      <c r="I36" s="157"/>
      <c r="J36" s="112">
        <v>0</v>
      </c>
      <c r="K36" s="157"/>
      <c r="L36" s="112">
        <v>0</v>
      </c>
      <c r="M36" s="429"/>
      <c r="N36" s="11">
        <v>34430.392499999994</v>
      </c>
      <c r="O36" s="114"/>
      <c r="P36" s="11">
        <v>228129.59183209305</v>
      </c>
      <c r="Q36" s="5"/>
      <c r="R36" s="14"/>
      <c r="S36" s="14"/>
      <c r="T36" s="14"/>
      <c r="U36" s="14"/>
      <c r="V36" s="14"/>
      <c r="W36" s="14"/>
    </row>
    <row r="37" spans="1:24" x14ac:dyDescent="0.2">
      <c r="A37" s="1" t="s">
        <v>517</v>
      </c>
      <c r="B37" s="366">
        <v>10883.899000000001</v>
      </c>
      <c r="C37" s="157"/>
      <c r="D37" s="112">
        <v>12050.574999999997</v>
      </c>
      <c r="E37" s="157"/>
      <c r="F37" s="112">
        <v>11428.093950000002</v>
      </c>
      <c r="G37" s="157"/>
      <c r="H37" s="112">
        <v>0</v>
      </c>
      <c r="I37" s="157"/>
      <c r="J37" s="112">
        <v>0</v>
      </c>
      <c r="K37" s="157"/>
      <c r="L37" s="112">
        <v>0</v>
      </c>
      <c r="M37" s="429"/>
      <c r="N37" s="11">
        <v>11428.093950000002</v>
      </c>
      <c r="O37" s="114"/>
      <c r="P37" s="11">
        <v>75720.496309541428</v>
      </c>
      <c r="Q37" s="5"/>
      <c r="R37" s="14"/>
      <c r="S37" s="14"/>
      <c r="T37" s="14"/>
      <c r="U37" s="14"/>
      <c r="V37" s="14"/>
      <c r="W37" s="14"/>
    </row>
    <row r="38" spans="1:24" x14ac:dyDescent="0.2">
      <c r="A38" s="1" t="s">
        <v>518</v>
      </c>
      <c r="B38" s="366">
        <v>12182.97</v>
      </c>
      <c r="C38" s="157"/>
      <c r="D38" s="112">
        <v>13748.936499999996</v>
      </c>
      <c r="E38" s="157"/>
      <c r="F38" s="112">
        <v>12792.1185</v>
      </c>
      <c r="G38" s="157"/>
      <c r="H38" s="112">
        <v>179.4975</v>
      </c>
      <c r="I38" s="157"/>
      <c r="J38" s="112">
        <v>222.63024999999999</v>
      </c>
      <c r="K38" s="157"/>
      <c r="L38" s="112">
        <v>184.88242500000001</v>
      </c>
      <c r="M38" s="429"/>
      <c r="N38" s="11">
        <v>12977.000925</v>
      </c>
      <c r="O38" s="114"/>
      <c r="P38" s="11">
        <v>85983.275509419313</v>
      </c>
      <c r="Q38" s="5"/>
      <c r="R38" s="14"/>
      <c r="S38" s="14"/>
      <c r="T38" s="14"/>
      <c r="U38" s="14"/>
      <c r="V38" s="14"/>
      <c r="W38" s="14"/>
    </row>
    <row r="39" spans="1:24" x14ac:dyDescent="0.2">
      <c r="A39" s="1" t="s">
        <v>520</v>
      </c>
      <c r="B39" s="366">
        <v>9944.1750000000011</v>
      </c>
      <c r="C39" s="157"/>
      <c r="D39" s="112">
        <v>12350.663500000001</v>
      </c>
      <c r="E39" s="157"/>
      <c r="F39" s="112">
        <v>10441.383750000001</v>
      </c>
      <c r="G39" s="157"/>
      <c r="H39" s="112">
        <v>0</v>
      </c>
      <c r="I39" s="157"/>
      <c r="J39" s="112">
        <v>0</v>
      </c>
      <c r="K39" s="157"/>
      <c r="L39" s="112">
        <v>0</v>
      </c>
      <c r="M39" s="429"/>
      <c r="N39" s="11">
        <v>10441.383750000001</v>
      </c>
      <c r="O39" s="114"/>
      <c r="P39" s="11">
        <v>69182.731885782297</v>
      </c>
      <c r="Q39" s="5"/>
      <c r="R39" s="14"/>
      <c r="S39" s="14"/>
      <c r="T39" s="14"/>
      <c r="U39" s="14"/>
      <c r="V39" s="14"/>
      <c r="W39" s="14"/>
    </row>
    <row r="40" spans="1:24" x14ac:dyDescent="0.2">
      <c r="A40" s="1" t="s">
        <v>500</v>
      </c>
      <c r="B40" s="366">
        <v>6820.8665000000001</v>
      </c>
      <c r="C40" s="157"/>
      <c r="D40" s="112">
        <v>7139.1285000000007</v>
      </c>
      <c r="E40" s="157"/>
      <c r="F40" s="112">
        <v>7139.1285000000007</v>
      </c>
      <c r="G40" s="157"/>
      <c r="H40" s="112">
        <v>0</v>
      </c>
      <c r="I40" s="157"/>
      <c r="J40" s="112">
        <v>0</v>
      </c>
      <c r="K40" s="157"/>
      <c r="L40" s="112">
        <v>0</v>
      </c>
      <c r="M40" s="429"/>
      <c r="N40" s="11">
        <v>7139.1285000000007</v>
      </c>
      <c r="O40" s="114"/>
      <c r="P40" s="11">
        <v>47302.58218060869</v>
      </c>
      <c r="Q40" s="5"/>
      <c r="R40" s="14"/>
      <c r="S40" s="14"/>
      <c r="T40" s="14"/>
      <c r="U40" s="14"/>
      <c r="V40" s="14"/>
      <c r="W40" s="14"/>
    </row>
    <row r="41" spans="1:24" x14ac:dyDescent="0.2">
      <c r="A41" s="1" t="s">
        <v>521</v>
      </c>
      <c r="B41" s="366">
        <v>16099.054</v>
      </c>
      <c r="C41" s="157"/>
      <c r="D41" s="112">
        <v>18353.552</v>
      </c>
      <c r="E41" s="157"/>
      <c r="F41" s="112">
        <v>16904.006700000002</v>
      </c>
      <c r="G41" s="157"/>
      <c r="H41" s="112">
        <v>0</v>
      </c>
      <c r="I41" s="157"/>
      <c r="J41" s="112">
        <v>0</v>
      </c>
      <c r="K41" s="157"/>
      <c r="L41" s="112">
        <v>0</v>
      </c>
      <c r="M41" s="429"/>
      <c r="N41" s="11">
        <v>16904.006700000002</v>
      </c>
      <c r="O41" s="114"/>
      <c r="P41" s="11">
        <v>112002.90989415724</v>
      </c>
      <c r="Q41" s="5"/>
      <c r="R41" s="14"/>
      <c r="S41" s="14"/>
      <c r="T41" s="14"/>
      <c r="U41" s="14"/>
      <c r="V41" s="14"/>
      <c r="W41" s="14"/>
    </row>
    <row r="42" spans="1:24" x14ac:dyDescent="0.2">
      <c r="A42" s="1" t="s">
        <v>522</v>
      </c>
      <c r="B42" s="366">
        <v>15267.424499999999</v>
      </c>
      <c r="C42" s="157"/>
      <c r="D42" s="112">
        <v>15697.782500000001</v>
      </c>
      <c r="E42" s="157"/>
      <c r="F42" s="112">
        <v>15697.782500000001</v>
      </c>
      <c r="G42" s="157"/>
      <c r="H42" s="112">
        <v>0</v>
      </c>
      <c r="I42" s="157"/>
      <c r="J42" s="112">
        <v>0</v>
      </c>
      <c r="K42" s="157"/>
      <c r="L42" s="112">
        <v>0</v>
      </c>
      <c r="M42" s="429"/>
      <c r="N42" s="11">
        <v>15697.782500000001</v>
      </c>
      <c r="O42" s="114"/>
      <c r="P42" s="11">
        <v>104010.68516410244</v>
      </c>
      <c r="Q42" s="5"/>
      <c r="R42" s="14"/>
      <c r="S42" s="14"/>
      <c r="T42" s="14"/>
      <c r="U42" s="14"/>
      <c r="V42" s="14"/>
      <c r="W42" s="14"/>
    </row>
    <row r="43" spans="1:24" x14ac:dyDescent="0.2">
      <c r="A43" s="1" t="s">
        <v>501</v>
      </c>
      <c r="B43" s="366">
        <v>14758.529</v>
      </c>
      <c r="C43" s="157"/>
      <c r="D43" s="112">
        <v>14547.598000000002</v>
      </c>
      <c r="E43" s="157"/>
      <c r="F43" s="112">
        <v>14547.598000000002</v>
      </c>
      <c r="G43" s="157"/>
      <c r="H43" s="112">
        <v>32.523249999999997</v>
      </c>
      <c r="I43" s="157"/>
      <c r="J43" s="112">
        <v>216.98899999999998</v>
      </c>
      <c r="K43" s="157"/>
      <c r="L43" s="112">
        <v>216.98899999999998</v>
      </c>
      <c r="M43" s="429"/>
      <c r="N43" s="11">
        <v>14764.587000000001</v>
      </c>
      <c r="O43" s="114"/>
      <c r="P43" s="11">
        <v>97827.499523260674</v>
      </c>
      <c r="Q43" s="5"/>
      <c r="R43" s="14"/>
      <c r="S43" s="14"/>
      <c r="T43" s="14"/>
      <c r="U43" s="14"/>
      <c r="V43" s="14"/>
      <c r="W43" s="14"/>
    </row>
    <row r="44" spans="1:24" x14ac:dyDescent="0.2">
      <c r="A44" s="1" t="s">
        <v>503</v>
      </c>
      <c r="B44" s="366">
        <v>48294.657999999996</v>
      </c>
      <c r="C44" s="157"/>
      <c r="D44" s="112">
        <v>47319.229000000007</v>
      </c>
      <c r="E44" s="157"/>
      <c r="F44" s="112">
        <v>47319.229000000007</v>
      </c>
      <c r="G44" s="157"/>
      <c r="H44" s="112">
        <v>3632.1374999999998</v>
      </c>
      <c r="I44" s="157"/>
      <c r="J44" s="112">
        <v>5635.6385</v>
      </c>
      <c r="K44" s="157"/>
      <c r="L44" s="112">
        <v>3741.1016249999998</v>
      </c>
      <c r="M44" s="429"/>
      <c r="N44" s="11">
        <v>51060.33062500001</v>
      </c>
      <c r="O44" s="114"/>
      <c r="P44" s="11">
        <v>338316.57261220517</v>
      </c>
      <c r="Q44" s="5"/>
      <c r="R44" s="14"/>
      <c r="S44" s="14"/>
      <c r="T44" s="14"/>
      <c r="U44" s="14"/>
      <c r="V44" s="14"/>
      <c r="W44" s="14"/>
      <c r="X44" s="60"/>
    </row>
    <row r="45" spans="1:24" x14ac:dyDescent="0.2">
      <c r="A45" s="1" t="s">
        <v>523</v>
      </c>
      <c r="B45" s="366">
        <v>0</v>
      </c>
      <c r="C45" s="157"/>
      <c r="D45" s="112">
        <v>0</v>
      </c>
      <c r="E45" s="157"/>
      <c r="F45" s="112">
        <v>0</v>
      </c>
      <c r="G45" s="157"/>
      <c r="H45" s="112">
        <v>20905.768700000001</v>
      </c>
      <c r="I45" s="157"/>
      <c r="J45" s="112">
        <v>19833.819749999995</v>
      </c>
      <c r="K45" s="157"/>
      <c r="L45" s="112">
        <v>19833.819749999995</v>
      </c>
      <c r="M45" s="429"/>
      <c r="N45" s="11">
        <v>19833.819749999995</v>
      </c>
      <c r="O45" s="114"/>
      <c r="P45" s="11">
        <v>131415.32452872285</v>
      </c>
      <c r="Q45" s="5"/>
      <c r="R45" s="14"/>
      <c r="S45" s="14"/>
      <c r="T45" s="14"/>
      <c r="U45" s="14"/>
      <c r="V45" s="14"/>
      <c r="W45" s="14"/>
    </row>
    <row r="46" spans="1:24" x14ac:dyDescent="0.2">
      <c r="A46" s="1" t="s">
        <v>524</v>
      </c>
      <c r="B46" s="366">
        <v>21485.465499999998</v>
      </c>
      <c r="C46" s="157"/>
      <c r="D46" s="112">
        <v>21926.053500000002</v>
      </c>
      <c r="E46" s="157"/>
      <c r="F46" s="112">
        <v>21926.053500000002</v>
      </c>
      <c r="G46" s="157"/>
      <c r="H46" s="112">
        <v>0</v>
      </c>
      <c r="I46" s="157"/>
      <c r="J46" s="112">
        <v>0</v>
      </c>
      <c r="K46" s="157"/>
      <c r="L46" s="112">
        <v>0</v>
      </c>
      <c r="M46" s="429"/>
      <c r="N46" s="11">
        <v>21926.053500000002</v>
      </c>
      <c r="O46" s="114"/>
      <c r="P46" s="11">
        <v>145278.08927660747</v>
      </c>
      <c r="Q46" s="5"/>
      <c r="R46" s="14"/>
      <c r="S46" s="14"/>
      <c r="T46" s="14"/>
      <c r="U46" s="14"/>
      <c r="V46" s="14"/>
      <c r="W46" s="14"/>
    </row>
    <row r="47" spans="1:24" ht="13.5" thickBot="1" x14ac:dyDescent="0.25">
      <c r="A47" s="6" t="s">
        <v>512</v>
      </c>
      <c r="B47" s="368">
        <v>23406.418880000001</v>
      </c>
      <c r="C47" s="232"/>
      <c r="D47" s="113">
        <v>25911.583000000002</v>
      </c>
      <c r="E47" s="232"/>
      <c r="F47" s="113">
        <v>24576.739824000004</v>
      </c>
      <c r="G47" s="232"/>
      <c r="H47" s="113">
        <v>0</v>
      </c>
      <c r="I47" s="232"/>
      <c r="J47" s="113">
        <v>0</v>
      </c>
      <c r="K47" s="232"/>
      <c r="L47" s="113">
        <v>0</v>
      </c>
      <c r="M47" s="430"/>
      <c r="N47" s="12">
        <v>24576.739824000004</v>
      </c>
      <c r="O47" s="137"/>
      <c r="P47" s="12">
        <v>162841.06039780602</v>
      </c>
      <c r="Q47" s="7"/>
      <c r="R47" s="14"/>
      <c r="S47" s="14"/>
      <c r="T47" s="14"/>
      <c r="U47" s="14"/>
      <c r="V47" s="14"/>
      <c r="W47" s="14"/>
    </row>
    <row r="48" spans="1:24" ht="13.5" thickBot="1" x14ac:dyDescent="0.25">
      <c r="A48" s="70" t="s">
        <v>488</v>
      </c>
      <c r="B48" s="89">
        <v>760771.1245228115</v>
      </c>
      <c r="C48" s="131"/>
      <c r="D48" s="78">
        <v>815743.44639717299</v>
      </c>
      <c r="E48" s="131"/>
      <c r="F48" s="78">
        <v>783409.91097425239</v>
      </c>
      <c r="G48" s="131"/>
      <c r="H48" s="78">
        <v>99758.859908667073</v>
      </c>
      <c r="I48" s="131"/>
      <c r="J48" s="78">
        <v>103760.63356030533</v>
      </c>
      <c r="K48" s="131"/>
      <c r="L48" s="78">
        <v>100326.43432530534</v>
      </c>
      <c r="M48" s="318"/>
      <c r="N48" s="78">
        <v>883736.34529955778</v>
      </c>
      <c r="O48" s="138"/>
      <c r="P48" s="78">
        <v>5855478.1720938496</v>
      </c>
      <c r="Q48" s="7"/>
      <c r="R48" s="14"/>
      <c r="S48" s="14"/>
      <c r="T48" s="14"/>
      <c r="U48" s="14"/>
      <c r="V48" s="14"/>
      <c r="W48" s="14"/>
    </row>
    <row r="49" spans="1:24" s="34" customFormat="1" ht="15.75" x14ac:dyDescent="0.25">
      <c r="A49" s="106" t="s">
        <v>275</v>
      </c>
      <c r="B49" s="387"/>
      <c r="C49" s="251"/>
      <c r="D49" s="387"/>
      <c r="E49" s="251"/>
      <c r="F49" s="387"/>
      <c r="G49" s="251"/>
      <c r="H49" s="387"/>
      <c r="I49" s="251"/>
      <c r="J49" s="387"/>
      <c r="K49" s="251"/>
      <c r="L49" s="387"/>
      <c r="M49" s="251"/>
      <c r="N49" s="387"/>
      <c r="O49" s="387"/>
      <c r="P49" s="387"/>
      <c r="Q49" s="106"/>
      <c r="R49" s="106"/>
      <c r="S49" s="106"/>
      <c r="T49" s="106"/>
      <c r="U49" s="106"/>
      <c r="V49" s="106"/>
      <c r="W49" s="106"/>
    </row>
    <row r="50" spans="1:24" s="34" customFormat="1" ht="15.75" x14ac:dyDescent="0.25">
      <c r="A50" s="106" t="s">
        <v>276</v>
      </c>
      <c r="B50" s="387"/>
      <c r="C50" s="251"/>
      <c r="D50" s="387"/>
      <c r="E50" s="251"/>
      <c r="F50" s="387"/>
      <c r="G50" s="251"/>
      <c r="H50" s="387"/>
      <c r="I50" s="251"/>
      <c r="J50" s="387"/>
      <c r="K50" s="251"/>
      <c r="L50" s="387"/>
      <c r="M50" s="251"/>
      <c r="N50" s="387"/>
      <c r="O50" s="387"/>
      <c r="P50" s="387"/>
      <c r="Q50" s="106"/>
      <c r="R50" s="106"/>
      <c r="S50" s="106"/>
      <c r="T50" s="106"/>
      <c r="U50" s="106"/>
      <c r="V50" s="106"/>
      <c r="W50" s="106"/>
    </row>
    <row r="51" spans="1:24" ht="15" x14ac:dyDescent="0.2">
      <c r="N51" s="228"/>
      <c r="P51" s="229"/>
      <c r="X51" s="34"/>
    </row>
    <row r="52" spans="1:24" ht="15" x14ac:dyDescent="0.2">
      <c r="X52" s="34"/>
    </row>
    <row r="53" spans="1:24" ht="15" x14ac:dyDescent="0.2">
      <c r="X53" s="34"/>
    </row>
    <row r="54" spans="1:24" ht="15" x14ac:dyDescent="0.2">
      <c r="X54" s="34"/>
    </row>
    <row r="55" spans="1:24" ht="15" x14ac:dyDescent="0.2">
      <c r="X55" s="34"/>
    </row>
    <row r="56" spans="1:24" ht="15" x14ac:dyDescent="0.2">
      <c r="X56" s="34"/>
    </row>
    <row r="57" spans="1:24" ht="15" x14ac:dyDescent="0.2">
      <c r="X57" s="34"/>
    </row>
    <row r="58" spans="1:24" ht="15" x14ac:dyDescent="0.2">
      <c r="X58" s="34"/>
    </row>
    <row r="59" spans="1:24" ht="15" x14ac:dyDescent="0.2">
      <c r="X59" s="34"/>
    </row>
    <row r="60" spans="1:24" ht="15" x14ac:dyDescent="0.2">
      <c r="X60" s="34"/>
    </row>
    <row r="61" spans="1:24" ht="15" x14ac:dyDescent="0.2">
      <c r="X61" s="34"/>
    </row>
    <row r="63" spans="1:24" ht="15" x14ac:dyDescent="0.2">
      <c r="X63" s="34"/>
    </row>
    <row r="64" spans="1:24" ht="15" x14ac:dyDescent="0.2">
      <c r="X64" s="34"/>
    </row>
  </sheetData>
  <mergeCells count="21">
    <mergeCell ref="F9:G9"/>
    <mergeCell ref="L9:M9"/>
    <mergeCell ref="N9:O9"/>
    <mergeCell ref="B5:G5"/>
    <mergeCell ref="H5:M5"/>
    <mergeCell ref="F7:G7"/>
    <mergeCell ref="L7:M7"/>
    <mergeCell ref="F8:G8"/>
    <mergeCell ref="L8:M8"/>
    <mergeCell ref="B3:O3"/>
    <mergeCell ref="P4:Q4"/>
    <mergeCell ref="P5:Q5"/>
    <mergeCell ref="P6:Q6"/>
    <mergeCell ref="N5:O5"/>
    <mergeCell ref="N6:O6"/>
    <mergeCell ref="P9:Q9"/>
    <mergeCell ref="X21:X24"/>
    <mergeCell ref="P8:Q8"/>
    <mergeCell ref="N8:O8"/>
    <mergeCell ref="P7:Q7"/>
    <mergeCell ref="N7:O7"/>
  </mergeCells>
  <phoneticPr fontId="0" type="noConversion"/>
  <pageMargins left="0.75" right="0.57999999999999996" top="0.78" bottom="0.4" header="0.67" footer="0.41"/>
  <pageSetup paperSize="9" scale="77"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zoomScale="80" zoomScaleNormal="80" workbookViewId="0">
      <selection activeCell="B26" sqref="B26"/>
    </sheetView>
  </sheetViews>
  <sheetFormatPr defaultRowHeight="12.75" x14ac:dyDescent="0.2"/>
  <cols>
    <col min="1" max="1" width="15.28515625" customWidth="1"/>
    <col min="2" max="2" width="71" customWidth="1"/>
    <col min="3" max="3" width="6.7109375" customWidth="1"/>
  </cols>
  <sheetData>
    <row r="1" spans="1:3" ht="18" x14ac:dyDescent="0.25">
      <c r="A1" s="2841" t="s">
        <v>26</v>
      </c>
      <c r="B1" s="2841"/>
      <c r="C1" s="2841"/>
    </row>
    <row r="2" spans="1:3" s="61" customFormat="1" x14ac:dyDescent="0.2">
      <c r="A2" s="564" t="s">
        <v>27</v>
      </c>
      <c r="C2" s="60" t="s">
        <v>296</v>
      </c>
    </row>
    <row r="3" spans="1:3" s="61" customFormat="1" x14ac:dyDescent="0.2"/>
    <row r="4" spans="1:3" s="61" customFormat="1" x14ac:dyDescent="0.2">
      <c r="A4" s="13" t="s">
        <v>238</v>
      </c>
      <c r="B4" s="60" t="s">
        <v>750</v>
      </c>
      <c r="C4" s="543">
        <v>1.1000000000000001</v>
      </c>
    </row>
    <row r="5" spans="1:3" s="61" customFormat="1" x14ac:dyDescent="0.2">
      <c r="A5" s="13"/>
      <c r="B5" s="61" t="s">
        <v>530</v>
      </c>
      <c r="C5" s="543">
        <v>1.2</v>
      </c>
    </row>
    <row r="6" spans="1:3" s="61" customFormat="1" x14ac:dyDescent="0.2">
      <c r="A6" s="2243">
        <v>1.1000000000000001</v>
      </c>
      <c r="B6" s="1393" t="s">
        <v>951</v>
      </c>
      <c r="C6" s="543">
        <v>1.3</v>
      </c>
    </row>
    <row r="7" spans="1:3" s="61" customFormat="1" x14ac:dyDescent="0.2">
      <c r="A7" s="2243">
        <v>1.2</v>
      </c>
      <c r="B7" s="1393" t="s">
        <v>952</v>
      </c>
      <c r="C7" s="2181">
        <v>1.4</v>
      </c>
    </row>
    <row r="8" spans="1:3" s="61" customFormat="1" x14ac:dyDescent="0.2">
      <c r="A8" s="2243">
        <v>1.3</v>
      </c>
      <c r="B8" s="1393" t="s">
        <v>943</v>
      </c>
      <c r="C8" s="2181">
        <v>1.5</v>
      </c>
    </row>
    <row r="9" spans="1:3" s="61" customFormat="1" x14ac:dyDescent="0.2">
      <c r="A9" s="2243">
        <v>1.4</v>
      </c>
      <c r="B9" s="1393" t="s">
        <v>944</v>
      </c>
      <c r="C9" s="2181">
        <v>1.6</v>
      </c>
    </row>
    <row r="10" spans="1:3" s="61" customFormat="1" x14ac:dyDescent="0.2">
      <c r="A10" s="2243">
        <v>1.5</v>
      </c>
      <c r="B10" s="1393" t="s">
        <v>945</v>
      </c>
      <c r="C10" s="2181">
        <v>1.7</v>
      </c>
    </row>
    <row r="11" spans="1:3" s="61" customFormat="1" x14ac:dyDescent="0.2">
      <c r="A11" s="2243">
        <v>1.6</v>
      </c>
      <c r="B11" s="1393" t="s">
        <v>946</v>
      </c>
      <c r="C11" s="2181">
        <v>1.8</v>
      </c>
    </row>
    <row r="12" spans="1:3" s="61" customFormat="1" x14ac:dyDescent="0.2">
      <c r="A12" s="2243">
        <v>1.7</v>
      </c>
      <c r="B12" s="1393" t="s">
        <v>947</v>
      </c>
      <c r="C12" s="2181">
        <v>1.9</v>
      </c>
    </row>
    <row r="13" spans="1:3" s="61" customFormat="1" x14ac:dyDescent="0.2">
      <c r="A13" s="2243">
        <v>1.8</v>
      </c>
      <c r="B13" s="1393" t="s">
        <v>948</v>
      </c>
      <c r="C13" s="2183">
        <v>1.1000000000000001</v>
      </c>
    </row>
    <row r="14" spans="1:3" s="61" customFormat="1" x14ac:dyDescent="0.2">
      <c r="A14" s="2243">
        <v>1.9</v>
      </c>
      <c r="B14" s="1393" t="s">
        <v>949</v>
      </c>
      <c r="C14" s="2181">
        <v>1.1100000000000001</v>
      </c>
    </row>
    <row r="15" spans="1:3" s="61" customFormat="1" x14ac:dyDescent="0.2">
      <c r="A15" s="2178">
        <v>1.1000000000000001</v>
      </c>
      <c r="B15" s="1393" t="s">
        <v>950</v>
      </c>
      <c r="C15" s="2183">
        <v>1.1200000000000001</v>
      </c>
    </row>
    <row r="16" spans="1:3" s="61" customFormat="1" x14ac:dyDescent="0.2">
      <c r="A16" s="2178">
        <v>1.1100000000000001</v>
      </c>
      <c r="B16" s="1393" t="s">
        <v>953</v>
      </c>
      <c r="C16" s="2183">
        <v>1.1299999999999999</v>
      </c>
    </row>
    <row r="17" spans="1:3" s="61" customFormat="1" x14ac:dyDescent="0.2">
      <c r="A17" s="2178">
        <v>1.1200000000000001</v>
      </c>
      <c r="B17" s="1393" t="s">
        <v>1028</v>
      </c>
      <c r="C17" s="2183">
        <v>1.1399999999999999</v>
      </c>
    </row>
    <row r="18" spans="1:3" s="61" customFormat="1" x14ac:dyDescent="0.2">
      <c r="A18" s="2178">
        <v>1.1299999999999999</v>
      </c>
      <c r="B18" s="1393" t="s">
        <v>1075</v>
      </c>
      <c r="C18" s="2183">
        <v>1.1499999999999999</v>
      </c>
    </row>
    <row r="19" spans="1:3" s="61" customFormat="1" x14ac:dyDescent="0.2">
      <c r="A19" s="2178">
        <v>1.1399999999999999</v>
      </c>
      <c r="B19" s="1393" t="s">
        <v>1120</v>
      </c>
      <c r="C19" s="2183">
        <v>1.1599999999999999</v>
      </c>
    </row>
    <row r="20" spans="1:3" s="61" customFormat="1" x14ac:dyDescent="0.2"/>
    <row r="21" spans="1:3" s="61" customFormat="1" x14ac:dyDescent="0.2">
      <c r="A21" s="13" t="s">
        <v>239</v>
      </c>
      <c r="B21" s="60" t="s">
        <v>14</v>
      </c>
      <c r="C21" s="543">
        <v>2.1</v>
      </c>
    </row>
    <row r="22" spans="1:3" s="61" customFormat="1" x14ac:dyDescent="0.2">
      <c r="A22" s="60"/>
      <c r="B22" s="61" t="s">
        <v>530</v>
      </c>
      <c r="C22" s="543">
        <v>2.2000000000000002</v>
      </c>
    </row>
    <row r="23" spans="1:3" s="61" customFormat="1" x14ac:dyDescent="0.2">
      <c r="A23" s="565">
        <v>2.1</v>
      </c>
      <c r="B23" s="1393" t="s">
        <v>751</v>
      </c>
      <c r="C23" s="543">
        <v>2.2999999999999998</v>
      </c>
    </row>
    <row r="24" spans="1:3" s="61" customFormat="1" x14ac:dyDescent="0.2">
      <c r="A24" s="565">
        <v>2.2000000000000002</v>
      </c>
      <c r="B24" s="61" t="s">
        <v>650</v>
      </c>
      <c r="C24" s="543">
        <v>2.8</v>
      </c>
    </row>
    <row r="25" spans="1:3" s="61" customFormat="1" x14ac:dyDescent="0.2">
      <c r="A25" s="565">
        <v>2.2999999999999998</v>
      </c>
      <c r="B25" s="61" t="s">
        <v>651</v>
      </c>
      <c r="C25" s="543">
        <v>2.13</v>
      </c>
    </row>
    <row r="26" spans="1:3" s="61" customFormat="1" x14ac:dyDescent="0.2">
      <c r="A26" s="565">
        <v>2.4</v>
      </c>
      <c r="B26" s="61" t="s">
        <v>652</v>
      </c>
      <c r="C26" s="543">
        <v>2.1800000000000002</v>
      </c>
    </row>
    <row r="27" spans="1:3" s="61" customFormat="1" x14ac:dyDescent="0.2">
      <c r="A27" s="565">
        <v>2.5</v>
      </c>
      <c r="B27" s="61" t="s">
        <v>653</v>
      </c>
      <c r="C27" s="543">
        <v>2.2200000000000002</v>
      </c>
    </row>
    <row r="28" spans="1:3" s="61" customFormat="1" x14ac:dyDescent="0.2">
      <c r="A28" s="565">
        <v>2.6</v>
      </c>
      <c r="B28" s="61" t="s">
        <v>654</v>
      </c>
      <c r="C28" s="543">
        <v>2.27</v>
      </c>
    </row>
    <row r="29" spans="1:3" s="61" customFormat="1" x14ac:dyDescent="0.2">
      <c r="A29" s="565">
        <v>2.7</v>
      </c>
      <c r="B29" s="61" t="s">
        <v>655</v>
      </c>
      <c r="C29" s="543">
        <v>2.31</v>
      </c>
    </row>
    <row r="30" spans="1:3" s="61" customFormat="1" x14ac:dyDescent="0.2">
      <c r="A30" s="1893">
        <v>2.8</v>
      </c>
      <c r="B30" s="1393" t="s">
        <v>807</v>
      </c>
      <c r="C30" s="1867">
        <v>2.35</v>
      </c>
    </row>
    <row r="31" spans="1:3" s="61" customFormat="1" x14ac:dyDescent="0.2">
      <c r="A31" s="2091">
        <v>2.9</v>
      </c>
      <c r="B31" s="1393" t="s">
        <v>860</v>
      </c>
      <c r="C31" s="1906">
        <v>2.39</v>
      </c>
    </row>
    <row r="32" spans="1:3" s="61" customFormat="1" x14ac:dyDescent="0.2">
      <c r="A32" s="2178">
        <v>2.1</v>
      </c>
      <c r="B32" s="1393" t="s">
        <v>907</v>
      </c>
      <c r="C32" s="2093">
        <v>2.4300000000000002</v>
      </c>
    </row>
    <row r="33" spans="1:3" s="61" customFormat="1" x14ac:dyDescent="0.2">
      <c r="A33" s="2178">
        <v>2.11</v>
      </c>
      <c r="B33" s="1393" t="s">
        <v>954</v>
      </c>
      <c r="C33" s="2184">
        <v>2.4700000000000002</v>
      </c>
    </row>
    <row r="34" spans="1:3" s="61" customFormat="1" x14ac:dyDescent="0.2">
      <c r="A34" s="2178">
        <v>2.12</v>
      </c>
      <c r="B34" s="1393" t="s">
        <v>1029</v>
      </c>
      <c r="C34" s="2183">
        <v>2.5099999999999998</v>
      </c>
    </row>
    <row r="35" spans="1:3" s="61" customFormat="1" x14ac:dyDescent="0.2">
      <c r="A35" s="2178">
        <v>2.13</v>
      </c>
      <c r="B35" s="1393" t="s">
        <v>1076</v>
      </c>
      <c r="C35" s="2183">
        <v>2.5499999999999998</v>
      </c>
    </row>
    <row r="36" spans="1:3" s="61" customFormat="1" x14ac:dyDescent="0.2">
      <c r="A36" s="2178">
        <v>2.14</v>
      </c>
      <c r="B36" s="1393" t="s">
        <v>1121</v>
      </c>
      <c r="C36" s="2183">
        <v>2.59</v>
      </c>
    </row>
  </sheetData>
  <mergeCells count="1">
    <mergeCell ref="A1:C1"/>
  </mergeCells>
  <phoneticPr fontId="0" type="noConversion"/>
  <hyperlinks>
    <hyperlink ref="A6" location="'04'!A1" display="'04'!A1"/>
    <hyperlink ref="A24" location="'Research 05'!A1" display="'Research 05'!A1"/>
    <hyperlink ref="A23" location="'Research 04'!A1" display="'Research 04'!A1"/>
    <hyperlink ref="A26" location="'Research 07'!A1" display="'Research 07'!A1"/>
    <hyperlink ref="A28" location="'Research 09'!A1" display="'Research 09'!A1"/>
    <hyperlink ref="A25" location="'Research 06'!A1" display="'Research 06'!A1"/>
    <hyperlink ref="A27" location="'Research 08'!A1" display="'Research 08'!A1"/>
    <hyperlink ref="A29" location="'Research 10'!A1" display="'Research 10'!A1"/>
    <hyperlink ref="A30" location="'Research 11'!Print_Area" display="'Research 11'!Print_Area"/>
    <hyperlink ref="A31" location="'Research 12'!Print_Area" display="'Research 12'!Print_Area"/>
    <hyperlink ref="A32" location="'Research 13'!Print_Area" display="'Research 13'!Print_Area"/>
    <hyperlink ref="A7" location="'05'!A1" display="'05'!A1"/>
    <hyperlink ref="A8" location="'06'!A1" display="'06'!A1"/>
    <hyperlink ref="A9" location="'07'!A1" display="'07'!A1"/>
    <hyperlink ref="A10" location="'08'!A1" display="'08'!A1"/>
    <hyperlink ref="A11" location="'09'!A1" display="'09'!A1"/>
    <hyperlink ref="A12" location="'10'!A1" display="'10'!A1"/>
    <hyperlink ref="A13" location="'11'!A1" display="'11'!A1"/>
    <hyperlink ref="A14" location="'12'!A1" display="'12'!A1"/>
    <hyperlink ref="A15" location="'13'!A1" display="'13'!A1"/>
    <hyperlink ref="A16" location="'14'!A1" display="'14'!A1"/>
    <hyperlink ref="A33" location="'Research 14'!Print_Area" display="'Research 14'!Print_Area"/>
    <hyperlink ref="A17" location="'15'!Print_Area" display="'15'!Print_Area"/>
    <hyperlink ref="A34" location="'Research 15'!Print_Area" display="'Research 15'!Print_Area"/>
    <hyperlink ref="A18" location="'16'!Print_Area" display="'16'!Print_Area"/>
    <hyperlink ref="A35" location="'Research 16'!Print_Area" display="'Research 16'!Print_Area"/>
    <hyperlink ref="A19" location="'17'!A1" display="'17'!A1"/>
    <hyperlink ref="A36" location="'Research 17'!Print_Area" display="'Research 17'!Print_Area"/>
  </hyperlinks>
  <pageMargins left="0.75" right="0.63" top="1.19" bottom="0.61" header="0.52" footer="0.5"/>
  <pageSetup paperSize="9" scale="9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67"/>
  <sheetViews>
    <sheetView zoomScale="75" workbookViewId="0">
      <pane xSplit="1" ySplit="14" topLeftCell="B15" activePane="bottomRight" state="frozen"/>
      <selection activeCell="A19" sqref="A19:I19"/>
      <selection pane="topRight" activeCell="A19" sqref="A19:I19"/>
      <selection pane="bottomLeft" activeCell="A19" sqref="A19:I19"/>
      <selection pane="bottomRight" activeCell="AF31" sqref="AF31"/>
    </sheetView>
  </sheetViews>
  <sheetFormatPr defaultRowHeight="12.75" x14ac:dyDescent="0.2"/>
  <cols>
    <col min="1" max="1" width="20.5703125" customWidth="1"/>
    <col min="2" max="2" width="9.85546875" customWidth="1"/>
    <col min="3" max="3" width="1.28515625" customWidth="1"/>
    <col min="4" max="4" width="9.5703125" customWidth="1"/>
    <col min="5" max="5" width="1.140625" customWidth="1"/>
    <col min="6" max="6" width="6.42578125" customWidth="1"/>
    <col min="7" max="7" width="1.28515625" customWidth="1"/>
    <col min="8" max="8" width="9.42578125" customWidth="1"/>
    <col min="9" max="9" width="1" customWidth="1"/>
    <col min="10" max="10" width="8.140625" customWidth="1"/>
    <col min="11" max="11" width="1" customWidth="1"/>
    <col min="12" max="12" width="9.28515625" customWidth="1"/>
    <col min="13" max="13" width="1.28515625" customWidth="1"/>
    <col min="14" max="14" width="6.85546875" customWidth="1"/>
    <col min="15" max="15" width="1" customWidth="1"/>
    <col min="16" max="16" width="9.42578125" customWidth="1"/>
    <col min="17" max="17" width="1.140625" customWidth="1"/>
    <col min="18" max="18" width="8.5703125" customWidth="1"/>
    <col min="19" max="19" width="0.85546875" customWidth="1"/>
    <col min="20" max="20" width="2.42578125" customWidth="1"/>
    <col min="21" max="21" width="8.85546875" customWidth="1"/>
    <col min="22" max="22" width="0.85546875" customWidth="1"/>
    <col min="23" max="23" width="2.42578125" customWidth="1"/>
    <col min="25" max="25" width="1.140625" customWidth="1"/>
    <col min="26" max="26" width="9.5703125" customWidth="1"/>
    <col min="27" max="27" width="1.140625" customWidth="1"/>
    <col min="28" max="28" width="9.28515625" customWidth="1"/>
    <col min="29" max="29" width="1" customWidth="1"/>
    <col min="30" max="30" width="7.140625" customWidth="1"/>
    <col min="31" max="31" width="6.140625" customWidth="1"/>
    <col min="32" max="32" width="26" customWidth="1"/>
    <col min="33" max="33" width="5.7109375" customWidth="1"/>
    <col min="37" max="37" width="10.28515625" customWidth="1"/>
  </cols>
  <sheetData>
    <row r="1" spans="1:39" ht="20.25" x14ac:dyDescent="0.3">
      <c r="A1" s="24" t="s">
        <v>1168</v>
      </c>
      <c r="N1" s="284"/>
      <c r="AG1" s="24"/>
    </row>
    <row r="2" spans="1:39" ht="13.5" thickBot="1" x14ac:dyDescent="0.25"/>
    <row r="3" spans="1:39" ht="15.75" x14ac:dyDescent="0.25">
      <c r="A3" s="25"/>
      <c r="B3" s="3173" t="s">
        <v>608</v>
      </c>
      <c r="C3" s="3174"/>
      <c r="D3" s="3174"/>
      <c r="E3" s="3174"/>
      <c r="F3" s="3174"/>
      <c r="G3" s="3174"/>
      <c r="H3" s="3174"/>
      <c r="I3" s="3174"/>
      <c r="J3" s="3174"/>
      <c r="K3" s="3174"/>
      <c r="L3" s="3173" t="s">
        <v>609</v>
      </c>
      <c r="M3" s="3174"/>
      <c r="N3" s="3174"/>
      <c r="O3" s="3174"/>
      <c r="P3" s="3174"/>
      <c r="Q3" s="3174"/>
      <c r="R3" s="3174"/>
      <c r="S3" s="3178"/>
      <c r="T3" s="287"/>
      <c r="U3" s="285"/>
      <c r="V3" s="286"/>
      <c r="X3" s="3166" t="s">
        <v>610</v>
      </c>
      <c r="Y3" s="3167"/>
      <c r="Z3" s="3167"/>
      <c r="AA3" s="3167"/>
      <c r="AB3" s="3167"/>
      <c r="AC3" s="3168"/>
      <c r="AH3" s="14"/>
      <c r="AI3" s="14"/>
      <c r="AJ3" s="14"/>
      <c r="AK3" s="14"/>
      <c r="AL3" s="14"/>
    </row>
    <row r="4" spans="1:39" s="61" customFormat="1" ht="15" x14ac:dyDescent="0.2">
      <c r="A4" s="142"/>
      <c r="B4" s="288"/>
      <c r="C4" s="289"/>
      <c r="D4" s="289"/>
      <c r="E4" s="289"/>
      <c r="F4" s="152"/>
      <c r="G4" s="152"/>
      <c r="H4" s="289"/>
      <c r="I4" s="289"/>
      <c r="J4" s="152"/>
      <c r="K4" s="152"/>
      <c r="L4" s="288"/>
      <c r="M4" s="289"/>
      <c r="N4" s="152"/>
      <c r="O4" s="152"/>
      <c r="P4" s="3179"/>
      <c r="Q4" s="3179"/>
      <c r="R4" s="152"/>
      <c r="S4" s="200"/>
      <c r="T4" s="62"/>
      <c r="U4" s="142"/>
      <c r="V4" s="199"/>
      <c r="X4" s="3169" t="s">
        <v>109</v>
      </c>
      <c r="Y4" s="3170"/>
      <c r="Z4" s="3170"/>
      <c r="AA4" s="3170"/>
      <c r="AB4" s="3170"/>
      <c r="AC4" s="3171"/>
      <c r="AG4"/>
      <c r="AH4" s="14"/>
      <c r="AI4" s="14"/>
      <c r="AJ4" s="14"/>
      <c r="AK4" s="14"/>
      <c r="AL4" s="14"/>
      <c r="AM4"/>
    </row>
    <row r="5" spans="1:39" s="61" customFormat="1" x14ac:dyDescent="0.2">
      <c r="A5" s="142"/>
      <c r="B5" s="3175" t="s">
        <v>110</v>
      </c>
      <c r="C5" s="2902"/>
      <c r="D5" s="2902"/>
      <c r="E5" s="2902"/>
      <c r="F5" s="2902"/>
      <c r="G5" s="2904"/>
      <c r="H5" s="3124" t="s">
        <v>111</v>
      </c>
      <c r="I5" s="3160"/>
      <c r="J5" s="3160"/>
      <c r="K5" s="3160"/>
      <c r="L5" s="3122" t="s">
        <v>112</v>
      </c>
      <c r="M5" s="3160"/>
      <c r="N5" s="3160"/>
      <c r="O5" s="3123"/>
      <c r="P5" s="3124" t="s">
        <v>113</v>
      </c>
      <c r="Q5" s="3160"/>
      <c r="R5" s="3160"/>
      <c r="S5" s="3125"/>
      <c r="T5" s="255"/>
      <c r="U5" s="294"/>
      <c r="V5" s="295"/>
      <c r="X5" s="142"/>
      <c r="Y5" s="62"/>
      <c r="Z5" s="298"/>
      <c r="AA5" s="62"/>
      <c r="AB5" s="298"/>
      <c r="AC5" s="199"/>
      <c r="AG5"/>
      <c r="AH5" s="14"/>
      <c r="AI5" s="14"/>
      <c r="AJ5" s="14"/>
      <c r="AK5" s="14"/>
      <c r="AL5" s="263"/>
      <c r="AM5"/>
    </row>
    <row r="6" spans="1:39" s="61" customFormat="1" x14ac:dyDescent="0.2">
      <c r="A6" s="294" t="s">
        <v>679</v>
      </c>
      <c r="B6" s="2878" t="s">
        <v>114</v>
      </c>
      <c r="C6" s="3159"/>
      <c r="D6" s="3159"/>
      <c r="E6" s="3159"/>
      <c r="F6" s="3159"/>
      <c r="G6" s="3128"/>
      <c r="H6" s="3127" t="s">
        <v>115</v>
      </c>
      <c r="I6" s="3159"/>
      <c r="J6" s="3159"/>
      <c r="K6" s="3159"/>
      <c r="L6" s="3180" t="s">
        <v>116</v>
      </c>
      <c r="M6" s="3162"/>
      <c r="N6" s="3162"/>
      <c r="O6" s="3172"/>
      <c r="P6" s="3127" t="s">
        <v>117</v>
      </c>
      <c r="Q6" s="3159"/>
      <c r="R6" s="3159"/>
      <c r="S6" s="3121"/>
      <c r="T6" s="255"/>
      <c r="U6" s="2878" t="s">
        <v>626</v>
      </c>
      <c r="V6" s="3121"/>
      <c r="X6" s="142"/>
      <c r="Y6" s="62"/>
      <c r="Z6" s="173"/>
      <c r="AA6" s="62"/>
      <c r="AB6" s="173"/>
      <c r="AC6" s="199"/>
      <c r="AG6"/>
      <c r="AH6" s="14"/>
      <c r="AI6" s="14"/>
      <c r="AJ6" s="14"/>
      <c r="AK6" s="14"/>
      <c r="AL6" s="14"/>
      <c r="AM6"/>
    </row>
    <row r="7" spans="1:39" s="61" customFormat="1" x14ac:dyDescent="0.2">
      <c r="A7" s="294" t="s">
        <v>680</v>
      </c>
      <c r="B7" s="3185">
        <v>2003</v>
      </c>
      <c r="C7" s="3186" t="e">
        <v>#REF!</v>
      </c>
      <c r="D7" s="3186" t="e">
        <v>#REF!</v>
      </c>
      <c r="E7" s="3186" t="e">
        <v>#REF!</v>
      </c>
      <c r="F7" s="3186"/>
      <c r="G7" s="3187"/>
      <c r="H7" s="3161" t="s">
        <v>365</v>
      </c>
      <c r="I7" s="3162" t="e">
        <v>#REF!</v>
      </c>
      <c r="J7" s="3162" t="e">
        <v>#REF!</v>
      </c>
      <c r="K7" s="3163" t="e">
        <v>#REF!</v>
      </c>
      <c r="L7" s="3180" t="s">
        <v>118</v>
      </c>
      <c r="M7" s="3162"/>
      <c r="N7" s="3162"/>
      <c r="O7" s="3172"/>
      <c r="P7" s="3161" t="s">
        <v>119</v>
      </c>
      <c r="Q7" s="3162"/>
      <c r="R7" s="3162"/>
      <c r="S7" s="3163"/>
      <c r="T7" s="300"/>
      <c r="U7" s="2878" t="s">
        <v>120</v>
      </c>
      <c r="V7" s="3121"/>
      <c r="X7" s="142"/>
      <c r="Y7" s="62"/>
      <c r="Z7" s="173"/>
      <c r="AA7" s="62"/>
      <c r="AB7" s="173"/>
      <c r="AC7" s="199"/>
      <c r="AG7"/>
      <c r="AH7" s="29"/>
      <c r="AI7" s="4"/>
      <c r="AJ7" s="14"/>
      <c r="AK7" s="4"/>
      <c r="AL7" s="14"/>
      <c r="AM7"/>
    </row>
    <row r="8" spans="1:39" s="61" customFormat="1" x14ac:dyDescent="0.2">
      <c r="A8" s="294"/>
      <c r="B8" s="3176" t="s">
        <v>490</v>
      </c>
      <c r="C8" s="3156"/>
      <c r="D8" s="3156"/>
      <c r="E8" s="3156"/>
      <c r="F8" s="3156"/>
      <c r="G8" s="3177"/>
      <c r="H8" s="3181" t="s">
        <v>490</v>
      </c>
      <c r="I8" s="3156"/>
      <c r="J8" s="3156"/>
      <c r="K8" s="3156"/>
      <c r="L8" s="3188">
        <v>2003</v>
      </c>
      <c r="M8" s="3189"/>
      <c r="N8" s="3189"/>
      <c r="O8" s="3190"/>
      <c r="P8" s="3182" t="s">
        <v>365</v>
      </c>
      <c r="Q8" s="3183" t="e">
        <v>#REF!</v>
      </c>
      <c r="R8" s="3183" t="e">
        <v>#REF!</v>
      </c>
      <c r="S8" s="3184" t="e">
        <v>#REF!</v>
      </c>
      <c r="T8" s="204"/>
      <c r="U8" s="2878" t="s">
        <v>121</v>
      </c>
      <c r="V8" s="3121"/>
      <c r="X8" s="2878" t="s">
        <v>122</v>
      </c>
      <c r="Y8" s="3128"/>
      <c r="Z8" s="3127" t="s">
        <v>38</v>
      </c>
      <c r="AA8" s="3128"/>
      <c r="AB8" s="3127" t="s">
        <v>488</v>
      </c>
      <c r="AC8" s="3121"/>
      <c r="AG8"/>
      <c r="AH8" s="14"/>
      <c r="AI8" s="14"/>
      <c r="AJ8" s="14"/>
      <c r="AK8" s="14"/>
      <c r="AL8" s="14"/>
      <c r="AM8"/>
    </row>
    <row r="9" spans="1:39" s="61" customFormat="1" x14ac:dyDescent="0.2">
      <c r="A9" s="294"/>
      <c r="B9" s="3164"/>
      <c r="C9" s="3165"/>
      <c r="D9" s="219"/>
      <c r="E9" s="218"/>
      <c r="F9" s="296"/>
      <c r="G9" s="299"/>
      <c r="H9" s="3124"/>
      <c r="I9" s="3123"/>
      <c r="J9" s="290"/>
      <c r="K9" s="291"/>
      <c r="L9" s="2878"/>
      <c r="M9" s="3159"/>
      <c r="N9" s="298"/>
      <c r="O9" s="305"/>
      <c r="P9" s="3127"/>
      <c r="Q9" s="3128"/>
      <c r="R9" s="298"/>
      <c r="S9" s="306"/>
      <c r="T9" s="62"/>
      <c r="U9" s="2878" t="s">
        <v>123</v>
      </c>
      <c r="V9" s="3121"/>
      <c r="X9" s="2878" t="s">
        <v>124</v>
      </c>
      <c r="Y9" s="3128"/>
      <c r="Z9" s="3127" t="s">
        <v>40</v>
      </c>
      <c r="AA9" s="3128"/>
      <c r="AB9" s="173"/>
      <c r="AC9" s="199"/>
      <c r="AG9"/>
      <c r="AH9" s="14"/>
      <c r="AI9" s="14"/>
      <c r="AJ9" s="14"/>
      <c r="AK9" s="14"/>
      <c r="AL9" s="14"/>
      <c r="AM9"/>
    </row>
    <row r="10" spans="1:39" s="61" customFormat="1" ht="15.75" customHeight="1" x14ac:dyDescent="0.2">
      <c r="A10" s="294"/>
      <c r="B10" s="2878" t="s">
        <v>125</v>
      </c>
      <c r="C10" s="3128"/>
      <c r="D10" s="3127" t="s">
        <v>488</v>
      </c>
      <c r="E10" s="3128"/>
      <c r="F10" s="3127" t="s">
        <v>126</v>
      </c>
      <c r="G10" s="3128"/>
      <c r="H10" s="3127" t="s">
        <v>127</v>
      </c>
      <c r="I10" s="3128"/>
      <c r="J10" s="3127" t="s">
        <v>128</v>
      </c>
      <c r="K10" s="3159"/>
      <c r="L10" s="2878" t="s">
        <v>488</v>
      </c>
      <c r="M10" s="3128"/>
      <c r="N10" s="3127" t="s">
        <v>126</v>
      </c>
      <c r="O10" s="3128"/>
      <c r="P10" s="3127" t="s">
        <v>488</v>
      </c>
      <c r="Q10" s="3128"/>
      <c r="R10" s="3127" t="s">
        <v>128</v>
      </c>
      <c r="S10" s="3121"/>
      <c r="T10" s="255"/>
      <c r="U10" s="2878" t="s">
        <v>129</v>
      </c>
      <c r="V10" s="3121"/>
      <c r="X10" s="2878" t="s">
        <v>130</v>
      </c>
      <c r="Y10" s="3128"/>
      <c r="Z10" s="3127" t="s">
        <v>131</v>
      </c>
      <c r="AA10" s="3128"/>
      <c r="AB10" s="173"/>
      <c r="AC10" s="199"/>
      <c r="AG10"/>
      <c r="AH10" s="62"/>
      <c r="AI10" s="62"/>
      <c r="AJ10" s="62"/>
      <c r="AK10" s="62"/>
      <c r="AL10" s="62"/>
    </row>
    <row r="11" spans="1:39" x14ac:dyDescent="0.2">
      <c r="A11" s="15"/>
      <c r="B11" s="2878" t="s">
        <v>132</v>
      </c>
      <c r="C11" s="3128"/>
      <c r="D11" s="173"/>
      <c r="E11" s="14"/>
      <c r="F11" s="2854" t="s">
        <v>133</v>
      </c>
      <c r="G11" s="2864"/>
      <c r="H11" s="3161" t="s">
        <v>488</v>
      </c>
      <c r="I11" s="3172"/>
      <c r="J11" s="2854" t="s">
        <v>40</v>
      </c>
      <c r="K11" s="2852"/>
      <c r="L11" s="2878"/>
      <c r="M11" s="3128"/>
      <c r="N11" s="2854" t="s">
        <v>133</v>
      </c>
      <c r="O11" s="2864"/>
      <c r="P11" s="3127"/>
      <c r="Q11" s="3128"/>
      <c r="R11" s="2854" t="s">
        <v>40</v>
      </c>
      <c r="S11" s="2853"/>
      <c r="T11" s="81"/>
      <c r="U11" s="2851" t="s">
        <v>40</v>
      </c>
      <c r="V11" s="2853"/>
      <c r="X11" s="1"/>
      <c r="Y11" s="14"/>
      <c r="Z11" s="31"/>
      <c r="AA11" s="14"/>
      <c r="AB11" s="31"/>
      <c r="AC11" s="5"/>
      <c r="AG11" s="13"/>
      <c r="AH11" s="62"/>
      <c r="AI11" s="14"/>
      <c r="AJ11" s="14"/>
      <c r="AK11" s="14"/>
      <c r="AL11" s="307"/>
    </row>
    <row r="12" spans="1:39" x14ac:dyDescent="0.2">
      <c r="A12" s="1"/>
      <c r="B12" s="2851" t="s">
        <v>492</v>
      </c>
      <c r="C12" s="2864"/>
      <c r="D12" s="31"/>
      <c r="E12" s="14"/>
      <c r="F12" s="2854" t="s">
        <v>134</v>
      </c>
      <c r="G12" s="2864"/>
      <c r="H12" s="31"/>
      <c r="I12" s="85"/>
      <c r="J12" s="2854" t="s">
        <v>135</v>
      </c>
      <c r="K12" s="2852"/>
      <c r="L12" s="15"/>
      <c r="M12" s="14"/>
      <c r="N12" s="2854" t="s">
        <v>134</v>
      </c>
      <c r="O12" s="2864"/>
      <c r="P12" s="31"/>
      <c r="Q12" s="14"/>
      <c r="R12" s="2854" t="s">
        <v>135</v>
      </c>
      <c r="S12" s="2853"/>
      <c r="T12" s="81"/>
      <c r="U12" s="2851" t="s">
        <v>136</v>
      </c>
      <c r="V12" s="2853"/>
      <c r="X12" s="1"/>
      <c r="Y12" s="14"/>
      <c r="Z12" s="31"/>
      <c r="AA12" s="14"/>
      <c r="AB12" s="31"/>
      <c r="AC12" s="5"/>
      <c r="AH12" s="14"/>
      <c r="AI12" s="14"/>
      <c r="AJ12" s="14"/>
      <c r="AK12" s="14"/>
      <c r="AL12" s="14"/>
    </row>
    <row r="13" spans="1:39" x14ac:dyDescent="0.2">
      <c r="A13" s="1"/>
      <c r="B13" s="15" t="s">
        <v>137</v>
      </c>
      <c r="C13" s="146"/>
      <c r="D13" s="2854" t="s">
        <v>138</v>
      </c>
      <c r="E13" s="2864"/>
      <c r="F13" s="2854" t="s">
        <v>139</v>
      </c>
      <c r="G13" s="2864"/>
      <c r="H13" s="2854" t="s">
        <v>140</v>
      </c>
      <c r="I13" s="2864"/>
      <c r="J13" s="2854" t="s">
        <v>141</v>
      </c>
      <c r="K13" s="2853"/>
      <c r="L13" s="2851" t="s">
        <v>142</v>
      </c>
      <c r="M13" s="2864"/>
      <c r="N13" s="2854" t="s">
        <v>143</v>
      </c>
      <c r="O13" s="2864"/>
      <c r="P13" s="2854" t="s">
        <v>144</v>
      </c>
      <c r="Q13" s="2864"/>
      <c r="R13" s="66" t="s">
        <v>145</v>
      </c>
      <c r="S13" s="55"/>
      <c r="T13" s="81"/>
      <c r="U13" s="15"/>
      <c r="V13" s="55"/>
      <c r="X13" s="1"/>
      <c r="Y13" s="14"/>
      <c r="Z13" s="31"/>
      <c r="AA13" s="14"/>
      <c r="AB13" s="31"/>
      <c r="AC13" s="5"/>
    </row>
    <row r="14" spans="1:39" ht="13.5" thickBot="1" x14ac:dyDescent="0.25">
      <c r="A14" s="308"/>
      <c r="B14" s="3142"/>
      <c r="C14" s="2891"/>
      <c r="D14" s="2869"/>
      <c r="E14" s="2891"/>
      <c r="F14" s="2869" t="s">
        <v>489</v>
      </c>
      <c r="G14" s="2891"/>
      <c r="H14" s="36"/>
      <c r="I14" s="88"/>
      <c r="J14" s="2869"/>
      <c r="K14" s="2870"/>
      <c r="L14" s="3142"/>
      <c r="M14" s="2891"/>
      <c r="N14" s="2869" t="s">
        <v>487</v>
      </c>
      <c r="O14" s="2891"/>
      <c r="P14" s="36"/>
      <c r="Q14" s="17"/>
      <c r="R14" s="2869"/>
      <c r="S14" s="3141"/>
      <c r="T14" s="81"/>
      <c r="U14" s="54"/>
      <c r="V14" s="191"/>
      <c r="X14" s="3142" t="s">
        <v>486</v>
      </c>
      <c r="Y14" s="2891"/>
      <c r="Z14" s="2869" t="s">
        <v>486</v>
      </c>
      <c r="AA14" s="2891"/>
      <c r="AB14" s="2869" t="s">
        <v>486</v>
      </c>
      <c r="AC14" s="3141"/>
    </row>
    <row r="15" spans="1:39" x14ac:dyDescent="0.2">
      <c r="A15" s="94" t="s">
        <v>493</v>
      </c>
      <c r="B15" s="254">
        <v>139321.14900000003</v>
      </c>
      <c r="C15" s="68"/>
      <c r="D15" s="77">
        <v>297768.79399999999</v>
      </c>
      <c r="E15" s="68"/>
      <c r="F15" s="309">
        <v>1.0169709114985368</v>
      </c>
      <c r="G15" s="68"/>
      <c r="H15" s="77">
        <v>590527.97879423515</v>
      </c>
      <c r="I15" s="140"/>
      <c r="J15" s="77">
        <v>14957.273701460848</v>
      </c>
      <c r="K15" s="68"/>
      <c r="L15" s="246">
        <v>327534.64199999993</v>
      </c>
      <c r="M15" s="76"/>
      <c r="N15" s="72"/>
      <c r="O15" s="68"/>
      <c r="P15" s="77">
        <v>611584.95133805776</v>
      </c>
      <c r="Q15" s="310">
        <v>1.8672374549561628</v>
      </c>
      <c r="R15" s="77">
        <v>34366.14621971114</v>
      </c>
      <c r="S15" s="69"/>
      <c r="T15" s="76"/>
      <c r="U15" s="246">
        <v>49323.419921171982</v>
      </c>
      <c r="V15" s="69"/>
      <c r="X15" s="246">
        <v>98476.061580675305</v>
      </c>
      <c r="Y15" s="4"/>
      <c r="Z15" s="249">
        <v>226260.66748328827</v>
      </c>
      <c r="AA15" s="4"/>
      <c r="AB15" s="80">
        <v>324736.72906396358</v>
      </c>
      <c r="AC15" s="5"/>
    </row>
    <row r="16" spans="1:39" x14ac:dyDescent="0.2">
      <c r="A16" s="1" t="s">
        <v>494</v>
      </c>
      <c r="B16" s="398">
        <v>5297.7659999999996</v>
      </c>
      <c r="C16" s="14"/>
      <c r="D16" s="11">
        <v>17100.59</v>
      </c>
      <c r="E16" s="14"/>
      <c r="F16" s="312">
        <v>1</v>
      </c>
      <c r="G16" s="14"/>
      <c r="H16" s="11">
        <v>47009.8125</v>
      </c>
      <c r="I16" s="85"/>
      <c r="J16" s="196">
        <v>0</v>
      </c>
      <c r="K16" s="14"/>
      <c r="L16" s="44">
        <v>17100.59</v>
      </c>
      <c r="M16" s="4"/>
      <c r="N16" s="312">
        <v>1.0564243571428571</v>
      </c>
      <c r="O16" s="14"/>
      <c r="P16" s="11">
        <v>47009.8125</v>
      </c>
      <c r="Q16" s="310">
        <v>2.7490169929809438</v>
      </c>
      <c r="R16" s="196">
        <v>2652.498449718747</v>
      </c>
      <c r="S16" s="5"/>
      <c r="T16" s="4"/>
      <c r="U16" s="44">
        <v>2652.498449718747</v>
      </c>
      <c r="V16" s="5"/>
      <c r="X16" s="44">
        <v>0</v>
      </c>
      <c r="Y16" s="4"/>
      <c r="Z16" s="11">
        <v>17463.583664423917</v>
      </c>
      <c r="AA16" s="4"/>
      <c r="AB16" s="11">
        <v>17463.583664423917</v>
      </c>
      <c r="AC16" s="5"/>
    </row>
    <row r="17" spans="1:33" x14ac:dyDescent="0.2">
      <c r="A17" s="1" t="s">
        <v>495</v>
      </c>
      <c r="B17" s="398">
        <v>5472.4</v>
      </c>
      <c r="C17" s="14"/>
      <c r="D17" s="11">
        <v>9554.6410000000014</v>
      </c>
      <c r="E17" s="14"/>
      <c r="F17" s="312">
        <v>1.0431869601380104</v>
      </c>
      <c r="G17" s="14"/>
      <c r="H17" s="11">
        <v>17869.450961250004</v>
      </c>
      <c r="I17" s="85"/>
      <c r="J17" s="196">
        <v>771.72726635163417</v>
      </c>
      <c r="K17" s="14"/>
      <c r="L17" s="44">
        <v>9554.6410000000014</v>
      </c>
      <c r="M17" s="4"/>
      <c r="N17" s="312">
        <v>1.1103239928571427</v>
      </c>
      <c r="O17" s="14"/>
      <c r="P17" s="11">
        <v>17869.450961250004</v>
      </c>
      <c r="Q17" s="310">
        <v>1.8702378206831634</v>
      </c>
      <c r="R17" s="196">
        <v>1971.4291802100051</v>
      </c>
      <c r="S17" s="5"/>
      <c r="T17" s="4"/>
      <c r="U17" s="44">
        <v>2743.1564465616393</v>
      </c>
      <c r="V17" s="5"/>
      <c r="X17" s="44">
        <v>5080.9167045801469</v>
      </c>
      <c r="Y17" s="4"/>
      <c r="Z17" s="11">
        <v>12979.543279557663</v>
      </c>
      <c r="AA17" s="4"/>
      <c r="AB17" s="11">
        <v>18060.459984137811</v>
      </c>
      <c r="AC17" s="5"/>
    </row>
    <row r="18" spans="1:33" x14ac:dyDescent="0.2">
      <c r="A18" s="313" t="s">
        <v>496</v>
      </c>
      <c r="B18" s="398">
        <v>3531.1390000000001</v>
      </c>
      <c r="C18" s="14"/>
      <c r="D18" s="11">
        <v>4468.473</v>
      </c>
      <c r="E18" s="14"/>
      <c r="F18" s="312">
        <v>1.0975584836251668</v>
      </c>
      <c r="G18" s="14"/>
      <c r="H18" s="11">
        <v>10218.19072263837</v>
      </c>
      <c r="I18" s="85"/>
      <c r="J18" s="196">
        <v>996.87119229334712</v>
      </c>
      <c r="K18" s="14"/>
      <c r="L18" s="44">
        <v>5257.5689999999995</v>
      </c>
      <c r="M18" s="4"/>
      <c r="N18" s="312">
        <v>1.1410173642857142</v>
      </c>
      <c r="O18" s="14"/>
      <c r="P18" s="11">
        <v>10904.171527601176</v>
      </c>
      <c r="Q18" s="310">
        <v>2.0739949447360897</v>
      </c>
      <c r="R18" s="196">
        <v>1537.6775285416479</v>
      </c>
      <c r="S18" s="5"/>
      <c r="T18" s="4"/>
      <c r="U18" s="44">
        <v>2534.548720834995</v>
      </c>
      <c r="V18" s="5"/>
      <c r="X18" s="44">
        <v>6563.2247480162769</v>
      </c>
      <c r="Y18" s="4"/>
      <c r="Z18" s="11">
        <v>10123.798628963954</v>
      </c>
      <c r="AA18" s="4"/>
      <c r="AB18" s="11">
        <v>16687.023376980229</v>
      </c>
      <c r="AC18" s="5"/>
    </row>
    <row r="19" spans="1:33" x14ac:dyDescent="0.2">
      <c r="A19" s="313" t="s">
        <v>497</v>
      </c>
      <c r="B19" s="398">
        <v>2375.9969999999998</v>
      </c>
      <c r="C19" s="14"/>
      <c r="D19" s="11">
        <v>2969.0450000000005</v>
      </c>
      <c r="E19" s="14"/>
      <c r="F19" s="312">
        <v>1.1000000000000001</v>
      </c>
      <c r="G19" s="14"/>
      <c r="H19" s="11">
        <v>14592.599</v>
      </c>
      <c r="I19" s="85"/>
      <c r="J19" s="196">
        <v>1459.2599000000009</v>
      </c>
      <c r="K19" s="14"/>
      <c r="L19" s="44">
        <v>2969.0450000000005</v>
      </c>
      <c r="M19" s="4"/>
      <c r="N19" s="312">
        <v>1.1499999999999999</v>
      </c>
      <c r="O19" s="14"/>
      <c r="P19" s="11">
        <v>14592.599</v>
      </c>
      <c r="Q19" s="310">
        <v>4.9149133812387475</v>
      </c>
      <c r="R19" s="196">
        <v>2188.8898499999978</v>
      </c>
      <c r="S19" s="5"/>
      <c r="T19" s="4"/>
      <c r="U19" s="44">
        <v>3648.1497499999987</v>
      </c>
      <c r="V19" s="5"/>
      <c r="X19" s="44">
        <v>9607.510743122597</v>
      </c>
      <c r="Y19" s="4"/>
      <c r="Z19" s="11">
        <v>14411.266114683873</v>
      </c>
      <c r="AA19" s="4"/>
      <c r="AB19" s="11">
        <v>24018.776857806472</v>
      </c>
      <c r="AC19" s="5"/>
    </row>
    <row r="20" spans="1:33" x14ac:dyDescent="0.2">
      <c r="A20" s="1" t="s">
        <v>498</v>
      </c>
      <c r="B20" s="398">
        <v>5283.3789999999999</v>
      </c>
      <c r="C20" s="14"/>
      <c r="D20" s="11">
        <v>17433.223000000005</v>
      </c>
      <c r="E20" s="14"/>
      <c r="F20" s="312">
        <v>1</v>
      </c>
      <c r="G20" s="14"/>
      <c r="H20" s="11">
        <v>45023.699499999995</v>
      </c>
      <c r="I20" s="85"/>
      <c r="J20" s="196">
        <v>0</v>
      </c>
      <c r="K20" s="14"/>
      <c r="L20" s="44">
        <v>22982.437000000005</v>
      </c>
      <c r="M20" s="4"/>
      <c r="N20" s="312">
        <v>1.0144111642857141</v>
      </c>
      <c r="O20" s="14"/>
      <c r="P20" s="11">
        <v>51188.604334999996</v>
      </c>
      <c r="Q20" s="310">
        <v>2.2272922725731821</v>
      </c>
      <c r="R20" s="196">
        <v>737.6873866281021</v>
      </c>
      <c r="S20" s="5"/>
      <c r="T20" s="4"/>
      <c r="U20" s="44">
        <v>737.6873866281021</v>
      </c>
      <c r="V20" s="5"/>
      <c r="X20" s="44">
        <v>0</v>
      </c>
      <c r="Y20" s="4"/>
      <c r="Z20" s="11">
        <v>4856.804118372278</v>
      </c>
      <c r="AA20" s="4"/>
      <c r="AB20" s="11">
        <v>4856.804118372278</v>
      </c>
      <c r="AC20" s="5"/>
    </row>
    <row r="21" spans="1:33" x14ac:dyDescent="0.2">
      <c r="A21" s="1" t="s">
        <v>499</v>
      </c>
      <c r="B21" s="398">
        <v>7991.13</v>
      </c>
      <c r="C21" s="14"/>
      <c r="D21" s="11">
        <v>8054.7439999999988</v>
      </c>
      <c r="E21" s="14"/>
      <c r="F21" s="312">
        <v>1.1000000000000001</v>
      </c>
      <c r="G21" s="14"/>
      <c r="H21" s="11">
        <v>14866.421868847312</v>
      </c>
      <c r="I21" s="85"/>
      <c r="J21" s="196">
        <v>1486.6421868847319</v>
      </c>
      <c r="K21" s="14"/>
      <c r="L21" s="44">
        <v>8054.7439999999988</v>
      </c>
      <c r="M21" s="4"/>
      <c r="N21" s="312">
        <v>1.1210375428571429</v>
      </c>
      <c r="O21" s="14"/>
      <c r="P21" s="11">
        <v>14866.421868847312</v>
      </c>
      <c r="Q21" s="310">
        <v>1.845672794671974</v>
      </c>
      <c r="R21" s="196">
        <v>1799.3951740829725</v>
      </c>
      <c r="S21" s="5"/>
      <c r="T21" s="4"/>
      <c r="U21" s="44">
        <v>3286.0373609677044</v>
      </c>
      <c r="V21" s="5"/>
      <c r="X21" s="44">
        <v>9787.7909080310674</v>
      </c>
      <c r="Y21" s="4"/>
      <c r="Z21" s="11">
        <v>11846.901615075629</v>
      </c>
      <c r="AA21" s="4"/>
      <c r="AB21" s="11">
        <v>21634.692523106696</v>
      </c>
      <c r="AC21" s="5"/>
    </row>
    <row r="22" spans="1:33" x14ac:dyDescent="0.2">
      <c r="A22" s="313" t="s">
        <v>500</v>
      </c>
      <c r="B22" s="398">
        <v>4345.1670000000004</v>
      </c>
      <c r="C22" s="14"/>
      <c r="D22" s="11">
        <v>5825.2609999999986</v>
      </c>
      <c r="E22" s="14"/>
      <c r="F22" s="312">
        <v>1.086479498515174</v>
      </c>
      <c r="G22" s="14"/>
      <c r="H22" s="11">
        <v>10456.20974475</v>
      </c>
      <c r="I22" s="85"/>
      <c r="J22" s="196">
        <v>904.24777509545493</v>
      </c>
      <c r="K22" s="14"/>
      <c r="L22" s="44">
        <v>6670.6609999999982</v>
      </c>
      <c r="M22" s="4"/>
      <c r="N22" s="312">
        <v>1.1309238499999998</v>
      </c>
      <c r="O22" s="14"/>
      <c r="P22" s="11">
        <v>10743.346964750001</v>
      </c>
      <c r="Q22" s="310">
        <v>1.6105370914141797</v>
      </c>
      <c r="R22" s="196">
        <v>1406.5603465108834</v>
      </c>
      <c r="S22" s="5"/>
      <c r="T22" s="4"/>
      <c r="U22" s="44">
        <v>2310.8081216063383</v>
      </c>
      <c r="V22" s="5"/>
      <c r="X22" s="44">
        <v>5953.4084460720696</v>
      </c>
      <c r="Y22" s="4"/>
      <c r="Z22" s="11">
        <v>9260.5461439415594</v>
      </c>
      <c r="AA22" s="4"/>
      <c r="AB22" s="11">
        <v>15213.954590013629</v>
      </c>
      <c r="AC22" s="5"/>
    </row>
    <row r="23" spans="1:33" x14ac:dyDescent="0.2">
      <c r="A23" s="1" t="s">
        <v>518</v>
      </c>
      <c r="B23" s="398">
        <v>7596.616</v>
      </c>
      <c r="C23" s="14"/>
      <c r="D23" s="11">
        <v>15066.461000000001</v>
      </c>
      <c r="E23" s="14"/>
      <c r="F23" s="312">
        <v>1.0260517649101537</v>
      </c>
      <c r="G23" s="14"/>
      <c r="H23" s="11">
        <v>37323.800850973385</v>
      </c>
      <c r="I23" s="85"/>
      <c r="J23" s="196">
        <v>972.35088532295049</v>
      </c>
      <c r="K23" s="14"/>
      <c r="L23" s="44">
        <v>16127.468000000001</v>
      </c>
      <c r="M23" s="4"/>
      <c r="N23" s="312">
        <v>1.0633752285714284</v>
      </c>
      <c r="O23" s="14"/>
      <c r="P23" s="11">
        <v>37982.206978473383</v>
      </c>
      <c r="Q23" s="310">
        <v>2.3551252421318325</v>
      </c>
      <c r="R23" s="196">
        <v>2407.131048908057</v>
      </c>
      <c r="S23" s="5"/>
      <c r="T23" s="4"/>
      <c r="U23" s="44">
        <v>3379.4819342310075</v>
      </c>
      <c r="V23" s="5"/>
      <c r="X23" s="44">
        <v>6401.7873559226909</v>
      </c>
      <c r="Y23" s="4"/>
      <c r="Z23" s="11">
        <v>15848.127816359587</v>
      </c>
      <c r="AA23" s="4"/>
      <c r="AB23" s="11">
        <v>22249.915172282279</v>
      </c>
      <c r="AC23" s="5"/>
    </row>
    <row r="24" spans="1:33" x14ac:dyDescent="0.2">
      <c r="A24" s="1" t="s">
        <v>501</v>
      </c>
      <c r="B24" s="398">
        <v>2618.6930000000002</v>
      </c>
      <c r="C24" s="14"/>
      <c r="D24" s="11">
        <v>5992.1149999999998</v>
      </c>
      <c r="E24" s="14"/>
      <c r="F24" s="312">
        <v>1.0092557886489162</v>
      </c>
      <c r="G24" s="14"/>
      <c r="H24" s="11">
        <v>13740.76935</v>
      </c>
      <c r="I24" s="85"/>
      <c r="J24" s="196">
        <v>127.18165697710538</v>
      </c>
      <c r="K24" s="14"/>
      <c r="L24" s="44">
        <v>9198.7639999999992</v>
      </c>
      <c r="M24" s="4"/>
      <c r="N24" s="312">
        <v>1.1128659714285714</v>
      </c>
      <c r="O24" s="14"/>
      <c r="P24" s="11">
        <v>15565.1596825</v>
      </c>
      <c r="Q24" s="310">
        <v>1.6920925118309373</v>
      </c>
      <c r="R24" s="196">
        <v>1756.7768680061945</v>
      </c>
      <c r="S24" s="5"/>
      <c r="T24" s="4"/>
      <c r="U24" s="44">
        <v>1883.9585249832999</v>
      </c>
      <c r="V24" s="5"/>
      <c r="X24" s="44">
        <v>837.34167966629661</v>
      </c>
      <c r="Y24" s="4"/>
      <c r="Z24" s="11">
        <v>11566.310177260933</v>
      </c>
      <c r="AA24" s="4"/>
      <c r="AB24" s="11">
        <v>12403.65185692723</v>
      </c>
      <c r="AC24" s="5"/>
      <c r="AG24" s="2844">
        <v>2.11</v>
      </c>
    </row>
    <row r="25" spans="1:33" x14ac:dyDescent="0.2">
      <c r="A25" s="1" t="s">
        <v>502</v>
      </c>
      <c r="B25" s="398">
        <v>4506.3339999999998</v>
      </c>
      <c r="C25" s="14"/>
      <c r="D25" s="11">
        <v>13622.454</v>
      </c>
      <c r="E25" s="14"/>
      <c r="F25" s="312">
        <v>1</v>
      </c>
      <c r="G25" s="14"/>
      <c r="H25" s="11">
        <v>30535.340325000005</v>
      </c>
      <c r="I25" s="85"/>
      <c r="J25" s="196">
        <v>0</v>
      </c>
      <c r="K25" s="14"/>
      <c r="L25" s="44">
        <v>18567.011999999999</v>
      </c>
      <c r="M25" s="4"/>
      <c r="N25" s="312">
        <v>1.0459499142857143</v>
      </c>
      <c r="O25" s="14"/>
      <c r="P25" s="11">
        <v>34088.924785000003</v>
      </c>
      <c r="Q25" s="310">
        <v>1.835994116069942</v>
      </c>
      <c r="R25" s="196">
        <v>1566.3831719629088</v>
      </c>
      <c r="S25" s="5"/>
      <c r="T25" s="4"/>
      <c r="U25" s="44">
        <v>1566.3831719629088</v>
      </c>
      <c r="V25" s="5"/>
      <c r="X25" s="44">
        <v>0</v>
      </c>
      <c r="Y25" s="4"/>
      <c r="Z25" s="11">
        <v>10312.791540753013</v>
      </c>
      <c r="AA25" s="4"/>
      <c r="AB25" s="11">
        <v>10312.791540753013</v>
      </c>
      <c r="AC25" s="5"/>
      <c r="AG25" s="2844"/>
    </row>
    <row r="26" spans="1:33" x14ac:dyDescent="0.2">
      <c r="A26" s="1" t="s">
        <v>503</v>
      </c>
      <c r="B26" s="398">
        <v>6599.35</v>
      </c>
      <c r="C26" s="14"/>
      <c r="D26" s="11">
        <v>27639.259000000002</v>
      </c>
      <c r="E26" s="14"/>
      <c r="F26" s="312">
        <v>1</v>
      </c>
      <c r="G26" s="14"/>
      <c r="H26" s="11">
        <v>76546.515150000007</v>
      </c>
      <c r="I26" s="85"/>
      <c r="J26" s="196">
        <v>0</v>
      </c>
      <c r="K26" s="14"/>
      <c r="L26" s="44">
        <v>30458.559000000001</v>
      </c>
      <c r="M26" s="4"/>
      <c r="N26" s="312">
        <v>1</v>
      </c>
      <c r="O26" s="14"/>
      <c r="P26" s="11">
        <v>78258.8459</v>
      </c>
      <c r="Q26" s="310">
        <v>2.5693548371740107</v>
      </c>
      <c r="R26" s="196">
        <v>0</v>
      </c>
      <c r="S26" s="5"/>
      <c r="T26" s="4"/>
      <c r="U26" s="44">
        <v>0</v>
      </c>
      <c r="V26" s="5"/>
      <c r="X26" s="44">
        <v>0</v>
      </c>
      <c r="Y26" s="4"/>
      <c r="Z26" s="11">
        <v>0</v>
      </c>
      <c r="AA26" s="4"/>
      <c r="AB26" s="11">
        <v>0</v>
      </c>
      <c r="AC26" s="5"/>
      <c r="AG26" s="2844"/>
    </row>
    <row r="27" spans="1:33" x14ac:dyDescent="0.2">
      <c r="A27" s="1" t="s">
        <v>504</v>
      </c>
      <c r="B27" s="398">
        <v>3630.076</v>
      </c>
      <c r="C27" s="14"/>
      <c r="D27" s="11">
        <v>15673.06</v>
      </c>
      <c r="E27" s="14"/>
      <c r="F27" s="312">
        <v>1</v>
      </c>
      <c r="G27" s="14"/>
      <c r="H27" s="11">
        <v>31343.934825000004</v>
      </c>
      <c r="I27" s="85"/>
      <c r="J27" s="196">
        <v>0</v>
      </c>
      <c r="K27" s="14"/>
      <c r="L27" s="44">
        <v>18729.025000000001</v>
      </c>
      <c r="M27" s="4"/>
      <c r="N27" s="312">
        <v>1.0447926785714285</v>
      </c>
      <c r="O27" s="14"/>
      <c r="P27" s="11">
        <v>32959.112072500007</v>
      </c>
      <c r="Q27" s="310">
        <v>1.759787926627254</v>
      </c>
      <c r="R27" s="196">
        <v>1476.3269130631816</v>
      </c>
      <c r="S27" s="5"/>
      <c r="T27" s="4"/>
      <c r="U27" s="44">
        <v>1476.3269130631816</v>
      </c>
      <c r="V27" s="5"/>
      <c r="X27" s="44">
        <v>0</v>
      </c>
      <c r="Y27" s="4"/>
      <c r="Z27" s="11">
        <v>9719.8769579123818</v>
      </c>
      <c r="AA27" s="4"/>
      <c r="AB27" s="11">
        <v>9719.8769579123818</v>
      </c>
      <c r="AC27" s="5"/>
      <c r="AG27" s="2844"/>
    </row>
    <row r="28" spans="1:33" x14ac:dyDescent="0.2">
      <c r="A28" s="1" t="s">
        <v>505</v>
      </c>
      <c r="B28" s="398">
        <v>1276.0740000000001</v>
      </c>
      <c r="C28" s="14"/>
      <c r="D28" s="11">
        <v>5318.8520000000008</v>
      </c>
      <c r="E28" s="14"/>
      <c r="F28" s="312">
        <v>1</v>
      </c>
      <c r="G28" s="14"/>
      <c r="H28" s="11">
        <v>10336.101777361631</v>
      </c>
      <c r="I28" s="85"/>
      <c r="J28" s="196">
        <v>0</v>
      </c>
      <c r="K28" s="14"/>
      <c r="L28" s="44">
        <v>5967.1420000000007</v>
      </c>
      <c r="M28" s="4"/>
      <c r="N28" s="312">
        <v>1.1359489857142857</v>
      </c>
      <c r="O28" s="14"/>
      <c r="P28" s="11">
        <v>10553.109612398825</v>
      </c>
      <c r="Q28" s="310">
        <v>1.768536698539908</v>
      </c>
      <c r="R28" s="196">
        <v>1434.6845479372987</v>
      </c>
      <c r="S28" s="5"/>
      <c r="T28" s="4"/>
      <c r="U28" s="44">
        <v>1434.6845479372987</v>
      </c>
      <c r="V28" s="5"/>
      <c r="X28" s="44">
        <v>0</v>
      </c>
      <c r="Y28" s="4"/>
      <c r="Z28" s="11">
        <v>9445.7109438144453</v>
      </c>
      <c r="AA28" s="4"/>
      <c r="AB28" s="11">
        <v>9445.7109438144453</v>
      </c>
      <c r="AC28" s="5"/>
    </row>
    <row r="29" spans="1:33" x14ac:dyDescent="0.2">
      <c r="A29" s="1" t="s">
        <v>506</v>
      </c>
      <c r="B29" s="398">
        <v>2829.4989999999998</v>
      </c>
      <c r="C29" s="14"/>
      <c r="D29" s="11">
        <v>16414.317999999999</v>
      </c>
      <c r="E29" s="14"/>
      <c r="F29" s="312">
        <v>1</v>
      </c>
      <c r="G29" s="14"/>
      <c r="H29" s="11">
        <v>45494.736707153737</v>
      </c>
      <c r="I29" s="85"/>
      <c r="J29" s="196">
        <v>0</v>
      </c>
      <c r="K29" s="14"/>
      <c r="L29" s="44">
        <v>16660.362000000001</v>
      </c>
      <c r="M29" s="4"/>
      <c r="N29" s="312">
        <v>1.0595688428571428</v>
      </c>
      <c r="O29" s="14"/>
      <c r="P29" s="11">
        <v>45700.675207153734</v>
      </c>
      <c r="Q29" s="310">
        <v>2.743078164037116</v>
      </c>
      <c r="R29" s="196">
        <v>2722.3363398802612</v>
      </c>
      <c r="S29" s="5"/>
      <c r="T29" s="4"/>
      <c r="U29" s="44">
        <v>2722.3363398802612</v>
      </c>
      <c r="V29" s="5"/>
      <c r="X29" s="44">
        <v>0</v>
      </c>
      <c r="Y29" s="4"/>
      <c r="Z29" s="11">
        <v>17923.384060503988</v>
      </c>
      <c r="AA29" s="4"/>
      <c r="AB29" s="11">
        <v>17923.384060503988</v>
      </c>
      <c r="AC29" s="5"/>
    </row>
    <row r="30" spans="1:33" x14ac:dyDescent="0.2">
      <c r="A30" s="313" t="s">
        <v>507</v>
      </c>
      <c r="B30" s="398">
        <v>4938.4110000000001</v>
      </c>
      <c r="C30" s="14"/>
      <c r="D30" s="11">
        <v>5075.5660000000007</v>
      </c>
      <c r="E30" s="14"/>
      <c r="F30" s="312">
        <v>1.1000000000000001</v>
      </c>
      <c r="G30" s="14"/>
      <c r="H30" s="11">
        <v>8543.1711749999995</v>
      </c>
      <c r="I30" s="85"/>
      <c r="J30" s="196">
        <v>854.31711750000068</v>
      </c>
      <c r="K30" s="14"/>
      <c r="L30" s="44">
        <v>5815.6090000000004</v>
      </c>
      <c r="M30" s="4"/>
      <c r="N30" s="312">
        <v>1.1370313642857142</v>
      </c>
      <c r="O30" s="14"/>
      <c r="P30" s="11">
        <v>8958.186925</v>
      </c>
      <c r="Q30" s="310">
        <v>1.5403695339559451</v>
      </c>
      <c r="R30" s="196">
        <v>1227.5525758591957</v>
      </c>
      <c r="S30" s="5"/>
      <c r="T30" s="4"/>
      <c r="U30" s="44">
        <v>2081.8696933591964</v>
      </c>
      <c r="V30" s="5"/>
      <c r="X30" s="44">
        <v>5624.6737708716464</v>
      </c>
      <c r="Y30" s="4"/>
      <c r="Z30" s="11">
        <v>8081.990439341911</v>
      </c>
      <c r="AA30" s="4"/>
      <c r="AB30" s="11">
        <v>13706.664210213557</v>
      </c>
      <c r="AC30" s="5"/>
    </row>
    <row r="31" spans="1:33" x14ac:dyDescent="0.2">
      <c r="A31" s="1" t="s">
        <v>508</v>
      </c>
      <c r="B31" s="398">
        <v>29791.77</v>
      </c>
      <c r="C31" s="14"/>
      <c r="D31" s="11">
        <v>73038.453999999998</v>
      </c>
      <c r="E31" s="14"/>
      <c r="F31" s="312">
        <v>1.0019728936212149</v>
      </c>
      <c r="G31" s="14"/>
      <c r="H31" s="11">
        <v>55808.312693982756</v>
      </c>
      <c r="I31" s="85"/>
      <c r="J31" s="196">
        <v>110.10386412472144</v>
      </c>
      <c r="K31" s="14"/>
      <c r="L31" s="44">
        <v>73528.23</v>
      </c>
      <c r="M31" s="4"/>
      <c r="N31" s="312">
        <v>1</v>
      </c>
      <c r="O31" s="14"/>
      <c r="P31" s="11">
        <v>56354.373593982753</v>
      </c>
      <c r="Q31" s="310">
        <v>0.76643179897003855</v>
      </c>
      <c r="R31" s="196">
        <v>0</v>
      </c>
      <c r="S31" s="5"/>
      <c r="T31" s="4"/>
      <c r="U31" s="44">
        <v>110.10386412472144</v>
      </c>
      <c r="V31" s="5"/>
      <c r="X31" s="44">
        <v>724.90449263874882</v>
      </c>
      <c r="Y31" s="4"/>
      <c r="Z31" s="11">
        <v>0</v>
      </c>
      <c r="AA31" s="4"/>
      <c r="AB31" s="11">
        <v>724.90449263874882</v>
      </c>
      <c r="AC31" s="5"/>
    </row>
    <row r="32" spans="1:33" x14ac:dyDescent="0.2">
      <c r="A32" s="1" t="s">
        <v>509</v>
      </c>
      <c r="B32" s="398">
        <v>6875.4279999999999</v>
      </c>
      <c r="C32" s="14"/>
      <c r="D32" s="11">
        <v>6920.2159999999994</v>
      </c>
      <c r="E32" s="14"/>
      <c r="F32" s="312">
        <v>1.1000000000000001</v>
      </c>
      <c r="G32" s="14"/>
      <c r="H32" s="11">
        <v>12045.234009899999</v>
      </c>
      <c r="I32" s="85"/>
      <c r="J32" s="196">
        <v>1204.5234009900014</v>
      </c>
      <c r="K32" s="14"/>
      <c r="L32" s="44">
        <v>6920.2159999999994</v>
      </c>
      <c r="M32" s="4"/>
      <c r="N32" s="312">
        <v>1.1291413142857143</v>
      </c>
      <c r="O32" s="14"/>
      <c r="P32" s="11">
        <v>12045.234009899999</v>
      </c>
      <c r="Q32" s="310">
        <v>1.740586422432479</v>
      </c>
      <c r="R32" s="196">
        <v>1555.5373509174697</v>
      </c>
      <c r="S32" s="5"/>
      <c r="T32" s="4"/>
      <c r="U32" s="44">
        <v>2760.0607519074711</v>
      </c>
      <c r="V32" s="5"/>
      <c r="X32" s="44">
        <v>7930.3703989632004</v>
      </c>
      <c r="Y32" s="4"/>
      <c r="Z32" s="11">
        <v>10241.384560946302</v>
      </c>
      <c r="AA32" s="4"/>
      <c r="AB32" s="11">
        <v>18171.754959909504</v>
      </c>
      <c r="AC32" s="5"/>
    </row>
    <row r="33" spans="1:33" x14ac:dyDescent="0.2">
      <c r="A33" s="1" t="s">
        <v>510</v>
      </c>
      <c r="B33" s="398">
        <v>10183.707999999999</v>
      </c>
      <c r="C33" s="14"/>
      <c r="D33" s="11">
        <v>11013.517</v>
      </c>
      <c r="E33" s="14"/>
      <c r="F33" s="312">
        <v>1.1000000000000001</v>
      </c>
      <c r="G33" s="14"/>
      <c r="H33" s="11">
        <v>15717.88215162788</v>
      </c>
      <c r="I33" s="85"/>
      <c r="J33" s="196">
        <v>1571.7882151627891</v>
      </c>
      <c r="K33" s="14"/>
      <c r="L33" s="44">
        <v>16383.398000000001</v>
      </c>
      <c r="M33" s="4"/>
      <c r="N33" s="312">
        <v>1.061547157142857</v>
      </c>
      <c r="O33" s="14"/>
      <c r="P33" s="11">
        <v>18884.919932950455</v>
      </c>
      <c r="Q33" s="310">
        <v>1.1526863922215924</v>
      </c>
      <c r="R33" s="196">
        <v>1162.3131347435738</v>
      </c>
      <c r="S33" s="5"/>
      <c r="T33" s="4"/>
      <c r="U33" s="44">
        <v>2734.1013499063629</v>
      </c>
      <c r="V33" s="5"/>
      <c r="X33" s="44">
        <v>10348.377395342652</v>
      </c>
      <c r="Y33" s="4"/>
      <c r="Z33" s="11">
        <v>7652.4654236859251</v>
      </c>
      <c r="AA33" s="4"/>
      <c r="AB33" s="11">
        <v>18000.842819028578</v>
      </c>
      <c r="AC33" s="5"/>
      <c r="AG33" s="13"/>
    </row>
    <row r="34" spans="1:33" x14ac:dyDescent="0.2">
      <c r="A34" s="1" t="s">
        <v>511</v>
      </c>
      <c r="B34" s="398">
        <v>8944.5049999999992</v>
      </c>
      <c r="C34" s="14"/>
      <c r="D34" s="11">
        <v>10889.055999999999</v>
      </c>
      <c r="E34" s="14"/>
      <c r="F34" s="312">
        <v>1.1000000000000001</v>
      </c>
      <c r="G34" s="14"/>
      <c r="H34" s="11">
        <v>25880.246717846268</v>
      </c>
      <c r="I34" s="85"/>
      <c r="J34" s="196">
        <v>2588.0246717846276</v>
      </c>
      <c r="K34" s="14"/>
      <c r="L34" s="44">
        <v>10889.680999999999</v>
      </c>
      <c r="M34" s="4"/>
      <c r="N34" s="312">
        <v>1.1007879928571427</v>
      </c>
      <c r="O34" s="14"/>
      <c r="P34" s="11">
        <v>25884.246717846268</v>
      </c>
      <c r="Q34" s="310">
        <v>2.3769517874624859</v>
      </c>
      <c r="R34" s="196">
        <v>2608.8212733108085</v>
      </c>
      <c r="S34" s="5"/>
      <c r="T34" s="4"/>
      <c r="U34" s="44">
        <v>5196.845945095436</v>
      </c>
      <c r="V34" s="5"/>
      <c r="X34" s="44">
        <v>17039.099640603516</v>
      </c>
      <c r="Y34" s="4"/>
      <c r="Z34" s="11">
        <v>17176.020810426126</v>
      </c>
      <c r="AA34" s="4"/>
      <c r="AB34" s="11">
        <v>34215.120451029637</v>
      </c>
      <c r="AC34" s="5"/>
    </row>
    <row r="35" spans="1:33" x14ac:dyDescent="0.2">
      <c r="A35" s="1" t="s">
        <v>512</v>
      </c>
      <c r="B35" s="398">
        <v>8254.4390000000003</v>
      </c>
      <c r="C35" s="14"/>
      <c r="D35" s="11">
        <v>18417.512999999999</v>
      </c>
      <c r="E35" s="14"/>
      <c r="F35" s="312">
        <v>1.0120460590960354</v>
      </c>
      <c r="G35" s="14"/>
      <c r="H35" s="11">
        <v>54657.236024999998</v>
      </c>
      <c r="I35" s="85"/>
      <c r="J35" s="196">
        <v>658.40429518310702</v>
      </c>
      <c r="K35" s="14"/>
      <c r="L35" s="44">
        <v>18417.512999999999</v>
      </c>
      <c r="M35" s="4"/>
      <c r="N35" s="312">
        <v>1.0470177642857141</v>
      </c>
      <c r="O35" s="14"/>
      <c r="P35" s="11">
        <v>54657.236024999998</v>
      </c>
      <c r="Q35" s="310">
        <v>2.9676773419407931</v>
      </c>
      <c r="R35" s="196">
        <v>2569.8610399320896</v>
      </c>
      <c r="S35" s="5"/>
      <c r="T35" s="4"/>
      <c r="U35" s="44">
        <v>3228.2653351151966</v>
      </c>
      <c r="V35" s="5"/>
      <c r="X35" s="44">
        <v>4334.8181768646955</v>
      </c>
      <c r="Y35" s="4"/>
      <c r="Z35" s="11">
        <v>16919.51348041548</v>
      </c>
      <c r="AA35" s="4"/>
      <c r="AB35" s="11">
        <v>21254.331657280178</v>
      </c>
      <c r="AC35" s="5"/>
    </row>
    <row r="36" spans="1:33" ht="13.5" thickBot="1" x14ac:dyDescent="0.25">
      <c r="A36" s="6" t="s">
        <v>513</v>
      </c>
      <c r="B36" s="314">
        <v>6979.268</v>
      </c>
      <c r="C36" s="17"/>
      <c r="D36" s="12">
        <v>7281.9759999999997</v>
      </c>
      <c r="E36" s="17"/>
      <c r="F36" s="315">
        <v>1.1000000000000001</v>
      </c>
      <c r="G36" s="17"/>
      <c r="H36" s="12">
        <v>12518.312737903745</v>
      </c>
      <c r="I36" s="88"/>
      <c r="J36" s="197">
        <v>1251.8312737903761</v>
      </c>
      <c r="K36" s="17"/>
      <c r="L36" s="48">
        <v>7281.9759999999997</v>
      </c>
      <c r="M36" s="40"/>
      <c r="N36" s="315">
        <v>1.1265573142857142</v>
      </c>
      <c r="O36" s="17"/>
      <c r="P36" s="12">
        <v>12518.312737903745</v>
      </c>
      <c r="Q36" s="316">
        <v>1.7190818450793777</v>
      </c>
      <c r="R36" s="197">
        <v>1584.2840394977429</v>
      </c>
      <c r="S36" s="7"/>
      <c r="T36" s="4"/>
      <c r="U36" s="48">
        <v>2836.1153132881191</v>
      </c>
      <c r="V36" s="7"/>
      <c r="X36" s="48">
        <v>8241.8371199797075</v>
      </c>
      <c r="Y36" s="40"/>
      <c r="Z36" s="12">
        <v>10430.647706849355</v>
      </c>
      <c r="AA36" s="40"/>
      <c r="AB36" s="12">
        <v>18672.484826829063</v>
      </c>
      <c r="AC36" s="7"/>
    </row>
    <row r="37" spans="1:33" x14ac:dyDescent="0.2">
      <c r="A37" s="94" t="s">
        <v>514</v>
      </c>
      <c r="B37" s="246">
        <v>122072.44100000001</v>
      </c>
      <c r="C37" s="68"/>
      <c r="D37" s="77">
        <v>153377.41099999999</v>
      </c>
      <c r="E37" s="68"/>
      <c r="F37" s="309">
        <v>1.0989739561453413</v>
      </c>
      <c r="G37" s="68"/>
      <c r="H37" s="77">
        <v>267978.00372400001</v>
      </c>
      <c r="I37" s="140"/>
      <c r="J37" s="211">
        <v>22333.238726740517</v>
      </c>
      <c r="K37" s="68"/>
      <c r="L37" s="246">
        <v>160431.97399999999</v>
      </c>
      <c r="M37" s="76"/>
      <c r="N37" s="190"/>
      <c r="O37" s="68"/>
      <c r="P37" s="77">
        <v>272151.39396150003</v>
      </c>
      <c r="Q37" s="310">
        <v>1.6963662989118369</v>
      </c>
      <c r="R37" s="211">
        <v>20964.297068986783</v>
      </c>
      <c r="S37" s="69"/>
      <c r="T37" s="76"/>
      <c r="U37" s="246">
        <v>43297.535795727294</v>
      </c>
      <c r="V37" s="69"/>
      <c r="X37" s="246">
        <v>147038.11911495752</v>
      </c>
      <c r="Y37" s="4"/>
      <c r="Z37" s="77">
        <v>138025.24780699034</v>
      </c>
      <c r="AA37" s="4"/>
      <c r="AB37" s="77">
        <v>285063.36692194786</v>
      </c>
      <c r="AC37" s="5"/>
    </row>
    <row r="38" spans="1:33" x14ac:dyDescent="0.2">
      <c r="A38" s="1" t="s">
        <v>515</v>
      </c>
      <c r="B38" s="398">
        <v>4739.45</v>
      </c>
      <c r="C38" s="14"/>
      <c r="D38" s="11">
        <v>4816.0529999999999</v>
      </c>
      <c r="E38" s="14"/>
      <c r="F38" s="312">
        <v>1.1000000000000001</v>
      </c>
      <c r="G38" s="14"/>
      <c r="H38" s="11">
        <v>7086.0473250000005</v>
      </c>
      <c r="I38" s="85"/>
      <c r="J38" s="196">
        <v>708.60473250000086</v>
      </c>
      <c r="K38" s="14"/>
      <c r="L38" s="44">
        <v>4816.0529999999999</v>
      </c>
      <c r="M38" s="4"/>
      <c r="N38" s="312">
        <v>1.14417105</v>
      </c>
      <c r="O38" s="14"/>
      <c r="P38" s="11">
        <v>7086.0473250000005</v>
      </c>
      <c r="Q38" s="310">
        <v>1.4713391495068682</v>
      </c>
      <c r="R38" s="196">
        <v>1021.6028831949407</v>
      </c>
      <c r="S38" s="5"/>
      <c r="T38" s="4"/>
      <c r="U38" s="44">
        <v>1730.2076156949415</v>
      </c>
      <c r="V38" s="5"/>
      <c r="X38" s="44">
        <v>4665.3290343421813</v>
      </c>
      <c r="Y38" s="4"/>
      <c r="Z38" s="11">
        <v>6726.0538547659717</v>
      </c>
      <c r="AA38" s="4"/>
      <c r="AB38" s="11">
        <v>11391.382889108154</v>
      </c>
      <c r="AC38" s="5"/>
    </row>
    <row r="39" spans="1:33" x14ac:dyDescent="0.2">
      <c r="A39" s="1" t="s">
        <v>516</v>
      </c>
      <c r="B39" s="398">
        <v>7235.1129999999994</v>
      </c>
      <c r="C39" s="14"/>
      <c r="D39" s="11">
        <v>12732.365</v>
      </c>
      <c r="E39" s="14"/>
      <c r="F39" s="312">
        <v>1.0420614512700508</v>
      </c>
      <c r="G39" s="14"/>
      <c r="H39" s="11">
        <v>23855.609925000008</v>
      </c>
      <c r="I39" s="85"/>
      <c r="J39" s="196">
        <v>1003.4015743777272</v>
      </c>
      <c r="K39" s="14"/>
      <c r="L39" s="44">
        <v>12750.865</v>
      </c>
      <c r="M39" s="4"/>
      <c r="N39" s="312">
        <v>1.0874938214285714</v>
      </c>
      <c r="O39" s="14"/>
      <c r="P39" s="11">
        <v>23886.027112500007</v>
      </c>
      <c r="Q39" s="310">
        <v>1.8732868015228776</v>
      </c>
      <c r="R39" s="196">
        <v>2089.87979081909</v>
      </c>
      <c r="S39" s="5"/>
      <c r="T39" s="4"/>
      <c r="U39" s="44">
        <v>3093.2813651968172</v>
      </c>
      <c r="V39" s="5"/>
      <c r="X39" s="44">
        <v>6606.2196360635517</v>
      </c>
      <c r="Y39" s="4"/>
      <c r="Z39" s="11">
        <v>13759.401284260055</v>
      </c>
      <c r="AA39" s="4"/>
      <c r="AB39" s="11">
        <v>20365.620920323607</v>
      </c>
      <c r="AC39" s="5"/>
    </row>
    <row r="40" spans="1:33" x14ac:dyDescent="0.2">
      <c r="A40" s="1" t="s">
        <v>613</v>
      </c>
      <c r="B40" s="398">
        <v>11215.113000000001</v>
      </c>
      <c r="C40" s="14"/>
      <c r="D40" s="11">
        <v>16348.204</v>
      </c>
      <c r="E40" s="14"/>
      <c r="F40" s="312">
        <v>1.0715037474452851</v>
      </c>
      <c r="G40" s="14"/>
      <c r="H40" s="11">
        <v>34430.392499999994</v>
      </c>
      <c r="I40" s="85"/>
      <c r="J40" s="196">
        <v>2461.9020897620358</v>
      </c>
      <c r="K40" s="14"/>
      <c r="L40" s="44">
        <v>16348.204</v>
      </c>
      <c r="M40" s="4"/>
      <c r="N40" s="312">
        <v>1.0617985428571428</v>
      </c>
      <c r="O40" s="14"/>
      <c r="P40" s="11">
        <v>34430.392499999994</v>
      </c>
      <c r="Q40" s="310">
        <v>2.1060657488736987</v>
      </c>
      <c r="R40" s="196">
        <v>2127.7480864995014</v>
      </c>
      <c r="S40" s="5"/>
      <c r="T40" s="4"/>
      <c r="U40" s="44">
        <v>4589.6501762615371</v>
      </c>
      <c r="V40" s="5"/>
      <c r="X40" s="44">
        <v>16208.730724324512</v>
      </c>
      <c r="Y40" s="4"/>
      <c r="Z40" s="11">
        <v>14008.719488353305</v>
      </c>
      <c r="AA40" s="4"/>
      <c r="AB40" s="11">
        <v>30217.450212677817</v>
      </c>
      <c r="AC40" s="5"/>
    </row>
    <row r="41" spans="1:33" x14ac:dyDescent="0.2">
      <c r="A41" s="1" t="s">
        <v>517</v>
      </c>
      <c r="B41" s="398">
        <v>7311.53</v>
      </c>
      <c r="C41" s="14"/>
      <c r="D41" s="11">
        <v>7345.15</v>
      </c>
      <c r="E41" s="14"/>
      <c r="F41" s="312">
        <v>1.1000000000000001</v>
      </c>
      <c r="G41" s="14"/>
      <c r="H41" s="11">
        <v>11428.093950000002</v>
      </c>
      <c r="I41" s="85"/>
      <c r="J41" s="196">
        <v>1142.809395000002</v>
      </c>
      <c r="K41" s="14"/>
      <c r="L41" s="44">
        <v>7345.15</v>
      </c>
      <c r="M41" s="4"/>
      <c r="N41" s="312">
        <v>1.1261060714285713</v>
      </c>
      <c r="O41" s="14"/>
      <c r="P41" s="11">
        <v>11428.093950000002</v>
      </c>
      <c r="Q41" s="310">
        <v>1.5558693763912248</v>
      </c>
      <c r="R41" s="196">
        <v>1441.1520319511237</v>
      </c>
      <c r="S41" s="5"/>
      <c r="T41" s="4"/>
      <c r="U41" s="44">
        <v>2583.9614269511258</v>
      </c>
      <c r="V41" s="5"/>
      <c r="X41" s="44">
        <v>7524.0562286429913</v>
      </c>
      <c r="Y41" s="4"/>
      <c r="Z41" s="11">
        <v>9488.2917220183826</v>
      </c>
      <c r="AA41" s="4"/>
      <c r="AB41" s="11">
        <v>17012.347950661373</v>
      </c>
      <c r="AC41" s="5"/>
    </row>
    <row r="42" spans="1:33" x14ac:dyDescent="0.2">
      <c r="A42" s="1" t="s">
        <v>518</v>
      </c>
      <c r="B42" s="398">
        <v>4857.7529999999997</v>
      </c>
      <c r="C42" s="14"/>
      <c r="D42" s="11">
        <v>6912.1659999999993</v>
      </c>
      <c r="E42" s="14"/>
      <c r="F42" s="312">
        <v>1.075695758753479</v>
      </c>
      <c r="G42" s="14"/>
      <c r="H42" s="11">
        <v>12792.1185</v>
      </c>
      <c r="I42" s="85"/>
      <c r="J42" s="196">
        <v>968.3091159219166</v>
      </c>
      <c r="K42" s="14"/>
      <c r="L42" s="44">
        <v>7216.3589999999995</v>
      </c>
      <c r="M42" s="4"/>
      <c r="N42" s="312">
        <v>1.1270260071428571</v>
      </c>
      <c r="O42" s="14"/>
      <c r="P42" s="11">
        <v>12977.000925</v>
      </c>
      <c r="Q42" s="310">
        <v>1.7982754080000733</v>
      </c>
      <c r="R42" s="196">
        <v>1648.4166121919134</v>
      </c>
      <c r="S42" s="5"/>
      <c r="T42" s="4"/>
      <c r="U42" s="44">
        <v>2616.72572811383</v>
      </c>
      <c r="V42" s="5"/>
      <c r="X42" s="44">
        <v>6375.1770564539947</v>
      </c>
      <c r="Y42" s="4"/>
      <c r="Z42" s="11">
        <v>10852.885295330567</v>
      </c>
      <c r="AA42" s="4"/>
      <c r="AB42" s="11">
        <v>17228.06235178456</v>
      </c>
      <c r="AC42" s="5"/>
    </row>
    <row r="43" spans="1:33" x14ac:dyDescent="0.2">
      <c r="A43" s="1" t="s">
        <v>520</v>
      </c>
      <c r="B43" s="398">
        <v>6107.2790000000005</v>
      </c>
      <c r="C43" s="14"/>
      <c r="D43" s="11">
        <v>6248.5170000000007</v>
      </c>
      <c r="E43" s="14"/>
      <c r="F43" s="312">
        <v>1.1000000000000001</v>
      </c>
      <c r="G43" s="14"/>
      <c r="H43" s="11">
        <v>10441.383750000001</v>
      </c>
      <c r="I43" s="85"/>
      <c r="J43" s="196">
        <v>1044.1383750000005</v>
      </c>
      <c r="K43" s="14"/>
      <c r="L43" s="44">
        <v>6248.5170000000007</v>
      </c>
      <c r="M43" s="4"/>
      <c r="N43" s="312">
        <v>1.1339391642857142</v>
      </c>
      <c r="O43" s="14"/>
      <c r="P43" s="11">
        <v>10441.383750000001</v>
      </c>
      <c r="Q43" s="310">
        <v>1.6710178991271047</v>
      </c>
      <c r="R43" s="196">
        <v>1398.5102134614372</v>
      </c>
      <c r="S43" s="5"/>
      <c r="T43" s="4"/>
      <c r="U43" s="44">
        <v>2442.6485884614376</v>
      </c>
      <c r="V43" s="5"/>
      <c r="X43" s="44">
        <v>6874.4235726062707</v>
      </c>
      <c r="Y43" s="4"/>
      <c r="Z43" s="11">
        <v>9207.5454826089754</v>
      </c>
      <c r="AA43" s="4"/>
      <c r="AB43" s="11">
        <v>16081.969055215246</v>
      </c>
      <c r="AC43" s="5"/>
    </row>
    <row r="44" spans="1:33" x14ac:dyDescent="0.2">
      <c r="A44" s="1" t="s">
        <v>500</v>
      </c>
      <c r="B44" s="398">
        <v>4239.7449999999999</v>
      </c>
      <c r="C44" s="14"/>
      <c r="D44" s="11">
        <v>4267.612000000001</v>
      </c>
      <c r="E44" s="14"/>
      <c r="F44" s="312">
        <v>1.1000000000000001</v>
      </c>
      <c r="G44" s="14"/>
      <c r="H44" s="11">
        <v>7139.1285000000007</v>
      </c>
      <c r="I44" s="85"/>
      <c r="J44" s="196">
        <v>713.91285000000062</v>
      </c>
      <c r="K44" s="14"/>
      <c r="L44" s="44">
        <v>4267.612000000001</v>
      </c>
      <c r="M44" s="4"/>
      <c r="N44" s="312">
        <v>1.1480884857142857</v>
      </c>
      <c r="O44" s="14"/>
      <c r="P44" s="11">
        <v>7139.1285000000007</v>
      </c>
      <c r="Q44" s="310">
        <v>1.6728625985680046</v>
      </c>
      <c r="R44" s="196">
        <v>1057.2227288847007</v>
      </c>
      <c r="S44" s="5"/>
      <c r="T44" s="4"/>
      <c r="U44" s="44">
        <v>1771.1355788847013</v>
      </c>
      <c r="V44" s="5"/>
      <c r="X44" s="44">
        <v>4700.2767471567413</v>
      </c>
      <c r="Y44" s="4"/>
      <c r="Z44" s="11">
        <v>6960.5686592451038</v>
      </c>
      <c r="AA44" s="4"/>
      <c r="AB44" s="11">
        <v>11660.845406401844</v>
      </c>
      <c r="AC44" s="5"/>
    </row>
    <row r="45" spans="1:33" x14ac:dyDescent="0.2">
      <c r="A45" s="1" t="s">
        <v>521</v>
      </c>
      <c r="B45" s="398">
        <v>9942.0749999999989</v>
      </c>
      <c r="C45" s="14"/>
      <c r="D45" s="11">
        <v>10162.451000000001</v>
      </c>
      <c r="E45" s="14"/>
      <c r="F45" s="312">
        <v>1.1000000000000001</v>
      </c>
      <c r="G45" s="14"/>
      <c r="H45" s="11">
        <v>16904.006700000002</v>
      </c>
      <c r="I45" s="85"/>
      <c r="J45" s="196">
        <v>1690.4006700000027</v>
      </c>
      <c r="K45" s="14"/>
      <c r="L45" s="44">
        <v>10162.451000000001</v>
      </c>
      <c r="M45" s="4"/>
      <c r="N45" s="312">
        <v>1.1059824928571427</v>
      </c>
      <c r="O45" s="14"/>
      <c r="P45" s="11">
        <v>16904.006700000002</v>
      </c>
      <c r="Q45" s="310">
        <v>1.6633789132169001</v>
      </c>
      <c r="R45" s="196">
        <v>1791.5287693398423</v>
      </c>
      <c r="S45" s="5"/>
      <c r="T45" s="4"/>
      <c r="U45" s="44">
        <v>3481.929439339845</v>
      </c>
      <c r="V45" s="5"/>
      <c r="X45" s="44">
        <v>11129.300954001856</v>
      </c>
      <c r="Y45" s="4"/>
      <c r="Z45" s="11">
        <v>11795.110588624912</v>
      </c>
      <c r="AA45" s="4"/>
      <c r="AB45" s="11">
        <v>22924.411542626767</v>
      </c>
      <c r="AC45" s="5"/>
    </row>
    <row r="46" spans="1:33" x14ac:dyDescent="0.2">
      <c r="A46" s="1" t="s">
        <v>522</v>
      </c>
      <c r="B46" s="398">
        <v>6886.4660000000003</v>
      </c>
      <c r="C46" s="14"/>
      <c r="D46" s="11">
        <v>7278.4450000000015</v>
      </c>
      <c r="E46" s="14"/>
      <c r="F46" s="312">
        <v>1.1000000000000001</v>
      </c>
      <c r="G46" s="14"/>
      <c r="H46" s="11">
        <v>15697.782500000001</v>
      </c>
      <c r="I46" s="85"/>
      <c r="J46" s="196">
        <v>1569.778250000003</v>
      </c>
      <c r="K46" s="14"/>
      <c r="L46" s="44">
        <v>7278.4450000000015</v>
      </c>
      <c r="M46" s="4"/>
      <c r="N46" s="312">
        <v>1.1265825357142856</v>
      </c>
      <c r="O46" s="14"/>
      <c r="P46" s="11">
        <v>15697.782500000001</v>
      </c>
      <c r="Q46" s="310">
        <v>2.1567494842648394</v>
      </c>
      <c r="R46" s="196">
        <v>1987.0651139413385</v>
      </c>
      <c r="S46" s="5"/>
      <c r="T46" s="4"/>
      <c r="U46" s="44">
        <v>3556.8433639413415</v>
      </c>
      <c r="V46" s="5"/>
      <c r="X46" s="44">
        <v>10335.144137925814</v>
      </c>
      <c r="Y46" s="4"/>
      <c r="Z46" s="11">
        <v>13082.487519512819</v>
      </c>
      <c r="AA46" s="4"/>
      <c r="AB46" s="11">
        <v>23417.631657438633</v>
      </c>
      <c r="AC46" s="5"/>
    </row>
    <row r="47" spans="1:33" x14ac:dyDescent="0.2">
      <c r="A47" s="1" t="s">
        <v>501</v>
      </c>
      <c r="B47" s="398">
        <v>4397.7089999999998</v>
      </c>
      <c r="C47" s="14"/>
      <c r="D47" s="11">
        <v>6865.9840000000004</v>
      </c>
      <c r="E47" s="14"/>
      <c r="F47" s="312">
        <v>1.0601266839538221</v>
      </c>
      <c r="G47" s="14"/>
      <c r="H47" s="11">
        <v>14547.598000000002</v>
      </c>
      <c r="I47" s="85"/>
      <c r="J47" s="196">
        <v>874.69882723325463</v>
      </c>
      <c r="K47" s="14"/>
      <c r="L47" s="44">
        <v>7246.4670000000006</v>
      </c>
      <c r="M47" s="4"/>
      <c r="N47" s="312">
        <v>1.1268109499999999</v>
      </c>
      <c r="O47" s="14"/>
      <c r="P47" s="11">
        <v>14764.587000000001</v>
      </c>
      <c r="Q47" s="310">
        <v>2.03748764742874</v>
      </c>
      <c r="R47" s="196">
        <v>1872.3113038276479</v>
      </c>
      <c r="S47" s="5"/>
      <c r="T47" s="4"/>
      <c r="U47" s="44">
        <v>2747.0101310609025</v>
      </c>
      <c r="V47" s="5"/>
      <c r="X47" s="44">
        <v>5758.8633660393361</v>
      </c>
      <c r="Y47" s="4"/>
      <c r="Z47" s="11">
        <v>12326.96859962642</v>
      </c>
      <c r="AA47" s="4"/>
      <c r="AB47" s="11">
        <v>18085.831965665755</v>
      </c>
      <c r="AC47" s="5"/>
      <c r="AG47" s="60"/>
    </row>
    <row r="48" spans="1:33" x14ac:dyDescent="0.2">
      <c r="A48" s="1" t="s">
        <v>503</v>
      </c>
      <c r="B48" s="398">
        <v>15538.652</v>
      </c>
      <c r="C48" s="14"/>
      <c r="D48" s="11">
        <v>22010.572999999997</v>
      </c>
      <c r="E48" s="14"/>
      <c r="F48" s="312">
        <v>1.0764907710489864</v>
      </c>
      <c r="G48" s="14"/>
      <c r="H48" s="11">
        <v>47319.229000000007</v>
      </c>
      <c r="I48" s="85"/>
      <c r="J48" s="196">
        <v>3619.4843116535558</v>
      </c>
      <c r="K48" s="14"/>
      <c r="L48" s="44">
        <v>28361.96</v>
      </c>
      <c r="M48" s="4"/>
      <c r="N48" s="312">
        <v>1</v>
      </c>
      <c r="O48" s="14"/>
      <c r="P48" s="11">
        <v>51060.33062500001</v>
      </c>
      <c r="Q48" s="310">
        <v>1.800310367301837</v>
      </c>
      <c r="R48" s="196">
        <v>0</v>
      </c>
      <c r="S48" s="5"/>
      <c r="T48" s="4"/>
      <c r="U48" s="44">
        <v>3619.4843116535558</v>
      </c>
      <c r="V48" s="5"/>
      <c r="X48" s="44">
        <v>23830.048649164695</v>
      </c>
      <c r="Y48" s="4"/>
      <c r="Z48" s="11">
        <v>0</v>
      </c>
      <c r="AA48" s="4"/>
      <c r="AB48" s="11">
        <v>23830.048649164695</v>
      </c>
      <c r="AC48" s="5"/>
    </row>
    <row r="49" spans="1:34" x14ac:dyDescent="0.2">
      <c r="A49" s="1" t="s">
        <v>523</v>
      </c>
      <c r="B49" s="398">
        <v>20011.789000000001</v>
      </c>
      <c r="C49" s="14"/>
      <c r="D49" s="11">
        <v>25647.476999999995</v>
      </c>
      <c r="E49" s="14"/>
      <c r="F49" s="312">
        <v>1.0950658635935224</v>
      </c>
      <c r="G49" s="14"/>
      <c r="H49" s="11">
        <v>19833.819749999995</v>
      </c>
      <c r="I49" s="85"/>
      <c r="J49" s="196">
        <v>1885.5192028920101</v>
      </c>
      <c r="K49" s="14"/>
      <c r="L49" s="44">
        <v>25647.476999999995</v>
      </c>
      <c r="M49" s="4"/>
      <c r="N49" s="312">
        <v>1</v>
      </c>
      <c r="O49" s="14"/>
      <c r="P49" s="11">
        <v>19833.819749999995</v>
      </c>
      <c r="Q49" s="310">
        <v>0.77332439951110976</v>
      </c>
      <c r="R49" s="196">
        <v>0</v>
      </c>
      <c r="S49" s="5"/>
      <c r="T49" s="4"/>
      <c r="U49" s="44">
        <v>1885.5192028920101</v>
      </c>
      <c r="V49" s="5"/>
      <c r="X49" s="44">
        <v>12413.927086017324</v>
      </c>
      <c r="Y49" s="4"/>
      <c r="Z49" s="11">
        <v>0</v>
      </c>
      <c r="AA49" s="4"/>
      <c r="AB49" s="11">
        <v>12413.927086017324</v>
      </c>
      <c r="AC49" s="5"/>
    </row>
    <row r="50" spans="1:34" x14ac:dyDescent="0.2">
      <c r="A50" s="1" t="s">
        <v>524</v>
      </c>
      <c r="B50" s="398">
        <v>10153.066000000001</v>
      </c>
      <c r="C50" s="14"/>
      <c r="D50" s="11">
        <v>11470.574000000001</v>
      </c>
      <c r="E50" s="14"/>
      <c r="F50" s="312">
        <v>1.1000000000000001</v>
      </c>
      <c r="G50" s="14"/>
      <c r="H50" s="11">
        <v>21926.053500000002</v>
      </c>
      <c r="I50" s="85"/>
      <c r="J50" s="196">
        <v>2192.6053500000016</v>
      </c>
      <c r="K50" s="14"/>
      <c r="L50" s="44">
        <v>11470.574000000001</v>
      </c>
      <c r="M50" s="4"/>
      <c r="N50" s="312">
        <v>1.0966387571428571</v>
      </c>
      <c r="O50" s="14"/>
      <c r="P50" s="11">
        <v>21926.053500000002</v>
      </c>
      <c r="Q50" s="310">
        <v>1.911504472226063</v>
      </c>
      <c r="R50" s="196">
        <v>2118.9065592877923</v>
      </c>
      <c r="S50" s="5"/>
      <c r="T50" s="4"/>
      <c r="U50" s="44">
        <v>4311.511909287794</v>
      </c>
      <c r="V50" s="5"/>
      <c r="X50" s="44">
        <v>14435.728313752119</v>
      </c>
      <c r="Y50" s="4"/>
      <c r="Z50" s="11">
        <v>13950.50842692956</v>
      </c>
      <c r="AA50" s="4"/>
      <c r="AB50" s="11">
        <v>28386.236740681677</v>
      </c>
      <c r="AC50" s="5"/>
    </row>
    <row r="51" spans="1:34" ht="13.5" thickBot="1" x14ac:dyDescent="0.25">
      <c r="A51" s="6" t="s">
        <v>512</v>
      </c>
      <c r="B51" s="314">
        <v>9436.7009999999991</v>
      </c>
      <c r="C51" s="17"/>
      <c r="D51" s="11">
        <v>11271.84</v>
      </c>
      <c r="E51" s="17"/>
      <c r="F51" s="315">
        <v>1.1000000000000001</v>
      </c>
      <c r="G51" s="17"/>
      <c r="H51" s="11">
        <v>24576.739824000004</v>
      </c>
      <c r="I51" s="88"/>
      <c r="J51" s="197">
        <v>2457.6739824000033</v>
      </c>
      <c r="K51" s="17"/>
      <c r="L51" s="48">
        <v>11271.84</v>
      </c>
      <c r="M51" s="40"/>
      <c r="N51" s="315">
        <v>1.0980582857142855</v>
      </c>
      <c r="O51" s="17"/>
      <c r="P51" s="12">
        <v>24576.739824000004</v>
      </c>
      <c r="Q51" s="316">
        <v>2.1803662777328281</v>
      </c>
      <c r="R51" s="197">
        <v>2409.9529755874537</v>
      </c>
      <c r="S51" s="7"/>
      <c r="T51" s="4"/>
      <c r="U51" s="44">
        <v>4867.626957987457</v>
      </c>
      <c r="V51" s="7"/>
      <c r="X51" s="48">
        <v>16180.893608466124</v>
      </c>
      <c r="Y51" s="40"/>
      <c r="Z51" s="12">
        <v>15866.706885714269</v>
      </c>
      <c r="AA51" s="40"/>
      <c r="AB51" s="12">
        <v>32047.600494180391</v>
      </c>
      <c r="AC51" s="7"/>
    </row>
    <row r="52" spans="1:34" ht="13.5" thickBot="1" x14ac:dyDescent="0.25">
      <c r="A52" s="70" t="s">
        <v>488</v>
      </c>
      <c r="B52" s="198">
        <v>261393.59</v>
      </c>
      <c r="C52" s="130"/>
      <c r="D52" s="96">
        <v>451146.20499999996</v>
      </c>
      <c r="E52" s="131"/>
      <c r="F52" s="317">
        <v>1.0448497111928494</v>
      </c>
      <c r="G52" s="130"/>
      <c r="H52" s="96">
        <v>858505.98251823522</v>
      </c>
      <c r="I52" s="318"/>
      <c r="J52" s="96">
        <v>37290.512428201364</v>
      </c>
      <c r="K52" s="130"/>
      <c r="L52" s="89">
        <v>487966.61599999992</v>
      </c>
      <c r="M52" s="79"/>
      <c r="N52" s="319"/>
      <c r="O52" s="130"/>
      <c r="P52" s="96">
        <v>883736.34529955778</v>
      </c>
      <c r="Q52" s="316">
        <v>1.8110590280617842</v>
      </c>
      <c r="R52" s="96">
        <v>55330.443288697919</v>
      </c>
      <c r="S52" s="180"/>
      <c r="T52" s="76"/>
      <c r="U52" s="198">
        <v>92620.955716899276</v>
      </c>
      <c r="V52" s="71"/>
      <c r="X52" s="89">
        <v>245514.18069563285</v>
      </c>
      <c r="Y52" s="79"/>
      <c r="Z52" s="78">
        <v>364285.91529027867</v>
      </c>
      <c r="AA52" s="79"/>
      <c r="AB52" s="78">
        <v>609800.09598591144</v>
      </c>
      <c r="AC52" s="7"/>
      <c r="AH52" s="52"/>
    </row>
    <row r="53" spans="1:34" s="320" customFormat="1" ht="16.5" x14ac:dyDescent="0.25">
      <c r="A53" s="320" t="s">
        <v>361</v>
      </c>
      <c r="T53" s="321"/>
      <c r="U53" s="321"/>
      <c r="Z53" s="228"/>
      <c r="AA53"/>
      <c r="AB53" s="229"/>
      <c r="AG53" s="34"/>
    </row>
    <row r="54" spans="1:34" s="320" customFormat="1" ht="16.5" x14ac:dyDescent="0.25">
      <c r="A54" s="320" t="s">
        <v>362</v>
      </c>
      <c r="AG54" s="34"/>
    </row>
    <row r="55" spans="1:34" s="320" customFormat="1" ht="16.5" x14ac:dyDescent="0.25">
      <c r="A55" s="320" t="s">
        <v>363</v>
      </c>
      <c r="AG55" s="34"/>
    </row>
    <row r="56" spans="1:34" s="320" customFormat="1" ht="16.5" x14ac:dyDescent="0.25">
      <c r="A56" s="320" t="s">
        <v>364</v>
      </c>
      <c r="AG56" s="34"/>
    </row>
    <row r="57" spans="1:34" ht="15" x14ac:dyDescent="0.2">
      <c r="AG57" s="34"/>
    </row>
    <row r="58" spans="1:34" ht="15" x14ac:dyDescent="0.2">
      <c r="AG58" s="34"/>
    </row>
    <row r="59" spans="1:34" ht="15" x14ac:dyDescent="0.2">
      <c r="A59" s="34"/>
      <c r="L59" s="14"/>
      <c r="M59" s="14"/>
      <c r="N59" s="322"/>
      <c r="AG59" s="34"/>
    </row>
    <row r="60" spans="1:34" ht="15" x14ac:dyDescent="0.2">
      <c r="A60" s="323"/>
      <c r="AG60" s="34"/>
    </row>
    <row r="61" spans="1:34" ht="15" x14ac:dyDescent="0.2">
      <c r="A61" s="323"/>
      <c r="N61" s="322"/>
      <c r="AG61" s="34"/>
    </row>
    <row r="62" spans="1:34" ht="15" x14ac:dyDescent="0.2">
      <c r="AG62" s="34"/>
    </row>
    <row r="63" spans="1:34" ht="15" x14ac:dyDescent="0.2">
      <c r="AG63" s="34"/>
    </row>
    <row r="64" spans="1:34" ht="15" x14ac:dyDescent="0.2">
      <c r="AG64" s="34"/>
    </row>
    <row r="66" spans="33:33" ht="15" x14ac:dyDescent="0.2">
      <c r="AG66" s="34"/>
    </row>
    <row r="67" spans="33:33" ht="15" x14ac:dyDescent="0.2">
      <c r="AG67" s="34"/>
    </row>
  </sheetData>
  <mergeCells count="79">
    <mergeCell ref="R10:S10"/>
    <mergeCell ref="P8:S8"/>
    <mergeCell ref="B7:G7"/>
    <mergeCell ref="L8:O8"/>
    <mergeCell ref="N10:O10"/>
    <mergeCell ref="P9:Q9"/>
    <mergeCell ref="L7:O7"/>
    <mergeCell ref="L9:M9"/>
    <mergeCell ref="H9:I9"/>
    <mergeCell ref="B3:K3"/>
    <mergeCell ref="B5:G5"/>
    <mergeCell ref="B6:G6"/>
    <mergeCell ref="B8:G8"/>
    <mergeCell ref="L3:S3"/>
    <mergeCell ref="H5:K5"/>
    <mergeCell ref="P4:Q4"/>
    <mergeCell ref="L5:O5"/>
    <mergeCell ref="L6:O6"/>
    <mergeCell ref="P5:S5"/>
    <mergeCell ref="P7:S7"/>
    <mergeCell ref="H6:K6"/>
    <mergeCell ref="H8:K8"/>
    <mergeCell ref="P6:S6"/>
    <mergeCell ref="L11:M11"/>
    <mergeCell ref="L10:M10"/>
    <mergeCell ref="H10:I10"/>
    <mergeCell ref="P10:Q10"/>
    <mergeCell ref="J11:K11"/>
    <mergeCell ref="F12:G12"/>
    <mergeCell ref="F10:G10"/>
    <mergeCell ref="F11:G11"/>
    <mergeCell ref="D10:E10"/>
    <mergeCell ref="H11:I11"/>
    <mergeCell ref="U8:V8"/>
    <mergeCell ref="U6:V6"/>
    <mergeCell ref="U9:V9"/>
    <mergeCell ref="U11:V11"/>
    <mergeCell ref="U10:V10"/>
    <mergeCell ref="U7:V7"/>
    <mergeCell ref="U12:V12"/>
    <mergeCell ref="P11:Q11"/>
    <mergeCell ref="N11:O11"/>
    <mergeCell ref="R12:S12"/>
    <mergeCell ref="N12:O12"/>
    <mergeCell ref="R11:S11"/>
    <mergeCell ref="X3:AC3"/>
    <mergeCell ref="X4:AC4"/>
    <mergeCell ref="X14:Y14"/>
    <mergeCell ref="Z14:AA14"/>
    <mergeCell ref="AB14:AC14"/>
    <mergeCell ref="AB8:AC8"/>
    <mergeCell ref="X9:Y9"/>
    <mergeCell ref="X10:Y10"/>
    <mergeCell ref="Z8:AA8"/>
    <mergeCell ref="Z9:AA9"/>
    <mergeCell ref="Z10:AA10"/>
    <mergeCell ref="X8:Y8"/>
    <mergeCell ref="B14:C14"/>
    <mergeCell ref="D14:E14"/>
    <mergeCell ref="L14:M14"/>
    <mergeCell ref="H7:K7"/>
    <mergeCell ref="J10:K10"/>
    <mergeCell ref="D13:E13"/>
    <mergeCell ref="F13:G13"/>
    <mergeCell ref="H13:I13"/>
    <mergeCell ref="J13:K13"/>
    <mergeCell ref="F14:G14"/>
    <mergeCell ref="J12:K12"/>
    <mergeCell ref="J14:K14"/>
    <mergeCell ref="B12:C12"/>
    <mergeCell ref="B11:C11"/>
    <mergeCell ref="B10:C10"/>
    <mergeCell ref="B9:C9"/>
    <mergeCell ref="AG24:AG27"/>
    <mergeCell ref="L13:M13"/>
    <mergeCell ref="N13:O13"/>
    <mergeCell ref="P13:Q13"/>
    <mergeCell ref="R14:S14"/>
    <mergeCell ref="N14:O14"/>
  </mergeCells>
  <phoneticPr fontId="0" type="noConversion"/>
  <pageMargins left="0.75" right="0.46" top="0.97" bottom="0.37" header="0.5" footer="0.5"/>
  <pageSetup paperSize="9" scale="66" orientation="landscape"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7"/>
  <sheetViews>
    <sheetView zoomScale="65" zoomScaleNormal="65" workbookViewId="0">
      <selection activeCell="P15" sqref="P15"/>
    </sheetView>
  </sheetViews>
  <sheetFormatPr defaultRowHeight="12.75" x14ac:dyDescent="0.2"/>
  <cols>
    <col min="1" max="1" width="28.5703125" customWidth="1"/>
    <col min="2" max="2" width="12.28515625" customWidth="1"/>
    <col min="3" max="3" width="1.7109375" customWidth="1"/>
    <col min="4" max="4" width="11.85546875" customWidth="1"/>
    <col min="5" max="5" width="3.28515625" customWidth="1"/>
    <col min="6" max="6" width="13.42578125" customWidth="1"/>
    <col min="7" max="7" width="3.5703125" customWidth="1"/>
    <col min="9" max="9" width="1.85546875" customWidth="1"/>
    <col min="10" max="10" width="13.7109375" customWidth="1"/>
    <col min="11" max="11" width="3.42578125" customWidth="1"/>
    <col min="12" max="12" width="10.7109375" customWidth="1"/>
    <col min="13" max="13" width="16.7109375" customWidth="1"/>
    <col min="14" max="14" width="8.7109375" customWidth="1"/>
    <col min="15" max="15" width="1.42578125" customWidth="1"/>
    <col min="16" max="16" width="15.5703125" customWidth="1"/>
    <col min="17" max="17" width="10.5703125" customWidth="1"/>
    <col min="18" max="18" width="2.140625" customWidth="1"/>
    <col min="19" max="19" width="17.85546875" customWidth="1"/>
    <col min="20" max="20" width="3.7109375" customWidth="1"/>
    <col min="21" max="21" width="5.85546875" customWidth="1"/>
    <col min="22" max="37" width="10.7109375" customWidth="1"/>
  </cols>
  <sheetData>
    <row r="1" spans="1:24" s="24" customFormat="1" ht="20.25" x14ac:dyDescent="0.3">
      <c r="A1" s="24" t="s">
        <v>1169</v>
      </c>
      <c r="L1" s="107"/>
      <c r="X1" s="107"/>
    </row>
    <row r="2" spans="1:24" s="60" customFormat="1" ht="13.5" thickBot="1" x14ac:dyDescent="0.25">
      <c r="L2" s="134"/>
      <c r="T2"/>
      <c r="X2" s="134"/>
    </row>
    <row r="3" spans="1:24" s="60" customFormat="1" x14ac:dyDescent="0.2">
      <c r="A3" s="67"/>
      <c r="B3" s="3117" t="s">
        <v>77</v>
      </c>
      <c r="C3" s="3118"/>
      <c r="D3" s="3120" t="s">
        <v>74</v>
      </c>
      <c r="E3" s="3120"/>
      <c r="F3" s="3120"/>
      <c r="G3" s="3120"/>
      <c r="H3" s="3120"/>
      <c r="I3" s="3120"/>
      <c r="J3" s="3120"/>
      <c r="K3" s="179"/>
      <c r="L3" s="134"/>
      <c r="T3"/>
      <c r="X3" s="134"/>
    </row>
    <row r="4" spans="1:24" s="60" customFormat="1" x14ac:dyDescent="0.2">
      <c r="A4" s="294" t="s">
        <v>679</v>
      </c>
      <c r="B4" s="2878" t="s">
        <v>78</v>
      </c>
      <c r="C4" s="3121"/>
      <c r="D4" s="152"/>
      <c r="E4" s="152"/>
      <c r="F4" s="152"/>
      <c r="G4" s="152"/>
      <c r="H4" s="152"/>
      <c r="I4" s="152"/>
      <c r="J4" s="302"/>
      <c r="K4" s="422"/>
      <c r="L4" s="134"/>
      <c r="T4"/>
      <c r="X4" s="134"/>
    </row>
    <row r="5" spans="1:24" s="60" customFormat="1" x14ac:dyDescent="0.2">
      <c r="A5" s="294" t="s">
        <v>680</v>
      </c>
      <c r="B5" s="2878" t="s">
        <v>79</v>
      </c>
      <c r="C5" s="3121"/>
      <c r="D5" s="3122" t="s">
        <v>75</v>
      </c>
      <c r="E5" s="3123"/>
      <c r="F5" s="3124" t="s">
        <v>81</v>
      </c>
      <c r="G5" s="3123"/>
      <c r="H5" s="3124" t="s">
        <v>244</v>
      </c>
      <c r="I5" s="3123"/>
      <c r="J5" s="3124" t="s">
        <v>77</v>
      </c>
      <c r="K5" s="3125"/>
      <c r="L5" s="134"/>
      <c r="T5"/>
      <c r="X5" s="134"/>
    </row>
    <row r="6" spans="1:24" s="60" customFormat="1" x14ac:dyDescent="0.2">
      <c r="A6" s="142"/>
      <c r="B6" s="2878" t="s">
        <v>80</v>
      </c>
      <c r="C6" s="3121"/>
      <c r="D6" s="62"/>
      <c r="E6" s="62"/>
      <c r="F6" s="3127" t="s">
        <v>82</v>
      </c>
      <c r="G6" s="3128"/>
      <c r="H6" s="3127" t="s">
        <v>245</v>
      </c>
      <c r="I6" s="3128"/>
      <c r="J6" s="3127" t="s">
        <v>78</v>
      </c>
      <c r="K6" s="3121"/>
      <c r="L6" s="134"/>
      <c r="T6"/>
      <c r="X6" s="134"/>
    </row>
    <row r="7" spans="1:24" s="60" customFormat="1" x14ac:dyDescent="0.2">
      <c r="A7" s="142"/>
      <c r="B7" s="3191" t="s">
        <v>25</v>
      </c>
      <c r="C7" s="3130"/>
      <c r="D7" s="2878" t="s">
        <v>137</v>
      </c>
      <c r="E7" s="3128"/>
      <c r="F7" s="3127" t="s">
        <v>138</v>
      </c>
      <c r="G7" s="3128"/>
      <c r="H7" s="3127" t="s">
        <v>76</v>
      </c>
      <c r="I7" s="3128"/>
      <c r="J7" s="3127" t="s">
        <v>79</v>
      </c>
      <c r="K7" s="3121"/>
      <c r="L7" s="134"/>
      <c r="T7"/>
      <c r="X7" s="134"/>
    </row>
    <row r="8" spans="1:24" s="60" customFormat="1" x14ac:dyDescent="0.2">
      <c r="A8" s="142"/>
      <c r="B8" s="3131" t="s">
        <v>492</v>
      </c>
      <c r="C8" s="3132"/>
      <c r="D8" s="2878" t="s">
        <v>489</v>
      </c>
      <c r="E8" s="3128"/>
      <c r="F8" s="296"/>
      <c r="G8" s="299"/>
      <c r="H8" s="296"/>
      <c r="I8" s="255"/>
      <c r="J8" s="3127" t="s">
        <v>487</v>
      </c>
      <c r="K8" s="3121"/>
      <c r="L8" s="134"/>
      <c r="T8"/>
      <c r="X8" s="134"/>
    </row>
    <row r="9" spans="1:24" s="61" customFormat="1" ht="13.5" thickBot="1" x14ac:dyDescent="0.25">
      <c r="A9" s="63"/>
      <c r="B9" s="3133" t="s">
        <v>486</v>
      </c>
      <c r="C9" s="3134"/>
      <c r="D9" s="3133" t="s">
        <v>486</v>
      </c>
      <c r="E9" s="3135"/>
      <c r="F9" s="3136" t="s">
        <v>486</v>
      </c>
      <c r="G9" s="3135"/>
      <c r="H9" s="3137" t="s">
        <v>491</v>
      </c>
      <c r="I9" s="3138"/>
      <c r="J9" s="3136" t="s">
        <v>486</v>
      </c>
      <c r="K9" s="3134"/>
      <c r="T9"/>
    </row>
    <row r="10" spans="1:24" x14ac:dyDescent="0.2">
      <c r="A10" s="67" t="s">
        <v>493</v>
      </c>
      <c r="B10" s="254">
        <v>6095461.7039640704</v>
      </c>
      <c r="C10" s="341"/>
      <c r="D10" s="223">
        <v>6505833.8814699147</v>
      </c>
      <c r="E10" s="223"/>
      <c r="F10" s="80">
        <v>6438924.4496024391</v>
      </c>
      <c r="G10" s="192"/>
      <c r="H10" s="416">
        <v>-1.0284528176787422</v>
      </c>
      <c r="I10" s="411"/>
      <c r="J10" s="80">
        <v>6448956.9769214308</v>
      </c>
      <c r="K10" s="5"/>
    </row>
    <row r="11" spans="1:24" x14ac:dyDescent="0.2">
      <c r="A11" s="1" t="s">
        <v>494</v>
      </c>
      <c r="B11" s="366">
        <v>460579.42853999999</v>
      </c>
      <c r="C11" s="408"/>
      <c r="D11" s="157">
        <v>491587.57725520537</v>
      </c>
      <c r="E11" s="151"/>
      <c r="F11" s="112">
        <v>474482.14499901817</v>
      </c>
      <c r="G11" s="151"/>
      <c r="H11" s="412">
        <v>-3.479630700127923</v>
      </c>
      <c r="I11" s="419"/>
      <c r="J11" s="112">
        <v>475039.70325397531</v>
      </c>
      <c r="K11" s="5"/>
      <c r="Q11" s="14"/>
      <c r="T11" s="13"/>
    </row>
    <row r="12" spans="1:24" x14ac:dyDescent="0.2">
      <c r="A12" s="1" t="s">
        <v>495</v>
      </c>
      <c r="B12" s="366">
        <v>175287.14193685184</v>
      </c>
      <c r="C12" s="408"/>
      <c r="D12" s="157">
        <v>187088.21126005365</v>
      </c>
      <c r="E12" s="151"/>
      <c r="F12" s="112">
        <v>189926.2269238728</v>
      </c>
      <c r="G12" s="151"/>
      <c r="H12" s="412">
        <v>1.516939867405273</v>
      </c>
      <c r="I12" s="419"/>
      <c r="J12" s="112">
        <v>189926.2269238728</v>
      </c>
      <c r="K12" s="5"/>
    </row>
    <row r="13" spans="1:24" x14ac:dyDescent="0.2">
      <c r="A13" s="1" t="s">
        <v>496</v>
      </c>
      <c r="B13" s="366">
        <v>119771.49007999999</v>
      </c>
      <c r="C13" s="408"/>
      <c r="D13" s="157">
        <v>127835.01169236362</v>
      </c>
      <c r="E13" s="151"/>
      <c r="F13" s="112">
        <v>127190.88226998235</v>
      </c>
      <c r="G13" s="151"/>
      <c r="H13" s="412">
        <v>-0.50387559233880108</v>
      </c>
      <c r="I13" s="419"/>
      <c r="J13" s="112">
        <v>127190.88226998235</v>
      </c>
      <c r="K13" s="5"/>
    </row>
    <row r="14" spans="1:24" x14ac:dyDescent="0.2">
      <c r="A14" s="1" t="s">
        <v>445</v>
      </c>
      <c r="B14" s="366">
        <v>358733.69011470315</v>
      </c>
      <c r="C14" s="408"/>
      <c r="D14" s="157">
        <v>382885.15438546368</v>
      </c>
      <c r="E14" s="151"/>
      <c r="F14" s="112">
        <v>388415.26070106123</v>
      </c>
      <c r="G14" s="151"/>
      <c r="H14" s="412">
        <v>1.4443250808387817</v>
      </c>
      <c r="I14" s="419"/>
      <c r="J14" s="112">
        <v>388415.26070106123</v>
      </c>
      <c r="K14" s="5"/>
    </row>
    <row r="15" spans="1:24" x14ac:dyDescent="0.2">
      <c r="A15" s="1" t="s">
        <v>497</v>
      </c>
      <c r="B15" s="366">
        <v>155337.1139321771</v>
      </c>
      <c r="C15" s="408"/>
      <c r="D15" s="157">
        <v>165795.06327018456</v>
      </c>
      <c r="E15" s="151"/>
      <c r="F15" s="112">
        <v>161671.96816220757</v>
      </c>
      <c r="G15" s="151"/>
      <c r="H15" s="412">
        <v>-2.4868624111309447</v>
      </c>
      <c r="I15" s="419"/>
      <c r="J15" s="112">
        <v>161671.96816220757</v>
      </c>
      <c r="K15" s="5"/>
    </row>
    <row r="16" spans="1:24" x14ac:dyDescent="0.2">
      <c r="A16" s="1" t="s">
        <v>498</v>
      </c>
      <c r="B16" s="366">
        <v>507088.74787999998</v>
      </c>
      <c r="C16" s="408"/>
      <c r="D16" s="157">
        <v>541228.10003455402</v>
      </c>
      <c r="E16" s="151"/>
      <c r="F16" s="112">
        <v>512964.73688117252</v>
      </c>
      <c r="G16" s="151"/>
      <c r="H16" s="412">
        <v>-5.2220797758980115</v>
      </c>
      <c r="I16" s="419"/>
      <c r="J16" s="112">
        <v>523009.22140604188</v>
      </c>
      <c r="K16" s="5"/>
    </row>
    <row r="17" spans="1:20" x14ac:dyDescent="0.2">
      <c r="A17" s="1" t="s">
        <v>72</v>
      </c>
      <c r="B17" s="366">
        <v>148447.83732934776</v>
      </c>
      <c r="C17" s="408"/>
      <c r="D17" s="157">
        <v>158441.97152450812</v>
      </c>
      <c r="E17" s="151"/>
      <c r="F17" s="112">
        <v>164435.92955775411</v>
      </c>
      <c r="G17" s="151"/>
      <c r="H17" s="412">
        <v>3.7830620103832975</v>
      </c>
      <c r="I17" s="419"/>
      <c r="J17" s="112">
        <v>163775.46224437817</v>
      </c>
      <c r="K17" s="5"/>
    </row>
    <row r="18" spans="1:20" x14ac:dyDescent="0.2">
      <c r="A18" s="1" t="s">
        <v>500</v>
      </c>
      <c r="B18" s="366">
        <v>115082.3124</v>
      </c>
      <c r="C18" s="408"/>
      <c r="D18" s="157">
        <v>122830.138803582</v>
      </c>
      <c r="E18" s="151"/>
      <c r="F18" s="112">
        <v>118941.27394612983</v>
      </c>
      <c r="G18" s="151"/>
      <c r="H18" s="412">
        <v>-3.1660510159244053</v>
      </c>
      <c r="I18" s="419"/>
      <c r="J18" s="112">
        <v>118941.27394612983</v>
      </c>
      <c r="K18" s="5"/>
    </row>
    <row r="19" spans="1:20" x14ac:dyDescent="0.2">
      <c r="A19" s="1" t="s">
        <v>501</v>
      </c>
      <c r="B19" s="366">
        <v>161756.67431999999</v>
      </c>
      <c r="C19" s="408"/>
      <c r="D19" s="157">
        <v>172646.81552515805</v>
      </c>
      <c r="E19" s="151"/>
      <c r="F19" s="112">
        <v>173477.75062694077</v>
      </c>
      <c r="G19" s="151"/>
      <c r="H19" s="412">
        <v>0.48129187859920003</v>
      </c>
      <c r="I19" s="419"/>
      <c r="J19" s="112">
        <v>173477.75062694077</v>
      </c>
      <c r="K19" s="5"/>
    </row>
    <row r="20" spans="1:20" x14ac:dyDescent="0.2">
      <c r="A20" s="1" t="s">
        <v>502</v>
      </c>
      <c r="B20" s="366">
        <v>321177.03925999999</v>
      </c>
      <c r="C20" s="408"/>
      <c r="D20" s="157">
        <v>342800.03147407476</v>
      </c>
      <c r="E20" s="151"/>
      <c r="F20" s="112">
        <v>354606.88148451189</v>
      </c>
      <c r="G20" s="151"/>
      <c r="H20" s="412">
        <v>3.4442383099168592</v>
      </c>
      <c r="I20" s="419"/>
      <c r="J20" s="112">
        <v>354339.40307521221</v>
      </c>
      <c r="K20" s="5"/>
    </row>
    <row r="21" spans="1:20" x14ac:dyDescent="0.2">
      <c r="A21" s="1" t="s">
        <v>503</v>
      </c>
      <c r="B21" s="366">
        <v>737766.19157999998</v>
      </c>
      <c r="C21" s="408"/>
      <c r="D21" s="157">
        <v>787435.72167186893</v>
      </c>
      <c r="E21" s="151" t="s">
        <v>525</v>
      </c>
      <c r="F21" s="112">
        <v>776775.62929827534</v>
      </c>
      <c r="G21" s="151"/>
      <c r="H21" s="412">
        <v>-1.3537730230170766</v>
      </c>
      <c r="I21" s="419"/>
      <c r="J21" s="112">
        <v>776775.62929827534</v>
      </c>
      <c r="K21" s="5"/>
    </row>
    <row r="22" spans="1:20" x14ac:dyDescent="0.2">
      <c r="A22" s="1" t="s">
        <v>504</v>
      </c>
      <c r="B22" s="366">
        <v>313047.70275714883</v>
      </c>
      <c r="C22" s="408"/>
      <c r="D22" s="157">
        <v>334123.39376839867</v>
      </c>
      <c r="E22" s="151"/>
      <c r="F22" s="112">
        <v>346444.79620632</v>
      </c>
      <c r="G22" s="151"/>
      <c r="H22" s="412">
        <v>3.6876802605632695</v>
      </c>
      <c r="I22" s="419"/>
      <c r="J22" s="112">
        <v>345370.69145605457</v>
      </c>
      <c r="K22" s="5"/>
    </row>
    <row r="23" spans="1:20" x14ac:dyDescent="0.2">
      <c r="A23" s="142" t="s">
        <v>505</v>
      </c>
      <c r="B23" s="366">
        <v>119856.9243560944</v>
      </c>
      <c r="C23" s="408"/>
      <c r="D23" s="157">
        <v>127926.19776407538</v>
      </c>
      <c r="E23" s="151"/>
      <c r="F23" s="112">
        <v>124490.20870985351</v>
      </c>
      <c r="G23" s="151"/>
      <c r="H23" s="412">
        <v>-2.6859150934498959</v>
      </c>
      <c r="I23" s="419"/>
      <c r="J23" s="112">
        <v>124490.20870985351</v>
      </c>
      <c r="K23" s="5"/>
    </row>
    <row r="24" spans="1:20" x14ac:dyDescent="0.2">
      <c r="A24" s="1" t="s">
        <v>506</v>
      </c>
      <c r="B24" s="366">
        <v>453146.55360723013</v>
      </c>
      <c r="C24" s="408"/>
      <c r="D24" s="157">
        <v>483654.28984846233</v>
      </c>
      <c r="E24" s="151"/>
      <c r="F24" s="112">
        <v>477411.44173861458</v>
      </c>
      <c r="G24" s="151"/>
      <c r="H24" s="412">
        <v>-1.2907666159238962</v>
      </c>
      <c r="I24" s="419"/>
      <c r="J24" s="112">
        <v>477411.44173861458</v>
      </c>
      <c r="K24" s="5"/>
      <c r="T24" s="2874">
        <v>2.12</v>
      </c>
    </row>
    <row r="25" spans="1:20" x14ac:dyDescent="0.2">
      <c r="A25" s="1" t="s">
        <v>507</v>
      </c>
      <c r="B25" s="366">
        <v>94420.982699999993</v>
      </c>
      <c r="C25" s="408"/>
      <c r="D25" s="157">
        <v>100777.8012897455</v>
      </c>
      <c r="E25" s="151"/>
      <c r="F25" s="112">
        <v>101839.34865654277</v>
      </c>
      <c r="G25" s="151"/>
      <c r="H25" s="412">
        <v>1.0533543629764479</v>
      </c>
      <c r="I25" s="419"/>
      <c r="J25" s="112">
        <v>101839.34865654277</v>
      </c>
      <c r="K25" s="5"/>
      <c r="T25" s="2874"/>
    </row>
    <row r="26" spans="1:20" x14ac:dyDescent="0.2">
      <c r="A26" s="1" t="s">
        <v>508</v>
      </c>
      <c r="B26" s="366">
        <v>623950.14205999998</v>
      </c>
      <c r="C26" s="408"/>
      <c r="D26" s="157">
        <v>665957.0959033363</v>
      </c>
      <c r="E26" s="151"/>
      <c r="F26" s="112">
        <v>649498.88564331189</v>
      </c>
      <c r="G26" s="151"/>
      <c r="H26" s="412">
        <v>-2.4713619482798213</v>
      </c>
      <c r="I26" s="419"/>
      <c r="J26" s="112">
        <v>649498.88564331189</v>
      </c>
      <c r="K26" s="5"/>
      <c r="T26" s="2874"/>
    </row>
    <row r="27" spans="1:20" x14ac:dyDescent="0.2">
      <c r="A27" s="1" t="s">
        <v>509</v>
      </c>
      <c r="B27" s="366">
        <v>124343.7405185735</v>
      </c>
      <c r="C27" s="408"/>
      <c r="D27" s="157">
        <v>132715.08530491579</v>
      </c>
      <c r="E27" s="151"/>
      <c r="F27" s="112">
        <v>135779.86285052213</v>
      </c>
      <c r="G27" s="151"/>
      <c r="H27" s="412">
        <v>2.3092910188506046</v>
      </c>
      <c r="I27" s="419"/>
      <c r="J27" s="112">
        <v>135779.86285052213</v>
      </c>
      <c r="K27" s="5"/>
      <c r="T27" s="2874"/>
    </row>
    <row r="28" spans="1:20" x14ac:dyDescent="0.2">
      <c r="A28" s="1" t="s">
        <v>510</v>
      </c>
      <c r="B28" s="366">
        <v>213018.14548000001</v>
      </c>
      <c r="C28" s="408"/>
      <c r="D28" s="157">
        <v>227359.42501786249</v>
      </c>
      <c r="E28" s="151"/>
      <c r="F28" s="112">
        <v>215160.42537867371</v>
      </c>
      <c r="G28" s="151"/>
      <c r="H28" s="412">
        <v>-5.3655130585549147</v>
      </c>
      <c r="I28" s="419"/>
      <c r="J28" s="112">
        <v>219706.02755164762</v>
      </c>
      <c r="K28" s="5"/>
    </row>
    <row r="29" spans="1:20" x14ac:dyDescent="0.2">
      <c r="A29" s="1" t="s">
        <v>511</v>
      </c>
      <c r="B29" s="366">
        <v>250869.60240382957</v>
      </c>
      <c r="C29" s="408"/>
      <c r="D29" s="157">
        <v>267759.20158571488</v>
      </c>
      <c r="E29" s="151"/>
      <c r="F29" s="112">
        <v>279885.60784528469</v>
      </c>
      <c r="G29" s="151"/>
      <c r="H29" s="412">
        <v>4.5288476316612813</v>
      </c>
      <c r="I29" s="419"/>
      <c r="J29" s="112">
        <v>276772.54068441654</v>
      </c>
      <c r="K29" s="5"/>
    </row>
    <row r="30" spans="1:20" x14ac:dyDescent="0.2">
      <c r="A30" s="1" t="s">
        <v>512</v>
      </c>
      <c r="B30" s="366">
        <v>504640.63671999995</v>
      </c>
      <c r="C30" s="408"/>
      <c r="D30" s="157">
        <v>538615.17171117943</v>
      </c>
      <c r="E30" s="151"/>
      <c r="F30" s="112">
        <v>522294.74122261605</v>
      </c>
      <c r="G30" s="151"/>
      <c r="H30" s="412">
        <v>-3.0300725537888948</v>
      </c>
      <c r="I30" s="419"/>
      <c r="J30" s="112">
        <v>522294.74122261605</v>
      </c>
      <c r="K30" s="5"/>
    </row>
    <row r="31" spans="1:20" ht="13.5" thickBot="1" x14ac:dyDescent="0.25">
      <c r="A31" s="6" t="s">
        <v>513</v>
      </c>
      <c r="B31" s="368">
        <v>137139.60598811434</v>
      </c>
      <c r="C31" s="408"/>
      <c r="D31" s="407">
        <v>146372.42237920684</v>
      </c>
      <c r="E31" s="151"/>
      <c r="F31" s="112">
        <v>143230.4464997733</v>
      </c>
      <c r="G31" s="406"/>
      <c r="H31" s="414">
        <v>-2.1465627393209514</v>
      </c>
      <c r="I31" s="421"/>
      <c r="J31" s="112">
        <v>143230.4464997733</v>
      </c>
      <c r="K31" s="7"/>
      <c r="M31" t="s">
        <v>255</v>
      </c>
    </row>
    <row r="32" spans="1:20" x14ac:dyDescent="0.2">
      <c r="A32" s="67" t="s">
        <v>514</v>
      </c>
      <c r="B32" s="254">
        <v>2467336.1558051114</v>
      </c>
      <c r="C32" s="341"/>
      <c r="D32" s="223">
        <v>2633447.6269407859</v>
      </c>
      <c r="E32" s="192"/>
      <c r="F32" s="80">
        <v>2705673.5503975609</v>
      </c>
      <c r="G32" s="153"/>
      <c r="H32" s="417">
        <v>2.7426375492676183</v>
      </c>
      <c r="I32" s="413"/>
      <c r="J32" s="80">
        <v>2657086.6921528829</v>
      </c>
      <c r="K32" s="5"/>
      <c r="M32" s="281" t="s">
        <v>256</v>
      </c>
      <c r="N32" s="2867" t="s">
        <v>454</v>
      </c>
      <c r="O32" s="2868"/>
      <c r="P32" s="82" t="s">
        <v>259</v>
      </c>
      <c r="Q32" s="2867" t="s">
        <v>575</v>
      </c>
      <c r="R32" s="3126"/>
      <c r="S32" s="81"/>
    </row>
    <row r="33" spans="1:20" x14ac:dyDescent="0.2">
      <c r="A33" s="142" t="s">
        <v>515</v>
      </c>
      <c r="B33" s="366">
        <v>70486.238899999997</v>
      </c>
      <c r="C33" s="408"/>
      <c r="D33" s="157">
        <v>75231.669639525251</v>
      </c>
      <c r="E33" s="151"/>
      <c r="F33" s="112">
        <v>74846.47345279211</v>
      </c>
      <c r="G33" s="151"/>
      <c r="H33" s="412">
        <v>-0.51201334302271884</v>
      </c>
      <c r="I33" s="419"/>
      <c r="J33" s="112">
        <v>74846.47345279211</v>
      </c>
      <c r="K33" s="5"/>
      <c r="M33" s="15" t="s">
        <v>257</v>
      </c>
      <c r="N33" s="2854" t="s">
        <v>386</v>
      </c>
      <c r="O33" s="2864"/>
      <c r="P33" s="296" t="s">
        <v>686</v>
      </c>
      <c r="Q33" s="31"/>
      <c r="R33" s="5"/>
      <c r="S33" s="14"/>
      <c r="T33" s="13"/>
    </row>
    <row r="34" spans="1:20" x14ac:dyDescent="0.2">
      <c r="A34" s="1" t="s">
        <v>516</v>
      </c>
      <c r="B34" s="366">
        <v>217507.1041</v>
      </c>
      <c r="C34" s="408"/>
      <c r="D34" s="157">
        <v>232150.59925549568</v>
      </c>
      <c r="E34" s="151"/>
      <c r="F34" s="112">
        <v>230773.49771857867</v>
      </c>
      <c r="G34" s="151"/>
      <c r="H34" s="412">
        <v>-0.59319318637701313</v>
      </c>
      <c r="I34" s="419"/>
      <c r="J34" s="112">
        <v>230773.49771857867</v>
      </c>
      <c r="K34" s="5"/>
      <c r="M34" s="22"/>
      <c r="N34" s="2882" t="s">
        <v>258</v>
      </c>
      <c r="O34" s="2884"/>
      <c r="P34" s="304" t="s">
        <v>687</v>
      </c>
      <c r="Q34" s="2882" t="s">
        <v>486</v>
      </c>
      <c r="R34" s="3026"/>
      <c r="S34" s="81"/>
    </row>
    <row r="35" spans="1:20" x14ac:dyDescent="0.2">
      <c r="A35" s="1" t="s">
        <v>73</v>
      </c>
      <c r="B35" s="366">
        <v>332418.2749530414</v>
      </c>
      <c r="C35" s="408"/>
      <c r="D35" s="157">
        <v>354798.07454172568</v>
      </c>
      <c r="E35" s="151"/>
      <c r="F35" s="112">
        <v>328018.29342504777</v>
      </c>
      <c r="G35" s="151"/>
      <c r="H35" s="412">
        <v>-7.5478935874350421</v>
      </c>
      <c r="I35" s="419"/>
      <c r="J35" s="112">
        <v>342854.82352188241</v>
      </c>
      <c r="K35" s="5"/>
      <c r="M35" s="1" t="s">
        <v>273</v>
      </c>
      <c r="N35" s="66"/>
      <c r="O35" s="81"/>
      <c r="P35" s="31"/>
      <c r="Q35" s="49">
        <v>45733</v>
      </c>
      <c r="R35" s="55"/>
      <c r="S35" s="81"/>
    </row>
    <row r="36" spans="1:20" x14ac:dyDescent="0.2">
      <c r="A36" s="1" t="s">
        <v>517</v>
      </c>
      <c r="B36" s="366">
        <v>122545.50483999999</v>
      </c>
      <c r="C36" s="408"/>
      <c r="D36" s="157">
        <v>130795.78481994623</v>
      </c>
      <c r="E36" s="151"/>
      <c r="F36" s="112">
        <v>117039.76542519566</v>
      </c>
      <c r="G36" s="151"/>
      <c r="H36" s="412">
        <v>-10.517173327632189</v>
      </c>
      <c r="I36" s="419"/>
      <c r="J36" s="112">
        <v>126392.92301620127</v>
      </c>
      <c r="K36" s="5"/>
      <c r="M36" s="1" t="s">
        <v>260</v>
      </c>
      <c r="N36" s="210">
        <v>1786.323665980231</v>
      </c>
      <c r="O36" s="263"/>
      <c r="P36" s="188" t="s">
        <v>268</v>
      </c>
      <c r="Q36" s="31">
        <v>16456</v>
      </c>
      <c r="R36" s="5"/>
      <c r="S36" s="14"/>
    </row>
    <row r="37" spans="1:20" x14ac:dyDescent="0.2">
      <c r="A37" s="1" t="s">
        <v>518</v>
      </c>
      <c r="B37" s="366">
        <v>118157.04255782894</v>
      </c>
      <c r="C37" s="408"/>
      <c r="D37" s="157">
        <v>126111.87275724983</v>
      </c>
      <c r="E37" s="151"/>
      <c r="F37" s="112">
        <v>129876.77847139533</v>
      </c>
      <c r="G37" s="151"/>
      <c r="H37" s="412">
        <v>2.9853697608570826</v>
      </c>
      <c r="I37" s="419"/>
      <c r="J37" s="112">
        <v>129876.77847139533</v>
      </c>
      <c r="K37" s="5"/>
      <c r="M37" s="1" t="s">
        <v>261</v>
      </c>
      <c r="N37" s="210">
        <v>1075.1440100286534</v>
      </c>
      <c r="O37" s="263"/>
      <c r="P37" s="188" t="s">
        <v>504</v>
      </c>
      <c r="Q37" s="31">
        <v>9904</v>
      </c>
      <c r="R37" s="5"/>
      <c r="S37" s="14"/>
    </row>
    <row r="38" spans="1:20" x14ac:dyDescent="0.2">
      <c r="A38" s="1" t="s">
        <v>520</v>
      </c>
      <c r="B38" s="366">
        <v>106560.8918</v>
      </c>
      <c r="C38" s="408"/>
      <c r="D38" s="157">
        <v>113735.02024649517</v>
      </c>
      <c r="E38" s="151"/>
      <c r="F38" s="112">
        <v>106069.38618474746</v>
      </c>
      <c r="G38" s="151"/>
      <c r="H38" s="412">
        <v>-6.739906534622464</v>
      </c>
      <c r="I38" s="419"/>
      <c r="J38" s="112">
        <v>109906.45973836565</v>
      </c>
      <c r="K38" s="5"/>
      <c r="M38" s="1" t="s">
        <v>262</v>
      </c>
      <c r="N38" s="210">
        <v>4149.4654687499997</v>
      </c>
      <c r="O38" s="263"/>
      <c r="P38" s="188" t="s">
        <v>269</v>
      </c>
      <c r="Q38" s="31">
        <v>38226</v>
      </c>
      <c r="R38" s="5"/>
      <c r="S38" s="14"/>
    </row>
    <row r="39" spans="1:20" x14ac:dyDescent="0.2">
      <c r="A39" s="1" t="s">
        <v>500</v>
      </c>
      <c r="B39" s="366">
        <v>77616.81796</v>
      </c>
      <c r="C39" s="408"/>
      <c r="D39" s="157">
        <v>82842.309341006578</v>
      </c>
      <c r="E39" s="151"/>
      <c r="F39" s="112">
        <v>73978.022647102494</v>
      </c>
      <c r="G39" s="151"/>
      <c r="H39" s="412">
        <v>-10.700192648439728</v>
      </c>
      <c r="I39" s="419"/>
      <c r="J39" s="112">
        <v>80053.662596513634</v>
      </c>
      <c r="K39" s="5"/>
      <c r="M39" s="1" t="s">
        <v>263</v>
      </c>
      <c r="N39" s="210">
        <v>3556</v>
      </c>
      <c r="O39" s="263"/>
      <c r="P39" s="188" t="s">
        <v>270</v>
      </c>
      <c r="Q39" s="31">
        <v>32759</v>
      </c>
      <c r="R39" s="5"/>
      <c r="S39" s="14"/>
    </row>
    <row r="40" spans="1:20" x14ac:dyDescent="0.2">
      <c r="A40" s="1" t="s">
        <v>521</v>
      </c>
      <c r="B40" s="366">
        <v>157423.87222860556</v>
      </c>
      <c r="C40" s="408"/>
      <c r="D40" s="157">
        <v>168022.3109319185</v>
      </c>
      <c r="E40" s="151"/>
      <c r="F40" s="112">
        <v>170318.88670831543</v>
      </c>
      <c r="G40" s="151"/>
      <c r="H40" s="412">
        <v>1.3668278716434792</v>
      </c>
      <c r="I40" s="419"/>
      <c r="J40" s="112">
        <v>170318.88670831543</v>
      </c>
      <c r="K40" s="5"/>
      <c r="M40" s="1" t="s">
        <v>264</v>
      </c>
      <c r="N40" s="210">
        <v>764</v>
      </c>
      <c r="O40" s="263"/>
      <c r="P40" s="188" t="s">
        <v>271</v>
      </c>
      <c r="Q40" s="31">
        <v>7038</v>
      </c>
      <c r="R40" s="5"/>
      <c r="S40" s="14"/>
    </row>
    <row r="41" spans="1:20" x14ac:dyDescent="0.2">
      <c r="A41" s="1" t="s">
        <v>522</v>
      </c>
      <c r="B41" s="366">
        <v>147678.51204563506</v>
      </c>
      <c r="C41" s="408"/>
      <c r="D41" s="157">
        <v>157620.8520195829</v>
      </c>
      <c r="E41" s="151"/>
      <c r="F41" s="112">
        <v>161685.47830050476</v>
      </c>
      <c r="G41" s="151"/>
      <c r="H41" s="412">
        <v>2.5787363974005606</v>
      </c>
      <c r="I41" s="419"/>
      <c r="J41" s="112">
        <v>161685.47830050476</v>
      </c>
      <c r="K41" s="5"/>
      <c r="M41" s="1" t="s">
        <v>265</v>
      </c>
      <c r="N41" s="210">
        <v>2830.8725596212898</v>
      </c>
      <c r="O41" s="263"/>
      <c r="P41" s="188" t="s">
        <v>504</v>
      </c>
      <c r="Q41" s="31">
        <v>26079</v>
      </c>
      <c r="R41" s="5"/>
      <c r="S41" s="14"/>
    </row>
    <row r="42" spans="1:20" x14ac:dyDescent="0.2">
      <c r="A42" s="1" t="s">
        <v>501</v>
      </c>
      <c r="B42" s="366">
        <v>136612.47404</v>
      </c>
      <c r="C42" s="408"/>
      <c r="D42" s="157">
        <v>145809.80168620546</v>
      </c>
      <c r="E42" s="151"/>
      <c r="F42" s="112">
        <v>148826.72620585249</v>
      </c>
      <c r="G42" s="151"/>
      <c r="H42" s="412">
        <v>2.0690821088555458</v>
      </c>
      <c r="I42" s="419"/>
      <c r="J42" s="112">
        <v>148826.72620585249</v>
      </c>
      <c r="K42" s="5"/>
      <c r="M42" s="1" t="s">
        <v>266</v>
      </c>
      <c r="N42" s="210">
        <v>1556.0764472477063</v>
      </c>
      <c r="O42" s="263"/>
      <c r="P42" s="188" t="s">
        <v>272</v>
      </c>
      <c r="Q42" s="31">
        <v>14335</v>
      </c>
      <c r="R42" s="5"/>
      <c r="S42" s="14"/>
    </row>
    <row r="43" spans="1:20" ht="13.5" thickBot="1" x14ac:dyDescent="0.25">
      <c r="A43" s="1" t="s">
        <v>503</v>
      </c>
      <c r="B43" s="366">
        <v>407660.77072000003</v>
      </c>
      <c r="C43" s="408"/>
      <c r="D43" s="157">
        <v>435106.21231063153</v>
      </c>
      <c r="E43" s="151"/>
      <c r="F43" s="112">
        <v>476528.98106459342</v>
      </c>
      <c r="G43" s="151"/>
      <c r="H43" s="412">
        <v>9.5201510762133879</v>
      </c>
      <c r="I43" s="419"/>
      <c r="J43" s="112">
        <v>449752.80451841408</v>
      </c>
      <c r="K43" s="5"/>
      <c r="M43" s="6" t="s">
        <v>267</v>
      </c>
      <c r="N43" s="256">
        <v>3167</v>
      </c>
      <c r="O43" s="269"/>
      <c r="P43" s="424" t="s">
        <v>508</v>
      </c>
      <c r="Q43" s="36">
        <v>29175</v>
      </c>
      <c r="R43" s="7"/>
      <c r="S43" s="14"/>
    </row>
    <row r="44" spans="1:20" ht="13.5" thickBot="1" x14ac:dyDescent="0.25">
      <c r="A44" s="1" t="s">
        <v>523</v>
      </c>
      <c r="B44" s="366">
        <v>196297.50518000001</v>
      </c>
      <c r="C44" s="408"/>
      <c r="D44" s="157">
        <v>209513.08072652403</v>
      </c>
      <c r="E44" s="151"/>
      <c r="F44" s="112">
        <v>223378.03639453871</v>
      </c>
      <c r="G44" s="151"/>
      <c r="H44" s="412">
        <v>6.6177040688511992</v>
      </c>
      <c r="I44" s="419"/>
      <c r="J44" s="112">
        <v>216565.73262800238</v>
      </c>
      <c r="K44" s="5"/>
      <c r="M44" s="70" t="s">
        <v>488</v>
      </c>
      <c r="N44" s="423">
        <v>18884.88215162788</v>
      </c>
      <c r="O44" s="17"/>
      <c r="P44" s="36"/>
      <c r="Q44" s="423">
        <v>219706</v>
      </c>
      <c r="R44" s="7"/>
      <c r="S44" s="14"/>
    </row>
    <row r="45" spans="1:20" x14ac:dyDescent="0.2">
      <c r="A45" s="1" t="s">
        <v>524</v>
      </c>
      <c r="B45" s="366">
        <v>174390.39408</v>
      </c>
      <c r="C45" s="408"/>
      <c r="D45" s="157">
        <v>186131.09055721204</v>
      </c>
      <c r="E45" s="151"/>
      <c r="F45" s="112">
        <v>223846.38649750859</v>
      </c>
      <c r="G45" s="151"/>
      <c r="H45" s="412">
        <v>20.262759879281859</v>
      </c>
      <c r="I45" s="419"/>
      <c r="J45" s="112">
        <v>192396.65538586368</v>
      </c>
      <c r="K45" s="5"/>
    </row>
    <row r="46" spans="1:20" ht="13.5" thickBot="1" x14ac:dyDescent="0.25">
      <c r="A46" s="6" t="s">
        <v>512</v>
      </c>
      <c r="B46" s="368">
        <v>201980.7524</v>
      </c>
      <c r="C46" s="409"/>
      <c r="D46" s="232">
        <v>215578.94810726735</v>
      </c>
      <c r="E46" s="406"/>
      <c r="F46" s="113">
        <v>240486.83790138771</v>
      </c>
      <c r="G46" s="406"/>
      <c r="H46" s="414">
        <v>11.553952745760101</v>
      </c>
      <c r="I46" s="420"/>
      <c r="J46" s="113">
        <v>222835.78989020115</v>
      </c>
      <c r="K46" s="7"/>
    </row>
    <row r="47" spans="1:20" ht="15.75" thickBot="1" x14ac:dyDescent="0.3">
      <c r="A47" s="399" t="s">
        <v>488</v>
      </c>
      <c r="B47" s="400">
        <v>8562797.8597691823</v>
      </c>
      <c r="C47" s="401"/>
      <c r="D47" s="402">
        <v>9139281.5084107015</v>
      </c>
      <c r="E47" s="402"/>
      <c r="F47" s="410">
        <v>9144598</v>
      </c>
      <c r="G47" s="425" t="s">
        <v>526</v>
      </c>
      <c r="H47" s="418">
        <v>5.8171876907455018E-2</v>
      </c>
      <c r="I47" s="415"/>
      <c r="J47" s="410">
        <v>9106043.6690743137</v>
      </c>
      <c r="K47" s="333" t="s">
        <v>526</v>
      </c>
      <c r="T47" s="60"/>
    </row>
    <row r="48" spans="1:20" s="34" customFormat="1" ht="15.75" x14ac:dyDescent="0.25">
      <c r="A48" s="106" t="s">
        <v>681</v>
      </c>
      <c r="B48" s="387"/>
      <c r="C48" s="387"/>
      <c r="D48" s="387"/>
      <c r="E48" s="387"/>
      <c r="F48" s="387"/>
      <c r="G48" s="387"/>
      <c r="H48" s="405"/>
      <c r="I48" s="405"/>
      <c r="J48" s="387"/>
      <c r="M48"/>
      <c r="N48"/>
      <c r="O48"/>
      <c r="P48"/>
      <c r="Q48"/>
      <c r="R48"/>
      <c r="S48"/>
      <c r="T48"/>
    </row>
    <row r="49" spans="1:20" s="34" customFormat="1" ht="15.75" x14ac:dyDescent="0.25">
      <c r="A49" s="106" t="s">
        <v>65</v>
      </c>
      <c r="B49" s="387"/>
      <c r="C49" s="387"/>
      <c r="D49" s="387"/>
      <c r="E49" s="387"/>
      <c r="F49" s="387"/>
      <c r="G49" s="387"/>
      <c r="H49" s="405"/>
      <c r="I49" s="405"/>
      <c r="J49" s="387"/>
      <c r="T49"/>
    </row>
    <row r="50" spans="1:20" s="34" customFormat="1" ht="15.75" x14ac:dyDescent="0.25">
      <c r="A50" s="106" t="s">
        <v>682</v>
      </c>
      <c r="B50" s="387"/>
      <c r="C50" s="387"/>
      <c r="D50" s="387"/>
      <c r="E50" s="387"/>
      <c r="F50" s="387"/>
      <c r="G50" s="387"/>
      <c r="H50" s="405"/>
      <c r="I50" s="405"/>
      <c r="J50" s="387"/>
      <c r="T50"/>
    </row>
    <row r="51" spans="1:20" s="34" customFormat="1" ht="15.75" x14ac:dyDescent="0.25">
      <c r="A51" s="106" t="s">
        <v>683</v>
      </c>
      <c r="B51" s="387"/>
      <c r="C51" s="387"/>
      <c r="D51" s="387"/>
      <c r="E51" s="387"/>
      <c r="F51" s="387"/>
      <c r="G51" s="387"/>
      <c r="H51" s="405"/>
      <c r="I51" s="405"/>
      <c r="J51" s="387"/>
      <c r="T51"/>
    </row>
    <row r="52" spans="1:20" s="34" customFormat="1" ht="15.75" x14ac:dyDescent="0.25">
      <c r="A52" s="106" t="s">
        <v>684</v>
      </c>
      <c r="B52" s="387"/>
      <c r="C52" s="387"/>
      <c r="D52" s="387"/>
      <c r="E52" s="387"/>
      <c r="F52" s="387"/>
      <c r="G52" s="387"/>
      <c r="H52" s="405"/>
      <c r="I52" s="405"/>
      <c r="J52" s="387"/>
      <c r="T52"/>
    </row>
    <row r="53" spans="1:20" s="34" customFormat="1" ht="15.75" x14ac:dyDescent="0.25">
      <c r="A53" s="106" t="s">
        <v>254</v>
      </c>
      <c r="B53" s="387"/>
      <c r="C53" s="387"/>
      <c r="D53" s="387"/>
      <c r="E53" s="387"/>
      <c r="F53" s="387"/>
      <c r="G53" s="387"/>
      <c r="H53" s="405"/>
      <c r="I53" s="405"/>
      <c r="J53" s="387"/>
    </row>
    <row r="54" spans="1:20" s="34" customFormat="1" ht="15.75" x14ac:dyDescent="0.25">
      <c r="A54" s="106" t="s">
        <v>685</v>
      </c>
      <c r="B54" s="387"/>
      <c r="C54" s="387"/>
      <c r="D54" s="387"/>
      <c r="E54" s="387"/>
      <c r="F54" s="387"/>
      <c r="G54" s="387"/>
      <c r="H54" s="405"/>
      <c r="I54" s="405"/>
      <c r="J54" s="387"/>
    </row>
    <row r="55" spans="1:20" s="34" customFormat="1" ht="15.75" x14ac:dyDescent="0.25">
      <c r="A55" s="106" t="s">
        <v>0</v>
      </c>
      <c r="B55" s="387"/>
      <c r="C55" s="387"/>
      <c r="D55" s="387"/>
      <c r="E55" s="387"/>
      <c r="F55" s="387"/>
      <c r="G55" s="387"/>
      <c r="H55" s="405"/>
      <c r="I55" s="405"/>
      <c r="J55" s="387"/>
    </row>
    <row r="56" spans="1:20" ht="15" x14ac:dyDescent="0.2">
      <c r="A56" s="245" t="s">
        <v>1</v>
      </c>
      <c r="J56" s="52"/>
      <c r="M56" s="34"/>
      <c r="N56" s="34"/>
      <c r="O56" s="34"/>
      <c r="P56" s="34"/>
      <c r="Q56" s="34"/>
      <c r="R56" s="34"/>
      <c r="S56" s="34"/>
      <c r="T56" s="34"/>
    </row>
    <row r="57" spans="1:20" ht="15" x14ac:dyDescent="0.2">
      <c r="T57" s="34"/>
    </row>
    <row r="58" spans="1:20" ht="15" x14ac:dyDescent="0.2">
      <c r="D58" s="403"/>
      <c r="E58" s="403"/>
      <c r="J58" s="91"/>
      <c r="T58" s="34"/>
    </row>
    <row r="59" spans="1:20" ht="15" x14ac:dyDescent="0.2">
      <c r="D59" s="404"/>
      <c r="E59" s="404"/>
      <c r="T59" s="34"/>
    </row>
    <row r="60" spans="1:20" ht="15" x14ac:dyDescent="0.2">
      <c r="T60" s="34"/>
    </row>
    <row r="61" spans="1:20" ht="15" x14ac:dyDescent="0.2">
      <c r="T61" s="34"/>
    </row>
    <row r="62" spans="1:20" ht="15" x14ac:dyDescent="0.2">
      <c r="H62" s="52"/>
      <c r="I62" s="52"/>
      <c r="T62" s="34"/>
    </row>
    <row r="63" spans="1:20" ht="15" x14ac:dyDescent="0.2">
      <c r="T63" s="34"/>
    </row>
    <row r="64" spans="1:20" ht="15" x14ac:dyDescent="0.2">
      <c r="T64" s="34"/>
    </row>
    <row r="66" spans="20:20" ht="15" x14ac:dyDescent="0.2">
      <c r="T66" s="34"/>
    </row>
    <row r="67" spans="20:20" ht="15" x14ac:dyDescent="0.2">
      <c r="T67" s="34"/>
    </row>
  </sheetData>
  <mergeCells count="31">
    <mergeCell ref="D3:J3"/>
    <mergeCell ref="F5:G5"/>
    <mergeCell ref="F6:G6"/>
    <mergeCell ref="D5:E5"/>
    <mergeCell ref="B3:C3"/>
    <mergeCell ref="B4:C4"/>
    <mergeCell ref="B5:C5"/>
    <mergeCell ref="B6:C6"/>
    <mergeCell ref="B7:C7"/>
    <mergeCell ref="B8:C8"/>
    <mergeCell ref="B9:C9"/>
    <mergeCell ref="D7:E7"/>
    <mergeCell ref="D8:E8"/>
    <mergeCell ref="D9:E9"/>
    <mergeCell ref="F9:G9"/>
    <mergeCell ref="J5:K5"/>
    <mergeCell ref="J6:K6"/>
    <mergeCell ref="J7:K7"/>
    <mergeCell ref="J8:K8"/>
    <mergeCell ref="J9:K9"/>
    <mergeCell ref="H5:I5"/>
    <mergeCell ref="H6:I6"/>
    <mergeCell ref="H7:I7"/>
    <mergeCell ref="F7:G7"/>
    <mergeCell ref="T24:T27"/>
    <mergeCell ref="H9:I9"/>
    <mergeCell ref="Q32:R32"/>
    <mergeCell ref="Q34:R34"/>
    <mergeCell ref="N32:O32"/>
    <mergeCell ref="N33:O33"/>
    <mergeCell ref="N34:O34"/>
  </mergeCells>
  <phoneticPr fontId="0" type="noConversion"/>
  <printOptions horizontalCentered="1"/>
  <pageMargins left="0.42" right="0.37" top="0.71" bottom="0.34" header="0.5" footer="0.31"/>
  <pageSetup paperSize="9" scale="71"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744"/>
  <sheetViews>
    <sheetView zoomScale="75" workbookViewId="0">
      <pane xSplit="2" ySplit="14" topLeftCell="C15" activePane="bottomRight" state="frozen"/>
      <selection activeCell="A19" sqref="A19:I19"/>
      <selection pane="topRight" activeCell="A19" sqref="A19:I19"/>
      <selection pane="bottomLeft" activeCell="A19" sqref="A19:I19"/>
      <selection pane="bottomRight" activeCell="AL31" sqref="AL31"/>
    </sheetView>
  </sheetViews>
  <sheetFormatPr defaultRowHeight="12.75" x14ac:dyDescent="0.2"/>
  <cols>
    <col min="1" max="1" width="4.42578125" customWidth="1"/>
    <col min="2" max="2" width="18.140625" customWidth="1"/>
    <col min="3" max="3" width="8.28515625" customWidth="1"/>
    <col min="4" max="4" width="1.85546875" customWidth="1"/>
    <col min="5" max="5" width="8.140625" customWidth="1"/>
    <col min="6" max="6" width="1.85546875" customWidth="1"/>
    <col min="7" max="7" width="8.28515625" customWidth="1"/>
    <col min="8" max="8" width="1.85546875" customWidth="1"/>
    <col min="9" max="9" width="8.28515625" customWidth="1"/>
    <col min="10" max="10" width="2.42578125" customWidth="1"/>
    <col min="11" max="11" width="6.7109375" customWidth="1"/>
    <col min="12" max="12" width="2.7109375" customWidth="1"/>
    <col min="13" max="13" width="10.85546875" customWidth="1"/>
    <col min="14" max="14" width="1.28515625" customWidth="1"/>
    <col min="15" max="15" width="1.85546875" customWidth="1"/>
    <col min="16" max="16" width="9.7109375" customWidth="1"/>
    <col min="17" max="17" width="2.7109375" customWidth="1"/>
    <col min="18" max="18" width="10.42578125" customWidth="1"/>
    <col min="19" max="19" width="1.140625" customWidth="1"/>
    <col min="20" max="20" width="6.5703125" customWidth="1"/>
    <col min="21" max="21" width="1" customWidth="1"/>
    <col min="22" max="22" width="12.140625" customWidth="1"/>
    <col min="23" max="23" width="1.42578125" customWidth="1"/>
    <col min="24" max="24" width="8" customWidth="1"/>
    <col min="25" max="25" width="1.85546875" customWidth="1"/>
    <col min="26" max="26" width="7" customWidth="1"/>
    <col min="27" max="27" width="1.85546875" customWidth="1"/>
    <col min="28" max="28" width="2.42578125" customWidth="1"/>
    <col min="29" max="29" width="2.28515625" customWidth="1"/>
    <col min="30" max="30" width="11.140625" customWidth="1"/>
    <col min="31" max="31" width="2.28515625" customWidth="1"/>
    <col min="32" max="32" width="10.42578125" customWidth="1"/>
    <col min="33" max="33" width="2.28515625" customWidth="1"/>
    <col min="34" max="34" width="10.140625" customWidth="1"/>
    <col min="35" max="35" width="2.28515625" customWidth="1"/>
    <col min="36" max="36" width="2.140625" customWidth="1"/>
    <col min="37" max="37" width="3.7109375" customWidth="1"/>
  </cols>
  <sheetData>
    <row r="1" spans="1:37" ht="23.25" x14ac:dyDescent="0.35">
      <c r="A1" s="325" t="s">
        <v>1170</v>
      </c>
      <c r="B1" s="325"/>
      <c r="C1" s="325"/>
      <c r="D1" s="325"/>
      <c r="E1" s="325"/>
      <c r="F1" s="325"/>
      <c r="L1" s="326"/>
      <c r="AD1" s="362"/>
      <c r="AE1" s="14"/>
      <c r="AF1" s="14"/>
      <c r="AK1" s="24"/>
    </row>
    <row r="2" spans="1:37" ht="13.5" thickBot="1" x14ac:dyDescent="0.25"/>
    <row r="3" spans="1:37" x14ac:dyDescent="0.2">
      <c r="A3" s="25"/>
      <c r="B3" s="26"/>
      <c r="C3" s="2847" t="s">
        <v>84</v>
      </c>
      <c r="D3" s="2848"/>
      <c r="E3" s="2848"/>
      <c r="F3" s="2848"/>
      <c r="G3" s="2848"/>
      <c r="H3" s="2848"/>
      <c r="I3" s="2848"/>
      <c r="J3" s="2848"/>
      <c r="K3" s="2848"/>
      <c r="L3" s="2848"/>
      <c r="M3" s="2848"/>
      <c r="N3" s="3126"/>
      <c r="O3" s="81"/>
      <c r="P3" s="2847" t="s">
        <v>451</v>
      </c>
      <c r="Q3" s="2848"/>
      <c r="R3" s="2848"/>
      <c r="S3" s="2848"/>
      <c r="T3" s="2848"/>
      <c r="U3" s="2848"/>
      <c r="V3" s="2867"/>
      <c r="W3" s="3126"/>
      <c r="X3" s="281"/>
      <c r="Y3" s="83"/>
      <c r="Z3" s="82"/>
      <c r="AA3" s="176"/>
      <c r="AB3" s="81"/>
      <c r="AC3" s="81"/>
      <c r="AD3" s="3117" t="s">
        <v>452</v>
      </c>
      <c r="AE3" s="3146"/>
      <c r="AF3" s="3146"/>
      <c r="AG3" s="3146"/>
      <c r="AH3" s="3146"/>
      <c r="AI3" s="3118"/>
    </row>
    <row r="4" spans="1:37" x14ac:dyDescent="0.2">
      <c r="A4" s="1"/>
      <c r="B4" s="14"/>
      <c r="C4" s="22"/>
      <c r="D4" s="37"/>
      <c r="E4" s="436"/>
      <c r="F4" s="436"/>
      <c r="G4" s="437" t="s">
        <v>550</v>
      </c>
      <c r="H4" s="436"/>
      <c r="I4" s="437" t="s">
        <v>549</v>
      </c>
      <c r="J4" s="436"/>
      <c r="K4" s="14"/>
      <c r="L4" s="73"/>
      <c r="M4" s="73"/>
      <c r="N4" s="59"/>
      <c r="O4" s="81"/>
      <c r="P4" s="3192"/>
      <c r="Q4" s="3193"/>
      <c r="R4" s="437" t="s">
        <v>551</v>
      </c>
      <c r="S4" s="73"/>
      <c r="T4" s="73"/>
      <c r="U4" s="148"/>
      <c r="V4" s="2854"/>
      <c r="W4" s="2853"/>
      <c r="X4" s="15"/>
      <c r="Y4" s="81"/>
      <c r="Z4" s="66"/>
      <c r="AA4" s="55"/>
      <c r="AB4" s="81"/>
      <c r="AC4" s="81"/>
      <c r="AD4" s="301"/>
      <c r="AE4" s="302"/>
      <c r="AF4" s="363" t="s">
        <v>630</v>
      </c>
      <c r="AG4" s="302"/>
      <c r="AH4" s="302"/>
      <c r="AI4" s="328"/>
    </row>
    <row r="5" spans="1:37" x14ac:dyDescent="0.2">
      <c r="A5" s="1"/>
      <c r="B5" s="14"/>
      <c r="C5" s="2879" t="s">
        <v>85</v>
      </c>
      <c r="D5" s="2890"/>
      <c r="E5" s="2890"/>
      <c r="F5" s="2890"/>
      <c r="G5" s="2890"/>
      <c r="H5" s="2890"/>
      <c r="I5" s="2890"/>
      <c r="J5" s="2850"/>
      <c r="K5" s="2849" t="s">
        <v>454</v>
      </c>
      <c r="L5" s="2850"/>
      <c r="M5" s="66" t="s">
        <v>86</v>
      </c>
      <c r="N5" s="55"/>
      <c r="O5" s="81"/>
      <c r="P5" s="15"/>
      <c r="Q5" s="81"/>
      <c r="R5" s="2849" t="s">
        <v>455</v>
      </c>
      <c r="S5" s="2890"/>
      <c r="T5" s="2890"/>
      <c r="U5" s="2850"/>
      <c r="V5" s="2854" t="s">
        <v>454</v>
      </c>
      <c r="W5" s="2853"/>
      <c r="X5" s="2851" t="s">
        <v>372</v>
      </c>
      <c r="Y5" s="2852"/>
      <c r="Z5" s="2854" t="s">
        <v>373</v>
      </c>
      <c r="AA5" s="2853"/>
      <c r="AB5" s="81"/>
      <c r="AC5" s="81"/>
      <c r="AD5" s="292"/>
      <c r="AE5" s="293"/>
      <c r="AF5" s="364"/>
      <c r="AG5" s="143"/>
      <c r="AH5" s="364"/>
      <c r="AI5" s="252"/>
    </row>
    <row r="6" spans="1:37" x14ac:dyDescent="0.2">
      <c r="A6" s="1"/>
      <c r="B6" s="14"/>
      <c r="C6" s="2851" t="s">
        <v>87</v>
      </c>
      <c r="D6" s="2852"/>
      <c r="E6" s="2852"/>
      <c r="F6" s="2852"/>
      <c r="G6" s="2852"/>
      <c r="H6" s="2852"/>
      <c r="I6" s="2852"/>
      <c r="J6" s="2864"/>
      <c r="K6" s="2854" t="s">
        <v>456</v>
      </c>
      <c r="L6" s="2864"/>
      <c r="M6" s="66" t="s">
        <v>456</v>
      </c>
      <c r="N6" s="55"/>
      <c r="O6" s="81"/>
      <c r="P6" s="15"/>
      <c r="Q6" s="81"/>
      <c r="R6" s="2882" t="s">
        <v>88</v>
      </c>
      <c r="S6" s="2883"/>
      <c r="T6" s="2883"/>
      <c r="U6" s="2884"/>
      <c r="V6" s="2854" t="s">
        <v>456</v>
      </c>
      <c r="W6" s="2853"/>
      <c r="X6" s="2851" t="s">
        <v>375</v>
      </c>
      <c r="Y6" s="2852"/>
      <c r="Z6" s="2854" t="s">
        <v>376</v>
      </c>
      <c r="AA6" s="2853"/>
      <c r="AB6" s="81"/>
      <c r="AC6" s="81"/>
      <c r="AD6" s="2878" t="s">
        <v>377</v>
      </c>
      <c r="AE6" s="3128"/>
      <c r="AF6" s="3127" t="s">
        <v>457</v>
      </c>
      <c r="AG6" s="3128"/>
      <c r="AH6" s="330"/>
      <c r="AI6" s="252"/>
    </row>
    <row r="7" spans="1:37" x14ac:dyDescent="0.2">
      <c r="A7" s="2878" t="s">
        <v>679</v>
      </c>
      <c r="B7" s="2853"/>
      <c r="C7" s="2851" t="s">
        <v>89</v>
      </c>
      <c r="D7" s="2852"/>
      <c r="E7" s="2852"/>
      <c r="F7" s="2852"/>
      <c r="G7" s="2852"/>
      <c r="H7" s="2852"/>
      <c r="I7" s="2852"/>
      <c r="J7" s="2864"/>
      <c r="K7" s="2854" t="s">
        <v>90</v>
      </c>
      <c r="L7" s="2864"/>
      <c r="M7" s="66" t="s">
        <v>396</v>
      </c>
      <c r="N7" s="55"/>
      <c r="O7" s="81"/>
      <c r="P7" s="2851" t="s">
        <v>457</v>
      </c>
      <c r="Q7" s="2852"/>
      <c r="R7" s="2849" t="s">
        <v>457</v>
      </c>
      <c r="S7" s="2850"/>
      <c r="T7" s="2887" t="s">
        <v>458</v>
      </c>
      <c r="U7" s="2886"/>
      <c r="V7" s="2854" t="s">
        <v>396</v>
      </c>
      <c r="W7" s="2853"/>
      <c r="X7" s="2851" t="s">
        <v>385</v>
      </c>
      <c r="Y7" s="2852"/>
      <c r="Z7" s="66"/>
      <c r="AA7" s="55"/>
      <c r="AB7" s="81"/>
      <c r="AC7" s="81"/>
      <c r="AD7" s="2878" t="s">
        <v>456</v>
      </c>
      <c r="AE7" s="3128"/>
      <c r="AF7" s="3127" t="s">
        <v>387</v>
      </c>
      <c r="AG7" s="3128"/>
      <c r="AH7" s="173"/>
      <c r="AI7" s="199"/>
    </row>
    <row r="8" spans="1:37" x14ac:dyDescent="0.2">
      <c r="A8" s="2878" t="s">
        <v>680</v>
      </c>
      <c r="B8" s="2853"/>
      <c r="C8" s="205"/>
      <c r="D8" s="73"/>
      <c r="E8" s="2883"/>
      <c r="F8" s="2883"/>
      <c r="G8" s="2883"/>
      <c r="H8" s="2883"/>
      <c r="I8" s="2883"/>
      <c r="J8" s="2884"/>
      <c r="K8" s="2854" t="s">
        <v>91</v>
      </c>
      <c r="L8" s="2864"/>
      <c r="M8" s="66" t="s">
        <v>92</v>
      </c>
      <c r="N8" s="55"/>
      <c r="O8" s="81"/>
      <c r="P8" s="2851" t="s">
        <v>459</v>
      </c>
      <c r="Q8" s="2852"/>
      <c r="R8" s="2854" t="s">
        <v>383</v>
      </c>
      <c r="S8" s="2864"/>
      <c r="T8" s="438" t="s">
        <v>22</v>
      </c>
      <c r="U8" s="365"/>
      <c r="V8" s="2854"/>
      <c r="W8" s="2853"/>
      <c r="X8" s="15"/>
      <c r="Y8" s="81"/>
      <c r="Z8" s="66"/>
      <c r="AA8" s="55"/>
      <c r="AB8" s="81"/>
      <c r="AC8" s="81"/>
      <c r="AD8" s="2878" t="s">
        <v>396</v>
      </c>
      <c r="AE8" s="3128"/>
      <c r="AF8" s="3127" t="s">
        <v>223</v>
      </c>
      <c r="AG8" s="3128"/>
      <c r="AH8" s="3127" t="s">
        <v>488</v>
      </c>
      <c r="AI8" s="3121"/>
    </row>
    <row r="9" spans="1:37" x14ac:dyDescent="0.2">
      <c r="A9" s="1"/>
      <c r="B9" s="14"/>
      <c r="C9" s="1"/>
      <c r="D9" s="14"/>
      <c r="E9" s="31"/>
      <c r="F9" s="158"/>
      <c r="G9" s="2849"/>
      <c r="H9" s="2850"/>
      <c r="I9" s="2849" t="s">
        <v>93</v>
      </c>
      <c r="J9" s="2850"/>
      <c r="K9" s="2854" t="s">
        <v>94</v>
      </c>
      <c r="L9" s="2864"/>
      <c r="M9" s="2854" t="s">
        <v>95</v>
      </c>
      <c r="N9" s="2853"/>
      <c r="O9" s="81"/>
      <c r="P9" s="2851" t="s">
        <v>460</v>
      </c>
      <c r="Q9" s="2852"/>
      <c r="R9" s="31"/>
      <c r="S9" s="14"/>
      <c r="T9" s="2885"/>
      <c r="U9" s="3143"/>
      <c r="V9" s="2854"/>
      <c r="W9" s="2853"/>
      <c r="X9" s="2851" t="s">
        <v>491</v>
      </c>
      <c r="Y9" s="2852"/>
      <c r="Z9" s="66"/>
      <c r="AA9" s="55"/>
      <c r="AB9" s="81"/>
      <c r="AC9" s="81"/>
      <c r="AD9" s="2878"/>
      <c r="AE9" s="3128"/>
      <c r="AF9" s="3127"/>
      <c r="AG9" s="3128"/>
      <c r="AH9" s="173"/>
      <c r="AI9" s="199"/>
    </row>
    <row r="10" spans="1:37" x14ac:dyDescent="0.2">
      <c r="A10" s="1"/>
      <c r="B10" s="14"/>
      <c r="C10" s="1"/>
      <c r="D10" s="14"/>
      <c r="E10" s="31"/>
      <c r="F10" s="14"/>
      <c r="G10" s="2854"/>
      <c r="H10" s="2864"/>
      <c r="I10" s="2854" t="s">
        <v>96</v>
      </c>
      <c r="J10" s="2864"/>
      <c r="K10" s="2854" t="s">
        <v>97</v>
      </c>
      <c r="L10" s="2864"/>
      <c r="M10" s="2854"/>
      <c r="N10" s="2853"/>
      <c r="O10" s="81"/>
      <c r="P10" s="2851"/>
      <c r="Q10" s="2852"/>
      <c r="R10" s="66"/>
      <c r="S10" s="81"/>
      <c r="T10" s="66"/>
      <c r="U10" s="146"/>
      <c r="V10" s="2854"/>
      <c r="W10" s="2853"/>
      <c r="X10" s="15"/>
      <c r="Y10" s="81"/>
      <c r="Z10" s="66"/>
      <c r="AA10" s="55"/>
      <c r="AB10" s="81"/>
      <c r="AC10" s="81"/>
      <c r="AD10" s="2878"/>
      <c r="AE10" s="3128"/>
      <c r="AF10" s="3127"/>
      <c r="AG10" s="3128"/>
      <c r="AH10" s="173"/>
      <c r="AI10" s="199"/>
    </row>
    <row r="11" spans="1:37" x14ac:dyDescent="0.2">
      <c r="A11" s="1"/>
      <c r="B11" s="14"/>
      <c r="C11" s="15">
        <v>2002</v>
      </c>
      <c r="D11" s="81"/>
      <c r="E11" s="66">
        <v>2003</v>
      </c>
      <c r="F11" s="81"/>
      <c r="G11" s="2854">
        <v>2004</v>
      </c>
      <c r="H11" s="2864"/>
      <c r="I11" s="2854" t="s">
        <v>98</v>
      </c>
      <c r="J11" s="2864"/>
      <c r="K11" s="3196" t="s">
        <v>456</v>
      </c>
      <c r="L11" s="3197"/>
      <c r="M11" s="2854"/>
      <c r="N11" s="2853"/>
      <c r="O11" s="81"/>
      <c r="P11" s="3194"/>
      <c r="Q11" s="3195"/>
      <c r="R11" s="66"/>
      <c r="S11" s="81"/>
      <c r="T11" s="2885"/>
      <c r="U11" s="3143"/>
      <c r="V11" s="2854"/>
      <c r="W11" s="2853"/>
      <c r="X11" s="15"/>
      <c r="Y11" s="81"/>
      <c r="Z11" s="66"/>
      <c r="AA11" s="55"/>
      <c r="AB11" s="81"/>
      <c r="AC11" s="81"/>
      <c r="AD11" s="2878"/>
      <c r="AE11" s="3128"/>
      <c r="AF11" s="296"/>
      <c r="AG11" s="255"/>
      <c r="AH11" s="173"/>
      <c r="AI11" s="199"/>
      <c r="AK11" s="13"/>
    </row>
    <row r="12" spans="1:37" x14ac:dyDescent="0.2">
      <c r="A12" s="15"/>
      <c r="B12" s="81"/>
      <c r="C12" s="15" t="s">
        <v>492</v>
      </c>
      <c r="D12" s="81"/>
      <c r="E12" s="66" t="s">
        <v>489</v>
      </c>
      <c r="F12" s="81"/>
      <c r="G12" s="66" t="s">
        <v>487</v>
      </c>
      <c r="H12" s="85"/>
      <c r="I12" s="2854">
        <v>2004</v>
      </c>
      <c r="J12" s="2864"/>
      <c r="K12" s="2854" t="s">
        <v>99</v>
      </c>
      <c r="L12" s="2864"/>
      <c r="M12" s="2854"/>
      <c r="N12" s="2853"/>
      <c r="O12" s="81"/>
      <c r="P12" s="2851" t="s">
        <v>526</v>
      </c>
      <c r="Q12" s="2852"/>
      <c r="R12" s="66"/>
      <c r="S12" s="81"/>
      <c r="T12" s="66"/>
      <c r="U12" s="146"/>
      <c r="V12" s="2854"/>
      <c r="W12" s="2853"/>
      <c r="X12" s="15"/>
      <c r="Y12" s="81"/>
      <c r="Z12" s="2854" t="s">
        <v>435</v>
      </c>
      <c r="AA12" s="2853"/>
      <c r="AB12" s="81"/>
      <c r="AC12" s="81"/>
      <c r="AD12" s="2851" t="s">
        <v>436</v>
      </c>
      <c r="AE12" s="2864"/>
      <c r="AF12" s="2854" t="s">
        <v>437</v>
      </c>
      <c r="AG12" s="2864"/>
      <c r="AH12" s="31"/>
      <c r="AI12" s="5"/>
    </row>
    <row r="13" spans="1:37" x14ac:dyDescent="0.2">
      <c r="A13" s="15"/>
      <c r="B13" s="81"/>
      <c r="C13" s="15"/>
      <c r="D13" s="81"/>
      <c r="E13" s="66"/>
      <c r="F13" s="81"/>
      <c r="G13" s="2854"/>
      <c r="H13" s="2864"/>
      <c r="I13" s="2854" t="s">
        <v>137</v>
      </c>
      <c r="J13" s="2864"/>
      <c r="K13" s="2854" t="s">
        <v>138</v>
      </c>
      <c r="L13" s="2864"/>
      <c r="M13" s="2854" t="s">
        <v>100</v>
      </c>
      <c r="N13" s="2853"/>
      <c r="O13" s="14"/>
      <c r="P13" s="15"/>
      <c r="Q13" s="81"/>
      <c r="R13" s="66"/>
      <c r="S13" s="81"/>
      <c r="T13" s="66"/>
      <c r="U13" s="146"/>
      <c r="V13" s="2854" t="s">
        <v>140</v>
      </c>
      <c r="W13" s="2853"/>
      <c r="X13" s="2851" t="s">
        <v>461</v>
      </c>
      <c r="Y13" s="2864"/>
      <c r="Z13" s="2854" t="s">
        <v>439</v>
      </c>
      <c r="AA13" s="2853"/>
      <c r="AB13" s="14"/>
      <c r="AC13" s="81"/>
      <c r="AD13" s="2851" t="s">
        <v>440</v>
      </c>
      <c r="AE13" s="2864"/>
      <c r="AF13" s="2854" t="s">
        <v>441</v>
      </c>
      <c r="AG13" s="2864"/>
      <c r="AH13" s="2854" t="s">
        <v>442</v>
      </c>
      <c r="AI13" s="2853"/>
    </row>
    <row r="14" spans="1:37" ht="13.5" thickBot="1" x14ac:dyDescent="0.25">
      <c r="A14" s="262"/>
      <c r="B14" s="333" t="s">
        <v>443</v>
      </c>
      <c r="C14" s="262"/>
      <c r="D14" s="41"/>
      <c r="E14" s="185"/>
      <c r="F14" s="41"/>
      <c r="G14" s="57"/>
      <c r="H14" s="147"/>
      <c r="I14" s="57"/>
      <c r="J14" s="147"/>
      <c r="K14" s="57"/>
      <c r="L14" s="56"/>
      <c r="M14" s="57"/>
      <c r="N14" s="7"/>
      <c r="O14" s="14"/>
      <c r="P14" s="439">
        <v>1</v>
      </c>
      <c r="Q14" s="340"/>
      <c r="R14" s="336">
        <v>1</v>
      </c>
      <c r="S14" s="340"/>
      <c r="T14" s="336">
        <v>3</v>
      </c>
      <c r="U14" s="227"/>
      <c r="V14" s="57"/>
      <c r="W14" s="191"/>
      <c r="X14" s="54"/>
      <c r="Y14" s="17"/>
      <c r="Z14" s="2869"/>
      <c r="AA14" s="3141"/>
      <c r="AB14" s="14"/>
      <c r="AC14" s="81"/>
      <c r="AD14" s="3142" t="s">
        <v>486</v>
      </c>
      <c r="AE14" s="2891"/>
      <c r="AF14" s="2869" t="s">
        <v>486</v>
      </c>
      <c r="AG14" s="2891"/>
      <c r="AH14" s="2869" t="s">
        <v>486</v>
      </c>
      <c r="AI14" s="3141"/>
    </row>
    <row r="15" spans="1:37" s="60" customFormat="1" x14ac:dyDescent="0.2">
      <c r="A15" s="1" t="s">
        <v>515</v>
      </c>
      <c r="B15" s="14"/>
      <c r="C15" s="532">
        <v>147</v>
      </c>
      <c r="D15" s="529"/>
      <c r="E15" s="533">
        <v>146</v>
      </c>
      <c r="F15" s="455"/>
      <c r="G15" s="441">
        <v>147</v>
      </c>
      <c r="H15" s="157"/>
      <c r="I15" s="441">
        <v>146</v>
      </c>
      <c r="J15" s="157"/>
      <c r="K15" s="31">
        <v>0.5</v>
      </c>
      <c r="L15" s="14"/>
      <c r="M15" s="443">
        <v>73</v>
      </c>
      <c r="N15" s="488"/>
      <c r="O15" s="440"/>
      <c r="P15" s="534">
        <v>5.25</v>
      </c>
      <c r="Q15" s="14"/>
      <c r="R15" s="445">
        <v>0</v>
      </c>
      <c r="S15" s="535"/>
      <c r="T15" s="441">
        <v>0</v>
      </c>
      <c r="U15" s="114"/>
      <c r="V15" s="536">
        <v>5.25</v>
      </c>
      <c r="W15" s="5"/>
      <c r="X15" s="183">
        <v>7.1917808219178078E-2</v>
      </c>
      <c r="Y15" s="14"/>
      <c r="Z15" s="344">
        <v>67.75</v>
      </c>
      <c r="AA15" s="5"/>
      <c r="AB15" s="1"/>
      <c r="AC15" s="5"/>
      <c r="AD15" s="44">
        <v>426.69926995714968</v>
      </c>
      <c r="AE15" s="4"/>
      <c r="AF15" s="11">
        <v>3059.0435448261615</v>
      </c>
      <c r="AG15" s="4"/>
      <c r="AH15" s="11">
        <v>3485.7428147833111</v>
      </c>
      <c r="AI15" s="5"/>
      <c r="AK15"/>
    </row>
    <row r="16" spans="1:37" x14ac:dyDescent="0.2">
      <c r="A16" s="642" t="s">
        <v>101</v>
      </c>
      <c r="B16" s="669"/>
      <c r="C16" s="719">
        <v>332</v>
      </c>
      <c r="D16" s="1239"/>
      <c r="E16" s="694">
        <v>345</v>
      </c>
      <c r="F16" s="703"/>
      <c r="G16" s="694">
        <v>372</v>
      </c>
      <c r="H16" s="695"/>
      <c r="I16" s="694">
        <v>332</v>
      </c>
      <c r="J16" s="695"/>
      <c r="K16" s="696">
        <v>0.5</v>
      </c>
      <c r="L16" s="669"/>
      <c r="M16" s="697">
        <v>166</v>
      </c>
      <c r="N16" s="721"/>
      <c r="O16" s="440"/>
      <c r="P16" s="698">
        <v>25.55</v>
      </c>
      <c r="Q16" s="669" t="s">
        <v>525</v>
      </c>
      <c r="R16" s="699">
        <v>18</v>
      </c>
      <c r="S16" s="700"/>
      <c r="T16" s="694">
        <v>1</v>
      </c>
      <c r="U16" s="684"/>
      <c r="V16" s="701">
        <v>46.55</v>
      </c>
      <c r="W16" s="643"/>
      <c r="X16" s="687">
        <v>0.28042168674698792</v>
      </c>
      <c r="Y16" s="669"/>
      <c r="Z16" s="688">
        <v>119.45</v>
      </c>
      <c r="AA16" s="643"/>
      <c r="AB16" s="1"/>
      <c r="AC16" s="5"/>
      <c r="AD16" s="654">
        <v>3783.4001936200602</v>
      </c>
      <c r="AE16" s="652"/>
      <c r="AF16" s="670">
        <v>5393.3985450846494</v>
      </c>
      <c r="AG16" s="652"/>
      <c r="AH16" s="670">
        <v>9176.7987387047106</v>
      </c>
      <c r="AI16" s="643"/>
    </row>
    <row r="17" spans="1:37" x14ac:dyDescent="0.2">
      <c r="A17" s="642" t="s">
        <v>494</v>
      </c>
      <c r="B17" s="669"/>
      <c r="C17" s="719">
        <v>755</v>
      </c>
      <c r="D17" s="1239"/>
      <c r="E17" s="694">
        <v>779</v>
      </c>
      <c r="F17" s="703"/>
      <c r="G17" s="694">
        <v>812</v>
      </c>
      <c r="H17" s="695"/>
      <c r="I17" s="694">
        <v>755</v>
      </c>
      <c r="J17" s="695"/>
      <c r="K17" s="696">
        <v>1.25</v>
      </c>
      <c r="L17" s="669"/>
      <c r="M17" s="697">
        <v>943.75</v>
      </c>
      <c r="N17" s="721"/>
      <c r="O17" s="440"/>
      <c r="P17" s="698">
        <v>756.69</v>
      </c>
      <c r="Q17" s="669"/>
      <c r="R17" s="699">
        <v>318.483</v>
      </c>
      <c r="S17" s="700"/>
      <c r="T17" s="694">
        <v>99</v>
      </c>
      <c r="U17" s="684"/>
      <c r="V17" s="701">
        <v>1372.173</v>
      </c>
      <c r="W17" s="643"/>
      <c r="X17" s="687">
        <v>1.4539581456953643</v>
      </c>
      <c r="Y17" s="669"/>
      <c r="Z17" s="688">
        <v>0</v>
      </c>
      <c r="AA17" s="643"/>
      <c r="AB17" s="1"/>
      <c r="AC17" s="5"/>
      <c r="AD17" s="654">
        <v>111524.80330569751</v>
      </c>
      <c r="AE17" s="652"/>
      <c r="AF17" s="670">
        <v>0</v>
      </c>
      <c r="AG17" s="652"/>
      <c r="AH17" s="670">
        <v>111524.80330569751</v>
      </c>
      <c r="AI17" s="643"/>
    </row>
    <row r="18" spans="1:37" x14ac:dyDescent="0.2">
      <c r="A18" s="642" t="s">
        <v>612</v>
      </c>
      <c r="B18" s="669"/>
      <c r="C18" s="719">
        <v>138</v>
      </c>
      <c r="D18" s="703"/>
      <c r="E18" s="694">
        <v>145</v>
      </c>
      <c r="F18" s="703"/>
      <c r="G18" s="694">
        <v>202</v>
      </c>
      <c r="H18" s="1239"/>
      <c r="I18" s="694">
        <v>202</v>
      </c>
      <c r="J18" s="695" t="s">
        <v>490</v>
      </c>
      <c r="K18" s="696">
        <v>0.5</v>
      </c>
      <c r="L18" s="669"/>
      <c r="M18" s="697">
        <v>101</v>
      </c>
      <c r="N18" s="721"/>
      <c r="O18" s="440"/>
      <c r="P18" s="698">
        <v>28.99</v>
      </c>
      <c r="Q18" s="669"/>
      <c r="R18" s="699">
        <v>15.5</v>
      </c>
      <c r="S18" s="700"/>
      <c r="T18" s="694">
        <v>7</v>
      </c>
      <c r="U18" s="684"/>
      <c r="V18" s="701">
        <v>65.489999999999995</v>
      </c>
      <c r="W18" s="643"/>
      <c r="X18" s="687">
        <v>0.64841584158415833</v>
      </c>
      <c r="Y18" s="669"/>
      <c r="Z18" s="688">
        <v>35.51</v>
      </c>
      <c r="AA18" s="643"/>
      <c r="AB18" s="1"/>
      <c r="AC18" s="5"/>
      <c r="AD18" s="654">
        <v>5322.7686075226147</v>
      </c>
      <c r="AE18" s="652"/>
      <c r="AF18" s="670">
        <v>1603.3451848970776</v>
      </c>
      <c r="AG18" s="652"/>
      <c r="AH18" s="670">
        <v>6926.1137924196919</v>
      </c>
      <c r="AI18" s="643"/>
    </row>
    <row r="19" spans="1:37" x14ac:dyDescent="0.2">
      <c r="A19" s="642" t="s">
        <v>613</v>
      </c>
      <c r="B19" s="669"/>
      <c r="C19" s="719">
        <v>619</v>
      </c>
      <c r="D19" s="703"/>
      <c r="E19" s="694">
        <v>544</v>
      </c>
      <c r="F19" s="703"/>
      <c r="G19" s="694">
        <v>538</v>
      </c>
      <c r="H19" s="1239"/>
      <c r="I19" s="694">
        <v>538</v>
      </c>
      <c r="J19" s="695"/>
      <c r="K19" s="696">
        <v>0.5</v>
      </c>
      <c r="L19" s="669"/>
      <c r="M19" s="697">
        <v>269</v>
      </c>
      <c r="N19" s="721"/>
      <c r="O19" s="440"/>
      <c r="P19" s="698">
        <v>22.68</v>
      </c>
      <c r="Q19" s="669"/>
      <c r="R19" s="699">
        <v>40</v>
      </c>
      <c r="S19" s="700"/>
      <c r="T19" s="694">
        <v>3</v>
      </c>
      <c r="U19" s="684"/>
      <c r="V19" s="701">
        <v>71.680000000000007</v>
      </c>
      <c r="W19" s="643"/>
      <c r="X19" s="687">
        <v>0.26646840148698886</v>
      </c>
      <c r="Y19" s="669"/>
      <c r="Z19" s="688">
        <v>197.32</v>
      </c>
      <c r="AA19" s="643"/>
      <c r="AB19" s="1"/>
      <c r="AC19" s="5"/>
      <c r="AD19" s="654">
        <v>5825.8673658149501</v>
      </c>
      <c r="AE19" s="652"/>
      <c r="AF19" s="670">
        <v>8909.3796644294925</v>
      </c>
      <c r="AG19" s="652"/>
      <c r="AH19" s="670">
        <v>14735.247030244442</v>
      </c>
      <c r="AI19" s="643"/>
    </row>
    <row r="20" spans="1:37" x14ac:dyDescent="0.2">
      <c r="A20" s="642" t="s">
        <v>517</v>
      </c>
      <c r="B20" s="669"/>
      <c r="C20" s="719">
        <v>181</v>
      </c>
      <c r="D20" s="703"/>
      <c r="E20" s="694">
        <v>173</v>
      </c>
      <c r="F20" s="1239"/>
      <c r="G20" s="694">
        <v>207</v>
      </c>
      <c r="H20" s="695"/>
      <c r="I20" s="694">
        <v>173</v>
      </c>
      <c r="J20" s="695"/>
      <c r="K20" s="696">
        <v>0.5</v>
      </c>
      <c r="L20" s="669"/>
      <c r="M20" s="697">
        <v>86.5</v>
      </c>
      <c r="N20" s="721"/>
      <c r="O20" s="440"/>
      <c r="P20" s="698">
        <v>0</v>
      </c>
      <c r="Q20" s="669"/>
      <c r="R20" s="699">
        <v>0</v>
      </c>
      <c r="S20" s="700"/>
      <c r="T20" s="694">
        <v>0</v>
      </c>
      <c r="U20" s="684"/>
      <c r="V20" s="701">
        <v>0</v>
      </c>
      <c r="W20" s="643"/>
      <c r="X20" s="687">
        <v>0</v>
      </c>
      <c r="Y20" s="669"/>
      <c r="Z20" s="688">
        <v>86.5</v>
      </c>
      <c r="AA20" s="643"/>
      <c r="AB20" s="1"/>
      <c r="AC20" s="5"/>
      <c r="AD20" s="654">
        <v>0</v>
      </c>
      <c r="AE20" s="652"/>
      <c r="AF20" s="670">
        <v>3905.6423118444714</v>
      </c>
      <c r="AG20" s="652"/>
      <c r="AH20" s="670">
        <v>3905.6423118444714</v>
      </c>
      <c r="AI20" s="643"/>
    </row>
    <row r="21" spans="1:37" x14ac:dyDescent="0.2">
      <c r="A21" s="658" t="s">
        <v>496</v>
      </c>
      <c r="B21" s="702"/>
      <c r="C21" s="1240">
        <v>238</v>
      </c>
      <c r="D21" s="1241"/>
      <c r="E21" s="1242">
        <v>233</v>
      </c>
      <c r="F21" s="1239"/>
      <c r="G21" s="694">
        <v>239</v>
      </c>
      <c r="H21" s="695"/>
      <c r="I21" s="694">
        <v>233</v>
      </c>
      <c r="J21" s="695"/>
      <c r="K21" s="696">
        <v>1.25</v>
      </c>
      <c r="L21" s="669"/>
      <c r="M21" s="697">
        <v>291.25</v>
      </c>
      <c r="N21" s="721"/>
      <c r="O21" s="440"/>
      <c r="P21" s="698">
        <v>44.61</v>
      </c>
      <c r="Q21" s="669"/>
      <c r="R21" s="699">
        <v>0</v>
      </c>
      <c r="S21" s="700"/>
      <c r="T21" s="694">
        <v>2</v>
      </c>
      <c r="U21" s="684"/>
      <c r="V21" s="701">
        <v>50.61</v>
      </c>
      <c r="W21" s="643"/>
      <c r="X21" s="687">
        <v>0.17376824034334765</v>
      </c>
      <c r="Y21" s="669"/>
      <c r="Z21" s="688">
        <v>240.64</v>
      </c>
      <c r="AA21" s="643"/>
      <c r="AB21" s="1"/>
      <c r="AC21" s="5"/>
      <c r="AD21" s="654">
        <v>4113.3809623869229</v>
      </c>
      <c r="AE21" s="652"/>
      <c r="AF21" s="670">
        <v>10865.361455748596</v>
      </c>
      <c r="AG21" s="652"/>
      <c r="AH21" s="670">
        <v>14978.74241813552</v>
      </c>
      <c r="AI21" s="643"/>
    </row>
    <row r="22" spans="1:37" x14ac:dyDescent="0.2">
      <c r="A22" s="642" t="s">
        <v>102</v>
      </c>
      <c r="B22" s="669"/>
      <c r="C22" s="719">
        <v>587</v>
      </c>
      <c r="D22" s="703"/>
      <c r="E22" s="694">
        <v>517</v>
      </c>
      <c r="F22" s="703"/>
      <c r="G22" s="694">
        <v>578</v>
      </c>
      <c r="H22" s="1239"/>
      <c r="I22" s="694">
        <v>578</v>
      </c>
      <c r="J22" s="695" t="s">
        <v>490</v>
      </c>
      <c r="K22" s="696">
        <v>1.25</v>
      </c>
      <c r="L22" s="669"/>
      <c r="M22" s="697">
        <v>722.5</v>
      </c>
      <c r="N22" s="721"/>
      <c r="O22" s="440"/>
      <c r="P22" s="698">
        <v>359.65</v>
      </c>
      <c r="Q22" s="669"/>
      <c r="R22" s="699">
        <v>199.84</v>
      </c>
      <c r="S22" s="700"/>
      <c r="T22" s="694">
        <v>58</v>
      </c>
      <c r="U22" s="684"/>
      <c r="V22" s="701">
        <v>733.49</v>
      </c>
      <c r="W22" s="643"/>
      <c r="X22" s="687">
        <v>1.0152110726643599</v>
      </c>
      <c r="Y22" s="669"/>
      <c r="Z22" s="688">
        <v>0</v>
      </c>
      <c r="AA22" s="643"/>
      <c r="AB22" s="1"/>
      <c r="AC22" s="5"/>
      <c r="AD22" s="654">
        <v>59615.170956356138</v>
      </c>
      <c r="AE22" s="652"/>
      <c r="AF22" s="670">
        <v>0</v>
      </c>
      <c r="AG22" s="652"/>
      <c r="AH22" s="670">
        <v>59615.170956356138</v>
      </c>
      <c r="AI22" s="643"/>
    </row>
    <row r="23" spans="1:37" x14ac:dyDescent="0.2">
      <c r="A23" s="642" t="s">
        <v>593</v>
      </c>
      <c r="B23" s="669"/>
      <c r="C23" s="1243">
        <v>1369</v>
      </c>
      <c r="D23" s="1244"/>
      <c r="E23" s="1245">
        <v>1403</v>
      </c>
      <c r="F23" s="1246"/>
      <c r="G23" s="694">
        <v>1391</v>
      </c>
      <c r="H23" s="695"/>
      <c r="I23" s="694">
        <v>1369</v>
      </c>
      <c r="J23" s="695"/>
      <c r="K23" s="696">
        <v>1.25</v>
      </c>
      <c r="L23" s="669"/>
      <c r="M23" s="697">
        <v>1711.25</v>
      </c>
      <c r="N23" s="721"/>
      <c r="O23" s="440"/>
      <c r="P23" s="704">
        <v>716.35</v>
      </c>
      <c r="Q23" s="669"/>
      <c r="R23" s="699">
        <v>371.06799999999998</v>
      </c>
      <c r="S23" s="700"/>
      <c r="T23" s="694">
        <v>98</v>
      </c>
      <c r="U23" s="684"/>
      <c r="V23" s="701">
        <v>1381.4180000000001</v>
      </c>
      <c r="W23" s="643"/>
      <c r="X23" s="687">
        <v>0.80725668371073789</v>
      </c>
      <c r="Y23" s="669"/>
      <c r="Z23" s="688">
        <v>329.83199999999988</v>
      </c>
      <c r="AA23" s="643"/>
      <c r="AB23" s="1"/>
      <c r="AC23" s="5"/>
      <c r="AD23" s="654">
        <v>112276.2004010792</v>
      </c>
      <c r="AE23" s="652"/>
      <c r="AF23" s="670">
        <v>14892.552774569773</v>
      </c>
      <c r="AG23" s="652"/>
      <c r="AH23" s="670">
        <v>127168.75317564898</v>
      </c>
      <c r="AI23" s="643"/>
    </row>
    <row r="24" spans="1:37" x14ac:dyDescent="0.2">
      <c r="A24" s="642" t="s">
        <v>520</v>
      </c>
      <c r="B24" s="669"/>
      <c r="C24" s="719">
        <v>141</v>
      </c>
      <c r="D24" s="1244"/>
      <c r="E24" s="694">
        <v>147</v>
      </c>
      <c r="F24" s="703"/>
      <c r="G24" s="694">
        <v>147</v>
      </c>
      <c r="H24" s="695"/>
      <c r="I24" s="694">
        <v>141</v>
      </c>
      <c r="J24" s="695"/>
      <c r="K24" s="696">
        <v>0.5</v>
      </c>
      <c r="L24" s="669"/>
      <c r="M24" s="697">
        <v>70.5</v>
      </c>
      <c r="N24" s="721"/>
      <c r="O24" s="440"/>
      <c r="P24" s="704">
        <v>4.5</v>
      </c>
      <c r="Q24" s="669"/>
      <c r="R24" s="699">
        <v>0</v>
      </c>
      <c r="S24" s="700"/>
      <c r="T24" s="694">
        <v>0</v>
      </c>
      <c r="U24" s="684"/>
      <c r="V24" s="701">
        <v>4.5</v>
      </c>
      <c r="W24" s="643"/>
      <c r="X24" s="687">
        <v>6.3829787234042548E-2</v>
      </c>
      <c r="Y24" s="669"/>
      <c r="Z24" s="688">
        <v>66</v>
      </c>
      <c r="AA24" s="643"/>
      <c r="AB24" s="1"/>
      <c r="AC24" s="5"/>
      <c r="AD24" s="654">
        <v>365.74223139184255</v>
      </c>
      <c r="AE24" s="652"/>
      <c r="AF24" s="670">
        <v>2980.0276599044523</v>
      </c>
      <c r="AG24" s="652"/>
      <c r="AH24" s="670">
        <v>3345.7698912962951</v>
      </c>
      <c r="AI24" s="643"/>
      <c r="AK24" s="2874">
        <v>2.13</v>
      </c>
    </row>
    <row r="25" spans="1:37" x14ac:dyDescent="0.2">
      <c r="A25" s="658" t="s">
        <v>497</v>
      </c>
      <c r="B25" s="702"/>
      <c r="C25" s="1226">
        <v>414</v>
      </c>
      <c r="D25" s="695"/>
      <c r="E25" s="1242">
        <v>413</v>
      </c>
      <c r="F25" s="1239"/>
      <c r="G25" s="694">
        <v>434</v>
      </c>
      <c r="H25" s="695"/>
      <c r="I25" s="694">
        <v>413</v>
      </c>
      <c r="J25" s="695"/>
      <c r="K25" s="696">
        <v>1.25</v>
      </c>
      <c r="L25" s="669"/>
      <c r="M25" s="697">
        <v>516.25</v>
      </c>
      <c r="N25" s="721"/>
      <c r="O25" s="440"/>
      <c r="P25" s="704">
        <v>69.2</v>
      </c>
      <c r="Q25" s="669"/>
      <c r="R25" s="699">
        <v>0</v>
      </c>
      <c r="S25" s="700"/>
      <c r="T25" s="694">
        <v>6</v>
      </c>
      <c r="U25" s="684"/>
      <c r="V25" s="701">
        <v>87.2</v>
      </c>
      <c r="W25" s="643"/>
      <c r="X25" s="687">
        <v>0.16891041162227605</v>
      </c>
      <c r="Y25" s="669"/>
      <c r="Z25" s="688">
        <v>429.05</v>
      </c>
      <c r="AA25" s="643"/>
      <c r="AB25" s="1"/>
      <c r="AC25" s="5"/>
      <c r="AD25" s="654">
        <v>7087.2716838597053</v>
      </c>
      <c r="AE25" s="652"/>
      <c r="AF25" s="670">
        <v>19372.437386090991</v>
      </c>
      <c r="AG25" s="652"/>
      <c r="AH25" s="670">
        <v>26459.709069950695</v>
      </c>
      <c r="AI25" s="643"/>
      <c r="AK25" s="2874"/>
    </row>
    <row r="26" spans="1:37" x14ac:dyDescent="0.2">
      <c r="A26" s="642" t="s">
        <v>499</v>
      </c>
      <c r="B26" s="669"/>
      <c r="C26" s="1226">
        <v>343</v>
      </c>
      <c r="D26" s="695"/>
      <c r="E26" s="1242">
        <v>342</v>
      </c>
      <c r="F26" s="1239"/>
      <c r="G26" s="694">
        <v>351</v>
      </c>
      <c r="H26" s="695"/>
      <c r="I26" s="694">
        <v>342</v>
      </c>
      <c r="J26" s="695"/>
      <c r="K26" s="696">
        <v>1.25</v>
      </c>
      <c r="L26" s="669"/>
      <c r="M26" s="697">
        <v>427.5</v>
      </c>
      <c r="N26" s="721"/>
      <c r="O26" s="440"/>
      <c r="P26" s="704">
        <v>45.32</v>
      </c>
      <c r="Q26" s="669"/>
      <c r="R26" s="699">
        <v>0</v>
      </c>
      <c r="S26" s="700"/>
      <c r="T26" s="694">
        <v>14</v>
      </c>
      <c r="U26" s="684"/>
      <c r="V26" s="701">
        <v>87.32</v>
      </c>
      <c r="W26" s="643"/>
      <c r="X26" s="687">
        <v>0.20425730994152044</v>
      </c>
      <c r="Y26" s="669"/>
      <c r="Z26" s="688">
        <v>340.18</v>
      </c>
      <c r="AA26" s="643"/>
      <c r="AB26" s="1"/>
      <c r="AC26" s="5"/>
      <c r="AD26" s="654">
        <v>7097.0248100301533</v>
      </c>
      <c r="AE26" s="652"/>
      <c r="AF26" s="670">
        <v>15359.784990095402</v>
      </c>
      <c r="AG26" s="652"/>
      <c r="AH26" s="670">
        <v>22456.809800125557</v>
      </c>
      <c r="AI26" s="643"/>
      <c r="AK26" s="2874"/>
    </row>
    <row r="27" spans="1:37" x14ac:dyDescent="0.2">
      <c r="A27" s="642" t="s">
        <v>500</v>
      </c>
      <c r="B27" s="669"/>
      <c r="C27" s="1243">
        <v>736</v>
      </c>
      <c r="D27" s="1246"/>
      <c r="E27" s="1245">
        <v>715</v>
      </c>
      <c r="F27" s="703"/>
      <c r="G27" s="694">
        <v>758</v>
      </c>
      <c r="H27" s="1239"/>
      <c r="I27" s="694">
        <v>758</v>
      </c>
      <c r="J27" s="695" t="s">
        <v>490</v>
      </c>
      <c r="K27" s="696">
        <v>1.25</v>
      </c>
      <c r="L27" s="669"/>
      <c r="M27" s="697">
        <v>947.5</v>
      </c>
      <c r="N27" s="721"/>
      <c r="O27" s="440"/>
      <c r="P27" s="704">
        <v>275.05</v>
      </c>
      <c r="Q27" s="669"/>
      <c r="R27" s="699">
        <v>262.23599999999999</v>
      </c>
      <c r="S27" s="700"/>
      <c r="T27" s="694">
        <v>87</v>
      </c>
      <c r="U27" s="684"/>
      <c r="V27" s="701">
        <v>798.28600000000006</v>
      </c>
      <c r="W27" s="643"/>
      <c r="X27" s="687">
        <v>0.84251820580474945</v>
      </c>
      <c r="Y27" s="669"/>
      <c r="Z27" s="688">
        <v>149.21399999999994</v>
      </c>
      <c r="AA27" s="643"/>
      <c r="AB27" s="1"/>
      <c r="AC27" s="5"/>
      <c r="AD27" s="654">
        <v>64881.533984192989</v>
      </c>
      <c r="AE27" s="652"/>
      <c r="AF27" s="670">
        <v>6737.3007158330729</v>
      </c>
      <c r="AG27" s="652"/>
      <c r="AH27" s="670">
        <v>71618.834700026055</v>
      </c>
      <c r="AI27" s="643"/>
      <c r="AK27" s="2874"/>
    </row>
    <row r="28" spans="1:37" x14ac:dyDescent="0.2">
      <c r="A28" s="642" t="s">
        <v>522</v>
      </c>
      <c r="B28" s="669"/>
      <c r="C28" s="719">
        <v>203</v>
      </c>
      <c r="D28" s="1239"/>
      <c r="E28" s="694">
        <v>214</v>
      </c>
      <c r="F28" s="703"/>
      <c r="G28" s="694">
        <v>217</v>
      </c>
      <c r="H28" s="695"/>
      <c r="I28" s="694">
        <v>203</v>
      </c>
      <c r="J28" s="695"/>
      <c r="K28" s="696">
        <v>0.5</v>
      </c>
      <c r="L28" s="669"/>
      <c r="M28" s="697">
        <v>101.5</v>
      </c>
      <c r="N28" s="721"/>
      <c r="O28" s="440"/>
      <c r="P28" s="704">
        <v>15.33</v>
      </c>
      <c r="Q28" s="669" t="s">
        <v>525</v>
      </c>
      <c r="R28" s="699">
        <v>23</v>
      </c>
      <c r="S28" s="700"/>
      <c r="T28" s="694">
        <v>1</v>
      </c>
      <c r="U28" s="684"/>
      <c r="V28" s="701">
        <v>41.33</v>
      </c>
      <c r="W28" s="643"/>
      <c r="X28" s="687">
        <v>0.40719211822660095</v>
      </c>
      <c r="Y28" s="669"/>
      <c r="Z28" s="688">
        <v>60.17</v>
      </c>
      <c r="AA28" s="643"/>
      <c r="AB28" s="1"/>
      <c r="AC28" s="5"/>
      <c r="AD28" s="654">
        <v>3359.139205205523</v>
      </c>
      <c r="AE28" s="652"/>
      <c r="AF28" s="670">
        <v>2716.791883279559</v>
      </c>
      <c r="AG28" s="652"/>
      <c r="AH28" s="670">
        <v>6075.931088485082</v>
      </c>
      <c r="AI28" s="643"/>
    </row>
    <row r="29" spans="1:37" x14ac:dyDescent="0.2">
      <c r="A29" s="642" t="s">
        <v>103</v>
      </c>
      <c r="B29" s="669"/>
      <c r="C29" s="719">
        <v>258</v>
      </c>
      <c r="D29" s="703"/>
      <c r="E29" s="694">
        <v>248</v>
      </c>
      <c r="F29" s="703"/>
      <c r="G29" s="694">
        <v>238</v>
      </c>
      <c r="H29" s="1239"/>
      <c r="I29" s="694">
        <v>238</v>
      </c>
      <c r="J29" s="695"/>
      <c r="K29" s="696">
        <v>0.5</v>
      </c>
      <c r="L29" s="669"/>
      <c r="M29" s="697">
        <v>119</v>
      </c>
      <c r="N29" s="721"/>
      <c r="O29" s="440"/>
      <c r="P29" s="704">
        <v>20.6</v>
      </c>
      <c r="Q29" s="669"/>
      <c r="R29" s="699">
        <v>37</v>
      </c>
      <c r="S29" s="700"/>
      <c r="T29" s="694">
        <v>9</v>
      </c>
      <c r="U29" s="684"/>
      <c r="V29" s="701">
        <v>84.6</v>
      </c>
      <c r="W29" s="643"/>
      <c r="X29" s="687">
        <v>0.71092436974789908</v>
      </c>
      <c r="Y29" s="669"/>
      <c r="Z29" s="688">
        <v>34.4</v>
      </c>
      <c r="AA29" s="643"/>
      <c r="AB29" s="1"/>
      <c r="AC29" s="5"/>
      <c r="AD29" s="654">
        <v>6875.9539501666395</v>
      </c>
      <c r="AE29" s="652"/>
      <c r="AF29" s="670">
        <v>1553.2265378895936</v>
      </c>
      <c r="AG29" s="652"/>
      <c r="AH29" s="670">
        <v>8429.180488056234</v>
      </c>
      <c r="AI29" s="643"/>
    </row>
    <row r="30" spans="1:37" x14ac:dyDescent="0.2">
      <c r="A30" s="642" t="s">
        <v>285</v>
      </c>
      <c r="B30" s="669"/>
      <c r="C30" s="1226">
        <v>248</v>
      </c>
      <c r="D30" s="703"/>
      <c r="E30" s="1242">
        <v>267</v>
      </c>
      <c r="F30" s="695"/>
      <c r="G30" s="694">
        <v>338</v>
      </c>
      <c r="H30" s="1239"/>
      <c r="I30" s="694">
        <v>338</v>
      </c>
      <c r="J30" s="695" t="s">
        <v>490</v>
      </c>
      <c r="K30" s="696">
        <v>1.25</v>
      </c>
      <c r="L30" s="669"/>
      <c r="M30" s="697">
        <v>422.5</v>
      </c>
      <c r="N30" s="721"/>
      <c r="O30" s="440"/>
      <c r="P30" s="704">
        <v>132.4</v>
      </c>
      <c r="Q30" s="669"/>
      <c r="R30" s="699">
        <v>96.918000000000006</v>
      </c>
      <c r="S30" s="700"/>
      <c r="T30" s="694">
        <v>26</v>
      </c>
      <c r="U30" s="684"/>
      <c r="V30" s="701">
        <v>307.31799999999998</v>
      </c>
      <c r="W30" s="643"/>
      <c r="X30" s="687">
        <v>0.72737988165680467</v>
      </c>
      <c r="Y30" s="669"/>
      <c r="Z30" s="688">
        <v>115.18200000000002</v>
      </c>
      <c r="AA30" s="643"/>
      <c r="AB30" s="1"/>
      <c r="AC30" s="5"/>
      <c r="AD30" s="654">
        <v>24977.593570417393</v>
      </c>
      <c r="AE30" s="652"/>
      <c r="AF30" s="670">
        <v>5200.6900897441619</v>
      </c>
      <c r="AG30" s="652"/>
      <c r="AH30" s="670">
        <v>30178.283660161556</v>
      </c>
      <c r="AI30" s="643"/>
    </row>
    <row r="31" spans="1:37" x14ac:dyDescent="0.2">
      <c r="A31" s="642" t="s">
        <v>503</v>
      </c>
      <c r="B31" s="669"/>
      <c r="C31" s="1226">
        <v>1321</v>
      </c>
      <c r="D31" s="703"/>
      <c r="E31" s="1242">
        <v>1524</v>
      </c>
      <c r="F31" s="695"/>
      <c r="G31" s="694">
        <v>1574</v>
      </c>
      <c r="H31" s="1239"/>
      <c r="I31" s="694">
        <v>1574</v>
      </c>
      <c r="J31" s="695" t="s">
        <v>490</v>
      </c>
      <c r="K31" s="696">
        <v>1.25</v>
      </c>
      <c r="L31" s="669"/>
      <c r="M31" s="697">
        <v>1967.5</v>
      </c>
      <c r="N31" s="721"/>
      <c r="O31" s="440"/>
      <c r="P31" s="704">
        <v>1061.98</v>
      </c>
      <c r="Q31" s="669"/>
      <c r="R31" s="699">
        <v>531.55999999999995</v>
      </c>
      <c r="S31" s="700"/>
      <c r="T31" s="694">
        <v>187</v>
      </c>
      <c r="U31" s="684"/>
      <c r="V31" s="701">
        <v>2154.54</v>
      </c>
      <c r="W31" s="643"/>
      <c r="X31" s="687">
        <v>1.0950648030495553</v>
      </c>
      <c r="Y31" s="669"/>
      <c r="Z31" s="688">
        <v>0</v>
      </c>
      <c r="AA31" s="643"/>
      <c r="AB31" s="1"/>
      <c r="AC31" s="5"/>
      <c r="AD31" s="654">
        <v>175112.503827329</v>
      </c>
      <c r="AE31" s="652"/>
      <c r="AF31" s="670">
        <v>0</v>
      </c>
      <c r="AG31" s="652"/>
      <c r="AH31" s="670">
        <v>175112.503827329</v>
      </c>
      <c r="AI31" s="643"/>
    </row>
    <row r="32" spans="1:37" x14ac:dyDescent="0.2">
      <c r="A32" s="642" t="s">
        <v>504</v>
      </c>
      <c r="B32" s="669"/>
      <c r="C32" s="1226">
        <v>407</v>
      </c>
      <c r="D32" s="703"/>
      <c r="E32" s="1242">
        <v>432</v>
      </c>
      <c r="F32" s="695"/>
      <c r="G32" s="694">
        <v>556</v>
      </c>
      <c r="H32" s="1239"/>
      <c r="I32" s="694">
        <v>556</v>
      </c>
      <c r="J32" s="695" t="s">
        <v>490</v>
      </c>
      <c r="K32" s="696">
        <v>1.25</v>
      </c>
      <c r="L32" s="669"/>
      <c r="M32" s="697">
        <v>695</v>
      </c>
      <c r="N32" s="721"/>
      <c r="O32" s="440"/>
      <c r="P32" s="704">
        <v>371.37</v>
      </c>
      <c r="Q32" s="669" t="s">
        <v>525</v>
      </c>
      <c r="R32" s="699">
        <v>273</v>
      </c>
      <c r="S32" s="700"/>
      <c r="T32" s="694">
        <v>95</v>
      </c>
      <c r="U32" s="684"/>
      <c r="V32" s="701">
        <v>929.37</v>
      </c>
      <c r="W32" s="643"/>
      <c r="X32" s="687">
        <v>1.3372230215827339</v>
      </c>
      <c r="Y32" s="669"/>
      <c r="Z32" s="688">
        <v>0</v>
      </c>
      <c r="AA32" s="643"/>
      <c r="AB32" s="1"/>
      <c r="AC32" s="5"/>
      <c r="AD32" s="654">
        <v>75535.52390858595</v>
      </c>
      <c r="AE32" s="652"/>
      <c r="AF32" s="670">
        <v>0</v>
      </c>
      <c r="AG32" s="652"/>
      <c r="AH32" s="670">
        <v>75535.52390858595</v>
      </c>
      <c r="AI32" s="643"/>
    </row>
    <row r="33" spans="1:37" x14ac:dyDescent="0.2">
      <c r="A33" s="642" t="s">
        <v>505</v>
      </c>
      <c r="B33" s="669"/>
      <c r="C33" s="1240">
        <v>288</v>
      </c>
      <c r="D33" s="1239"/>
      <c r="E33" s="1242">
        <v>291</v>
      </c>
      <c r="F33" s="695"/>
      <c r="G33" s="694">
        <v>298</v>
      </c>
      <c r="H33" s="695"/>
      <c r="I33" s="694">
        <v>288</v>
      </c>
      <c r="J33" s="695"/>
      <c r="K33" s="696">
        <v>1.25</v>
      </c>
      <c r="L33" s="669"/>
      <c r="M33" s="697">
        <v>360</v>
      </c>
      <c r="N33" s="721"/>
      <c r="O33" s="440"/>
      <c r="P33" s="704">
        <v>209.2</v>
      </c>
      <c r="Q33" s="669"/>
      <c r="R33" s="699">
        <v>86.5</v>
      </c>
      <c r="S33" s="700"/>
      <c r="T33" s="694">
        <v>40</v>
      </c>
      <c r="U33" s="684"/>
      <c r="V33" s="701">
        <v>415.7</v>
      </c>
      <c r="W33" s="643"/>
      <c r="X33" s="687">
        <v>1.1547222222222222</v>
      </c>
      <c r="Y33" s="669"/>
      <c r="Z33" s="688">
        <v>0</v>
      </c>
      <c r="AA33" s="643"/>
      <c r="AB33" s="1"/>
      <c r="AC33" s="5"/>
      <c r="AD33" s="654">
        <v>33786.454575464209</v>
      </c>
      <c r="AE33" s="652"/>
      <c r="AF33" s="670">
        <v>0</v>
      </c>
      <c r="AG33" s="652"/>
      <c r="AH33" s="670">
        <v>33786.454575464209</v>
      </c>
      <c r="AI33" s="643"/>
      <c r="AK33" s="13"/>
    </row>
    <row r="34" spans="1:37" x14ac:dyDescent="0.2">
      <c r="A34" s="642" t="s">
        <v>104</v>
      </c>
      <c r="B34" s="669"/>
      <c r="C34" s="1243"/>
      <c r="D34" s="1246"/>
      <c r="E34" s="1245"/>
      <c r="F34" s="1246"/>
      <c r="G34" s="694"/>
      <c r="H34" s="695"/>
      <c r="I34" s="694"/>
      <c r="J34" s="695"/>
      <c r="K34" s="696"/>
      <c r="L34" s="669"/>
      <c r="M34" s="697"/>
      <c r="N34" s="721"/>
      <c r="O34" s="440"/>
      <c r="P34" s="704"/>
      <c r="Q34" s="669"/>
      <c r="R34" s="699"/>
      <c r="S34" s="700"/>
      <c r="T34" s="694"/>
      <c r="U34" s="684"/>
      <c r="V34" s="701"/>
      <c r="W34" s="643"/>
      <c r="X34" s="687"/>
      <c r="Y34" s="669"/>
      <c r="Z34" s="688"/>
      <c r="AA34" s="643"/>
      <c r="AB34" s="1"/>
      <c r="AC34" s="5"/>
      <c r="AD34" s="654"/>
      <c r="AE34" s="652"/>
      <c r="AF34" s="670"/>
      <c r="AG34" s="652"/>
      <c r="AH34" s="670"/>
      <c r="AI34" s="643"/>
    </row>
    <row r="35" spans="1:37" x14ac:dyDescent="0.2">
      <c r="A35" s="642"/>
      <c r="B35" s="669" t="s">
        <v>508</v>
      </c>
      <c r="C35" s="1243">
        <v>1058</v>
      </c>
      <c r="D35" s="1247"/>
      <c r="E35" s="1245">
        <v>1090</v>
      </c>
      <c r="F35" s="1246"/>
      <c r="G35" s="1238">
        <v>1162</v>
      </c>
      <c r="H35" s="1239"/>
      <c r="I35" s="694">
        <v>1162</v>
      </c>
      <c r="J35" s="695" t="s">
        <v>490</v>
      </c>
      <c r="K35" s="696">
        <v>1.25</v>
      </c>
      <c r="L35" s="669"/>
      <c r="M35" s="697">
        <v>1452.5</v>
      </c>
      <c r="N35" s="721"/>
      <c r="O35" s="440"/>
      <c r="P35" s="704">
        <v>492.12</v>
      </c>
      <c r="Q35" s="669"/>
      <c r="R35" s="1252">
        <v>135.97</v>
      </c>
      <c r="S35" s="700"/>
      <c r="T35" s="1238">
        <v>95</v>
      </c>
      <c r="U35" s="684"/>
      <c r="V35" s="701">
        <v>913.09</v>
      </c>
      <c r="W35" s="643"/>
      <c r="X35" s="687">
        <v>0.62863339070567992</v>
      </c>
      <c r="Y35" s="669"/>
      <c r="Z35" s="688">
        <v>539.41</v>
      </c>
      <c r="AA35" s="643"/>
      <c r="AB35" s="1"/>
      <c r="AC35" s="5"/>
      <c r="AD35" s="654">
        <v>74212.349791461689</v>
      </c>
      <c r="AE35" s="652"/>
      <c r="AF35" s="670">
        <v>24355.404848925158</v>
      </c>
      <c r="AG35" s="652"/>
      <c r="AH35" s="670">
        <v>98567.754640386847</v>
      </c>
      <c r="AI35" s="643"/>
    </row>
    <row r="36" spans="1:37" x14ac:dyDescent="0.2">
      <c r="A36" s="642"/>
      <c r="B36" s="669" t="s">
        <v>105</v>
      </c>
      <c r="C36" s="1243">
        <v>186</v>
      </c>
      <c r="D36" s="1246"/>
      <c r="E36" s="1245">
        <v>176</v>
      </c>
      <c r="F36" s="1246"/>
      <c r="G36" s="1238">
        <v>168</v>
      </c>
      <c r="H36" s="1239"/>
      <c r="I36" s="694">
        <v>168</v>
      </c>
      <c r="J36" s="695"/>
      <c r="K36" s="696">
        <v>0.5</v>
      </c>
      <c r="L36" s="669"/>
      <c r="M36" s="697">
        <v>84</v>
      </c>
      <c r="N36" s="721"/>
      <c r="O36" s="440"/>
      <c r="P36" s="704">
        <v>21.31</v>
      </c>
      <c r="Q36" s="669"/>
      <c r="R36" s="1252">
        <v>0</v>
      </c>
      <c r="S36" s="700"/>
      <c r="T36" s="1238">
        <v>1</v>
      </c>
      <c r="U36" s="684"/>
      <c r="V36" s="701">
        <v>24.31</v>
      </c>
      <c r="W36" s="643"/>
      <c r="X36" s="687">
        <v>0.28940476190476189</v>
      </c>
      <c r="Y36" s="669"/>
      <c r="Z36" s="688">
        <v>59.69</v>
      </c>
      <c r="AA36" s="643"/>
      <c r="AB36" s="1"/>
      <c r="AC36" s="5"/>
      <c r="AD36" s="654">
        <v>1975.8208100301538</v>
      </c>
      <c r="AE36" s="652"/>
      <c r="AF36" s="670">
        <v>2695.1189548438902</v>
      </c>
      <c r="AG36" s="652"/>
      <c r="AH36" s="670">
        <v>4670.9397648740442</v>
      </c>
      <c r="AI36" s="643"/>
    </row>
    <row r="37" spans="1:37" x14ac:dyDescent="0.2">
      <c r="A37" s="642" t="s">
        <v>506</v>
      </c>
      <c r="B37" s="669"/>
      <c r="C37" s="1248">
        <v>765</v>
      </c>
      <c r="D37" s="1249"/>
      <c r="E37" s="1242">
        <v>784</v>
      </c>
      <c r="F37" s="695"/>
      <c r="G37" s="694">
        <v>778</v>
      </c>
      <c r="H37" s="695"/>
      <c r="I37" s="694">
        <v>765</v>
      </c>
      <c r="J37" s="695"/>
      <c r="K37" s="696">
        <v>1.25</v>
      </c>
      <c r="L37" s="669"/>
      <c r="M37" s="697">
        <v>956.25</v>
      </c>
      <c r="N37" s="721"/>
      <c r="O37" s="440"/>
      <c r="P37" s="704">
        <v>849.99</v>
      </c>
      <c r="Q37" s="673"/>
      <c r="R37" s="699">
        <v>495.98899999999998</v>
      </c>
      <c r="S37" s="700"/>
      <c r="T37" s="694">
        <v>115</v>
      </c>
      <c r="U37" s="684"/>
      <c r="V37" s="701">
        <v>1690.979</v>
      </c>
      <c r="W37" s="643"/>
      <c r="X37" s="687">
        <v>1.7683440522875817</v>
      </c>
      <c r="Y37" s="669"/>
      <c r="Z37" s="688">
        <v>0</v>
      </c>
      <c r="AA37" s="643"/>
      <c r="AB37" s="1"/>
      <c r="AC37" s="5"/>
      <c r="AD37" s="654">
        <v>137436.09615483257</v>
      </c>
      <c r="AE37" s="652"/>
      <c r="AF37" s="670">
        <v>0</v>
      </c>
      <c r="AG37" s="652"/>
      <c r="AH37" s="670">
        <v>137436.09615483257</v>
      </c>
      <c r="AI37" s="643"/>
    </row>
    <row r="38" spans="1:37" x14ac:dyDescent="0.2">
      <c r="A38" s="658" t="s">
        <v>507</v>
      </c>
      <c r="B38" s="702"/>
      <c r="C38" s="719">
        <v>189</v>
      </c>
      <c r="D38" s="703"/>
      <c r="E38" s="694">
        <v>170</v>
      </c>
      <c r="F38" s="703"/>
      <c r="G38" s="694">
        <v>161</v>
      </c>
      <c r="H38" s="1250"/>
      <c r="I38" s="694">
        <v>161</v>
      </c>
      <c r="J38" s="652"/>
      <c r="K38" s="696">
        <v>1.25</v>
      </c>
      <c r="L38" s="669"/>
      <c r="M38" s="697">
        <v>201.25</v>
      </c>
      <c r="N38" s="721"/>
      <c r="O38" s="440"/>
      <c r="P38" s="698">
        <v>12.35</v>
      </c>
      <c r="Q38" s="669"/>
      <c r="R38" s="699">
        <v>0</v>
      </c>
      <c r="S38" s="700"/>
      <c r="T38" s="694">
        <v>0</v>
      </c>
      <c r="U38" s="684"/>
      <c r="V38" s="701">
        <v>12.35</v>
      </c>
      <c r="W38" s="643"/>
      <c r="X38" s="687">
        <v>6.1366459627329194E-2</v>
      </c>
      <c r="Y38" s="669"/>
      <c r="Z38" s="688">
        <v>188.9</v>
      </c>
      <c r="AA38" s="643"/>
      <c r="AB38" s="1"/>
      <c r="AC38" s="5"/>
      <c r="AD38" s="654">
        <v>1003.7592350420568</v>
      </c>
      <c r="AE38" s="652"/>
      <c r="AF38" s="670">
        <v>8529.2003781204712</v>
      </c>
      <c r="AG38" s="652"/>
      <c r="AH38" s="670">
        <v>9532.9596131625276</v>
      </c>
      <c r="AI38" s="643"/>
    </row>
    <row r="39" spans="1:37" s="60" customFormat="1" x14ac:dyDescent="0.2">
      <c r="A39" s="658" t="s">
        <v>106</v>
      </c>
      <c r="B39" s="702"/>
      <c r="C39" s="1243">
        <v>853</v>
      </c>
      <c r="D39" s="1244"/>
      <c r="E39" s="1245">
        <v>884</v>
      </c>
      <c r="F39" s="1246"/>
      <c r="G39" s="694">
        <v>895</v>
      </c>
      <c r="H39" s="652"/>
      <c r="I39" s="694">
        <v>853</v>
      </c>
      <c r="J39" s="652"/>
      <c r="K39" s="696">
        <v>0.5</v>
      </c>
      <c r="L39" s="669"/>
      <c r="M39" s="697">
        <v>426.5</v>
      </c>
      <c r="N39" s="721"/>
      <c r="O39" s="440"/>
      <c r="P39" s="698">
        <v>79.52</v>
      </c>
      <c r="Q39" s="669"/>
      <c r="R39" s="699">
        <v>54.5</v>
      </c>
      <c r="S39" s="700"/>
      <c r="T39" s="694">
        <v>9</v>
      </c>
      <c r="U39" s="684"/>
      <c r="V39" s="701">
        <v>161.02000000000001</v>
      </c>
      <c r="W39" s="643"/>
      <c r="X39" s="687">
        <v>0.37753810082063299</v>
      </c>
      <c r="Y39" s="669"/>
      <c r="Z39" s="688">
        <v>265.48</v>
      </c>
      <c r="AA39" s="643"/>
      <c r="AB39" s="1"/>
      <c r="AC39" s="5"/>
      <c r="AD39" s="654">
        <v>13087.069799714331</v>
      </c>
      <c r="AE39" s="652"/>
      <c r="AF39" s="670">
        <v>11986.935502294456</v>
      </c>
      <c r="AG39" s="652"/>
      <c r="AH39" s="670">
        <v>25074.005302008787</v>
      </c>
      <c r="AI39" s="643"/>
      <c r="AK39"/>
    </row>
    <row r="40" spans="1:37" x14ac:dyDescent="0.2">
      <c r="A40" s="642" t="s">
        <v>614</v>
      </c>
      <c r="B40" s="669"/>
      <c r="C40" s="1251">
        <v>312</v>
      </c>
      <c r="D40" s="1247"/>
      <c r="E40" s="694">
        <v>308</v>
      </c>
      <c r="F40" s="1239"/>
      <c r="G40" s="694">
        <v>313</v>
      </c>
      <c r="H40" s="652"/>
      <c r="I40" s="694">
        <v>308</v>
      </c>
      <c r="J40" s="652"/>
      <c r="K40" s="696">
        <v>0.5</v>
      </c>
      <c r="L40" s="669"/>
      <c r="M40" s="697">
        <v>154</v>
      </c>
      <c r="N40" s="721"/>
      <c r="O40" s="440"/>
      <c r="P40" s="698">
        <v>4.74</v>
      </c>
      <c r="Q40" s="669"/>
      <c r="R40" s="699">
        <v>6</v>
      </c>
      <c r="S40" s="700"/>
      <c r="T40" s="694">
        <v>2</v>
      </c>
      <c r="U40" s="684"/>
      <c r="V40" s="701">
        <v>16.739999999999998</v>
      </c>
      <c r="W40" s="643"/>
      <c r="X40" s="687">
        <v>0.10870129870129872</v>
      </c>
      <c r="Y40" s="669"/>
      <c r="Z40" s="688">
        <v>137.26</v>
      </c>
      <c r="AA40" s="643"/>
      <c r="AB40" s="1"/>
      <c r="AC40" s="5"/>
      <c r="AD40" s="654">
        <v>1360.5611007776545</v>
      </c>
      <c r="AE40" s="652"/>
      <c r="AF40" s="670">
        <v>6197.5544939164411</v>
      </c>
      <c r="AG40" s="652"/>
      <c r="AH40" s="670">
        <v>7558.1155946940953</v>
      </c>
      <c r="AI40" s="643"/>
    </row>
    <row r="41" spans="1:37" x14ac:dyDescent="0.2">
      <c r="A41" s="642" t="s">
        <v>509</v>
      </c>
      <c r="B41" s="669"/>
      <c r="C41" s="719">
        <v>275</v>
      </c>
      <c r="D41" s="703"/>
      <c r="E41" s="694">
        <v>268</v>
      </c>
      <c r="F41" s="1239"/>
      <c r="G41" s="694">
        <v>271</v>
      </c>
      <c r="H41" s="652"/>
      <c r="I41" s="694">
        <v>268</v>
      </c>
      <c r="J41" s="652"/>
      <c r="K41" s="696">
        <v>1.25</v>
      </c>
      <c r="L41" s="669"/>
      <c r="M41" s="697">
        <v>335</v>
      </c>
      <c r="N41" s="721"/>
      <c r="O41" s="440"/>
      <c r="P41" s="698">
        <v>18.62</v>
      </c>
      <c r="Q41" s="669"/>
      <c r="R41" s="699">
        <v>1</v>
      </c>
      <c r="S41" s="700"/>
      <c r="T41" s="694">
        <v>3</v>
      </c>
      <c r="U41" s="684"/>
      <c r="V41" s="701">
        <v>28.62</v>
      </c>
      <c r="W41" s="643"/>
      <c r="X41" s="687">
        <v>8.5432835820895531E-2</v>
      </c>
      <c r="Y41" s="669"/>
      <c r="Z41" s="688">
        <v>306.38</v>
      </c>
      <c r="AA41" s="643"/>
      <c r="AB41" s="1"/>
      <c r="AC41" s="5"/>
      <c r="AD41" s="654">
        <v>2326.1205916521189</v>
      </c>
      <c r="AE41" s="652"/>
      <c r="AF41" s="670">
        <v>13833.649612750396</v>
      </c>
      <c r="AG41" s="652"/>
      <c r="AH41" s="670">
        <v>16159.770204402515</v>
      </c>
      <c r="AI41" s="643"/>
    </row>
    <row r="42" spans="1:37" x14ac:dyDescent="0.2">
      <c r="A42" s="642" t="s">
        <v>511</v>
      </c>
      <c r="B42" s="669"/>
      <c r="C42" s="1240">
        <v>468</v>
      </c>
      <c r="D42" s="1249"/>
      <c r="E42" s="1242">
        <v>473</v>
      </c>
      <c r="F42" s="695"/>
      <c r="G42" s="694">
        <v>480</v>
      </c>
      <c r="H42" s="652"/>
      <c r="I42" s="694">
        <v>468</v>
      </c>
      <c r="J42" s="652"/>
      <c r="K42" s="696">
        <v>1.25</v>
      </c>
      <c r="L42" s="669"/>
      <c r="M42" s="697">
        <v>585</v>
      </c>
      <c r="N42" s="721"/>
      <c r="O42" s="440"/>
      <c r="P42" s="698">
        <v>152.22</v>
      </c>
      <c r="Q42" s="669"/>
      <c r="R42" s="699">
        <v>134</v>
      </c>
      <c r="S42" s="700"/>
      <c r="T42" s="694">
        <v>23</v>
      </c>
      <c r="U42" s="684"/>
      <c r="V42" s="701">
        <v>355.22</v>
      </c>
      <c r="W42" s="643"/>
      <c r="X42" s="687">
        <v>0.60721367521367531</v>
      </c>
      <c r="Y42" s="669"/>
      <c r="Z42" s="688">
        <v>229.78</v>
      </c>
      <c r="AA42" s="643"/>
      <c r="AB42" s="1"/>
      <c r="AC42" s="5"/>
      <c r="AD42" s="654">
        <v>28870.878985557851</v>
      </c>
      <c r="AE42" s="652"/>
      <c r="AF42" s="670">
        <v>10375.011449891592</v>
      </c>
      <c r="AG42" s="652"/>
      <c r="AH42" s="670">
        <v>39245.890435449444</v>
      </c>
      <c r="AI42" s="643"/>
    </row>
    <row r="43" spans="1:37" x14ac:dyDescent="0.2">
      <c r="A43" s="642" t="s">
        <v>107</v>
      </c>
      <c r="B43" s="669"/>
      <c r="C43" s="719">
        <v>388</v>
      </c>
      <c r="D43" s="703"/>
      <c r="E43" s="694">
        <v>383</v>
      </c>
      <c r="F43" s="1239"/>
      <c r="G43" s="694">
        <v>388</v>
      </c>
      <c r="H43" s="652"/>
      <c r="I43" s="694">
        <v>383</v>
      </c>
      <c r="J43" s="652"/>
      <c r="K43" s="696">
        <v>0.5</v>
      </c>
      <c r="L43" s="669"/>
      <c r="M43" s="697">
        <v>191.5</v>
      </c>
      <c r="N43" s="721"/>
      <c r="O43" s="440"/>
      <c r="P43" s="698">
        <v>15.7</v>
      </c>
      <c r="Q43" s="669" t="s">
        <v>525</v>
      </c>
      <c r="R43" s="699">
        <v>15</v>
      </c>
      <c r="S43" s="700"/>
      <c r="T43" s="694">
        <v>0</v>
      </c>
      <c r="U43" s="684"/>
      <c r="V43" s="701">
        <v>30.7</v>
      </c>
      <c r="W43" s="643"/>
      <c r="X43" s="687">
        <v>0.16031331592689294</v>
      </c>
      <c r="Y43" s="669"/>
      <c r="Z43" s="688">
        <v>160.80000000000001</v>
      </c>
      <c r="AA43" s="643"/>
      <c r="AB43" s="1"/>
      <c r="AC43" s="5"/>
      <c r="AD43" s="654">
        <v>2495.1747786065703</v>
      </c>
      <c r="AE43" s="652"/>
      <c r="AF43" s="670">
        <v>7260.4310259490294</v>
      </c>
      <c r="AG43" s="652"/>
      <c r="AH43" s="670">
        <v>9755.6058045556001</v>
      </c>
      <c r="AI43" s="643"/>
    </row>
    <row r="44" spans="1:37" x14ac:dyDescent="0.2">
      <c r="A44" s="642" t="s">
        <v>615</v>
      </c>
      <c r="B44" s="669"/>
      <c r="C44" s="719">
        <v>1054</v>
      </c>
      <c r="D44" s="703"/>
      <c r="E44" s="694">
        <v>890</v>
      </c>
      <c r="F44" s="1239"/>
      <c r="G44" s="694">
        <v>1186</v>
      </c>
      <c r="H44" s="652"/>
      <c r="I44" s="694">
        <v>890</v>
      </c>
      <c r="J44" s="652"/>
      <c r="K44" s="696">
        <v>1.25</v>
      </c>
      <c r="L44" s="669"/>
      <c r="M44" s="697">
        <v>1112.5</v>
      </c>
      <c r="N44" s="721"/>
      <c r="O44" s="440"/>
      <c r="P44" s="698">
        <v>791.62</v>
      </c>
      <c r="Q44" s="669"/>
      <c r="R44" s="699">
        <v>282.733</v>
      </c>
      <c r="S44" s="700"/>
      <c r="T44" s="694">
        <v>93</v>
      </c>
      <c r="U44" s="684"/>
      <c r="V44" s="701">
        <v>1353.3530000000001</v>
      </c>
      <c r="W44" s="643"/>
      <c r="X44" s="687">
        <v>1.2164970786516855</v>
      </c>
      <c r="Y44" s="669"/>
      <c r="Z44" s="688">
        <v>0</v>
      </c>
      <c r="AA44" s="643"/>
      <c r="AB44" s="1"/>
      <c r="AC44" s="5"/>
      <c r="AD44" s="654">
        <v>109995.18801796541</v>
      </c>
      <c r="AE44" s="652"/>
      <c r="AF44" s="670">
        <v>0</v>
      </c>
      <c r="AG44" s="652"/>
      <c r="AH44" s="670">
        <v>109995.18801796541</v>
      </c>
      <c r="AI44" s="643"/>
    </row>
    <row r="45" spans="1:37" ht="13.5" thickBot="1" x14ac:dyDescent="0.25">
      <c r="A45" s="6" t="s">
        <v>513</v>
      </c>
      <c r="B45" s="17"/>
      <c r="C45" s="368">
        <v>264</v>
      </c>
      <c r="D45" s="232"/>
      <c r="E45" s="113">
        <v>242</v>
      </c>
      <c r="F45" s="406"/>
      <c r="G45" s="441">
        <v>210</v>
      </c>
      <c r="H45" s="442"/>
      <c r="I45" s="441">
        <v>210</v>
      </c>
      <c r="J45" s="40"/>
      <c r="K45" s="36">
        <v>1.25</v>
      </c>
      <c r="L45" s="17"/>
      <c r="M45" s="443">
        <v>262.5</v>
      </c>
      <c r="N45" s="453"/>
      <c r="O45" s="14"/>
      <c r="P45" s="444">
        <v>57.33</v>
      </c>
      <c r="Q45" s="17"/>
      <c r="R45" s="445">
        <v>20</v>
      </c>
      <c r="S45" s="446"/>
      <c r="T45" s="441">
        <v>29</v>
      </c>
      <c r="U45" s="137"/>
      <c r="V45" s="447">
        <v>164.33</v>
      </c>
      <c r="W45" s="7"/>
      <c r="X45" s="184">
        <v>0.62601904761904759</v>
      </c>
      <c r="Y45" s="17"/>
      <c r="Z45" s="348">
        <v>98.17</v>
      </c>
      <c r="AA45" s="7"/>
      <c r="AB45" s="14"/>
      <c r="AC45" s="14"/>
      <c r="AD45" s="44">
        <v>13356.093529915885</v>
      </c>
      <c r="AE45" s="40"/>
      <c r="AF45" s="12">
        <v>4432.5653844366689</v>
      </c>
      <c r="AG45" s="40"/>
      <c r="AH45" s="12">
        <v>17788.658914352553</v>
      </c>
      <c r="AI45" s="7"/>
    </row>
    <row r="46" spans="1:37" ht="13.5" thickBot="1" x14ac:dyDescent="0.25">
      <c r="A46" s="70" t="s">
        <v>488</v>
      </c>
      <c r="B46" s="131"/>
      <c r="C46" s="198">
        <v>14537</v>
      </c>
      <c r="D46" s="139"/>
      <c r="E46" s="79">
        <v>14546</v>
      </c>
      <c r="F46" s="79"/>
      <c r="G46" s="96">
        <v>15409</v>
      </c>
      <c r="H46" s="79"/>
      <c r="I46" s="96">
        <v>14813</v>
      </c>
      <c r="J46" s="79"/>
      <c r="K46" s="12"/>
      <c r="L46" s="40"/>
      <c r="M46" s="448">
        <v>15752.5</v>
      </c>
      <c r="N46" s="7"/>
      <c r="O46" s="14"/>
      <c r="P46" s="449">
        <v>6660.24</v>
      </c>
      <c r="Q46" s="40"/>
      <c r="R46" s="450">
        <v>3418.297</v>
      </c>
      <c r="S46" s="451"/>
      <c r="T46" s="96">
        <v>1103</v>
      </c>
      <c r="U46" s="137"/>
      <c r="V46" s="452">
        <v>13387.537000000002</v>
      </c>
      <c r="W46" s="102"/>
      <c r="X46" s="225">
        <v>0.849867449611173</v>
      </c>
      <c r="Y46" s="131"/>
      <c r="Z46" s="96">
        <v>4257.0680000000002</v>
      </c>
      <c r="AA46" s="7"/>
      <c r="AB46" s="14"/>
      <c r="AC46" s="4"/>
      <c r="AD46" s="198">
        <v>1088086.1456046344</v>
      </c>
      <c r="AE46" s="79"/>
      <c r="AF46" s="96">
        <v>192214.85439536555</v>
      </c>
      <c r="AG46" s="79"/>
      <c r="AH46" s="78">
        <v>1280301</v>
      </c>
      <c r="AI46" s="7"/>
    </row>
    <row r="47" spans="1:37" s="34" customFormat="1" ht="15" x14ac:dyDescent="0.2">
      <c r="A47" s="350" t="s">
        <v>108</v>
      </c>
      <c r="B47" s="106"/>
      <c r="G47" s="351"/>
      <c r="H47" s="351"/>
      <c r="I47" s="351"/>
      <c r="J47" s="351"/>
      <c r="K47" s="351"/>
      <c r="L47" s="351"/>
      <c r="M47" s="351"/>
      <c r="N47" s="351"/>
      <c r="O47" s="351"/>
      <c r="R47" s="351"/>
      <c r="S47" s="351"/>
      <c r="T47" s="351"/>
      <c r="U47" s="351"/>
      <c r="V47" s="351"/>
      <c r="W47" s="351"/>
      <c r="X47" s="351"/>
      <c r="Y47" s="351"/>
      <c r="Z47" s="351"/>
      <c r="AA47" s="351"/>
      <c r="AB47" s="351"/>
      <c r="AC47" s="351"/>
      <c r="AK47" s="60"/>
    </row>
    <row r="48" spans="1:37" s="34" customFormat="1" ht="15" x14ac:dyDescent="0.2">
      <c r="A48" s="245" t="s">
        <v>180</v>
      </c>
      <c r="B48" s="106"/>
      <c r="C48" s="106"/>
      <c r="D48" s="106"/>
      <c r="E48" s="106"/>
      <c r="F48" s="106"/>
      <c r="G48" s="392"/>
      <c r="H48" s="392"/>
      <c r="I48" s="392"/>
      <c r="J48" s="392"/>
      <c r="K48" s="392"/>
      <c r="L48" s="392"/>
      <c r="M48" s="392"/>
      <c r="N48" s="392"/>
      <c r="O48" s="392"/>
      <c r="R48" s="351"/>
      <c r="S48" s="351"/>
      <c r="T48" s="351"/>
      <c r="U48" s="351"/>
      <c r="V48" s="351"/>
      <c r="W48" s="351"/>
      <c r="X48" s="351"/>
      <c r="Y48" s="392"/>
      <c r="Z48" s="392"/>
      <c r="AA48" s="392"/>
      <c r="AB48" s="392"/>
      <c r="AC48" s="351"/>
      <c r="AD48" s="351"/>
      <c r="AF48" s="351"/>
      <c r="AH48" s="351"/>
      <c r="AK48"/>
    </row>
    <row r="49" spans="1:37" s="34" customFormat="1" ht="15" x14ac:dyDescent="0.2">
      <c r="A49" s="245" t="s">
        <v>546</v>
      </c>
      <c r="B49" s="106"/>
      <c r="C49" s="106"/>
      <c r="D49" s="106"/>
      <c r="E49" s="106"/>
      <c r="F49" s="106"/>
      <c r="G49" s="392"/>
      <c r="H49" s="392"/>
      <c r="I49" s="392"/>
      <c r="J49" s="392"/>
      <c r="K49" s="392"/>
      <c r="L49" s="392"/>
      <c r="M49" s="392"/>
      <c r="N49" s="392"/>
      <c r="O49" s="392"/>
      <c r="R49" s="351"/>
      <c r="S49" s="351"/>
      <c r="T49" s="351"/>
      <c r="U49" s="351"/>
      <c r="V49" s="351"/>
      <c r="W49" s="351"/>
      <c r="X49" s="351"/>
      <c r="Y49" s="392"/>
      <c r="Z49" s="392"/>
      <c r="AA49" s="392"/>
      <c r="AB49" s="392"/>
      <c r="AC49" s="351"/>
      <c r="AK49"/>
    </row>
    <row r="50" spans="1:37" s="34" customFormat="1" ht="15" x14ac:dyDescent="0.2">
      <c r="A50" s="245" t="s">
        <v>688</v>
      </c>
      <c r="B50" s="106"/>
      <c r="C50" s="106"/>
      <c r="D50" s="106"/>
      <c r="E50" s="106"/>
      <c r="F50" s="106"/>
      <c r="G50" s="392"/>
      <c r="H50" s="392"/>
      <c r="I50" s="392"/>
      <c r="J50" s="392"/>
      <c r="K50" s="392"/>
      <c r="L50" s="392"/>
      <c r="M50" s="392"/>
      <c r="N50" s="392"/>
      <c r="O50" s="392"/>
      <c r="R50" s="351"/>
      <c r="S50" s="351"/>
      <c r="T50" s="351"/>
      <c r="U50" s="351"/>
      <c r="V50" s="351"/>
      <c r="W50" s="351"/>
      <c r="X50" s="351"/>
      <c r="Y50" s="392"/>
      <c r="Z50" s="392"/>
      <c r="AA50" s="392"/>
      <c r="AB50" s="392"/>
      <c r="AC50" s="351"/>
      <c r="AK50"/>
    </row>
    <row r="51" spans="1:37" s="34" customFormat="1" ht="15" x14ac:dyDescent="0.2">
      <c r="A51" s="245" t="s">
        <v>552</v>
      </c>
      <c r="B51" s="106"/>
      <c r="G51" s="351"/>
      <c r="H51" s="351"/>
      <c r="I51" s="351"/>
      <c r="J51" s="351"/>
      <c r="K51" s="351"/>
      <c r="L51" s="351"/>
      <c r="M51" s="351"/>
      <c r="N51" s="351"/>
      <c r="O51" s="351"/>
      <c r="R51" s="351"/>
      <c r="S51" s="351"/>
      <c r="T51" s="351"/>
      <c r="U51" s="351"/>
      <c r="V51" s="351"/>
      <c r="W51" s="351"/>
      <c r="X51" s="351"/>
      <c r="Y51" s="351"/>
      <c r="Z51" s="351"/>
      <c r="AA51" s="351"/>
      <c r="AB51" s="351"/>
      <c r="AC51" s="351"/>
      <c r="AK51"/>
    </row>
    <row r="52" spans="1:37" ht="16.5" x14ac:dyDescent="0.25">
      <c r="A52" s="245" t="s">
        <v>548</v>
      </c>
      <c r="B52" s="14"/>
      <c r="G52" s="52"/>
      <c r="H52" s="52"/>
      <c r="I52" s="52"/>
      <c r="J52" s="52"/>
      <c r="K52" s="52"/>
      <c r="L52" s="52"/>
      <c r="M52" s="52"/>
      <c r="N52" s="52"/>
      <c r="O52" s="52"/>
      <c r="R52" s="52"/>
      <c r="S52" s="52"/>
      <c r="T52" s="52"/>
      <c r="U52" s="52"/>
      <c r="V52" s="52"/>
      <c r="W52" s="52"/>
      <c r="X52" s="52"/>
      <c r="Y52" s="52"/>
      <c r="Z52" s="52"/>
      <c r="AA52" s="52"/>
      <c r="AB52" s="52"/>
      <c r="AC52" s="52"/>
      <c r="AD52" s="320"/>
    </row>
    <row r="53" spans="1:37" ht="15" x14ac:dyDescent="0.2">
      <c r="B53" s="14"/>
      <c r="G53" s="52"/>
      <c r="H53" s="52"/>
      <c r="I53" s="52"/>
      <c r="J53" s="52"/>
      <c r="K53" s="52"/>
      <c r="L53" s="52"/>
      <c r="M53" s="52"/>
      <c r="N53" s="52"/>
      <c r="O53" s="52"/>
      <c r="R53" s="52"/>
      <c r="S53" s="52"/>
      <c r="T53" s="52"/>
      <c r="U53" s="52"/>
      <c r="V53" s="52"/>
      <c r="W53" s="52"/>
      <c r="X53" s="52"/>
      <c r="Y53" s="52"/>
      <c r="Z53" s="52"/>
      <c r="AA53" s="52"/>
      <c r="AB53" s="52"/>
      <c r="AC53" s="52"/>
      <c r="AK53" s="34"/>
    </row>
    <row r="54" spans="1:37" ht="15" x14ac:dyDescent="0.2">
      <c r="B54" s="14"/>
      <c r="G54" s="52"/>
      <c r="H54" s="52"/>
      <c r="I54" s="52"/>
      <c r="J54" s="52"/>
      <c r="K54" s="52"/>
      <c r="L54" s="52"/>
      <c r="M54" s="52"/>
      <c r="N54" s="52"/>
      <c r="O54" s="52"/>
      <c r="R54" s="52"/>
      <c r="S54" s="52"/>
      <c r="T54" s="52"/>
      <c r="U54" s="52"/>
      <c r="V54" s="52"/>
      <c r="W54" s="52"/>
      <c r="X54" s="52"/>
      <c r="Y54" s="52"/>
      <c r="Z54" s="52"/>
      <c r="AA54" s="52"/>
      <c r="AB54" s="52"/>
      <c r="AC54" s="52"/>
      <c r="AK54" s="34"/>
    </row>
    <row r="55" spans="1:37" ht="15" x14ac:dyDescent="0.2">
      <c r="B55" s="14"/>
      <c r="G55" s="52"/>
      <c r="H55" s="52"/>
      <c r="I55" s="52"/>
      <c r="J55" s="52"/>
      <c r="K55" s="52"/>
      <c r="L55" s="52"/>
      <c r="M55" s="52"/>
      <c r="N55" s="52"/>
      <c r="O55" s="52"/>
      <c r="Y55" s="52"/>
      <c r="Z55" s="52"/>
      <c r="AA55" s="52"/>
      <c r="AB55" s="52"/>
      <c r="AK55" s="34"/>
    </row>
    <row r="56" spans="1:37" ht="15" x14ac:dyDescent="0.2">
      <c r="B56" s="14"/>
      <c r="G56" s="52"/>
      <c r="H56" s="52"/>
      <c r="I56" s="52"/>
      <c r="J56" s="52"/>
      <c r="K56" s="52"/>
      <c r="L56" s="52"/>
      <c r="M56" s="52"/>
      <c r="N56" s="52"/>
      <c r="O56" s="52"/>
      <c r="Y56" s="52"/>
      <c r="Z56" s="52"/>
      <c r="AA56" s="52"/>
      <c r="AB56" s="52"/>
      <c r="AK56" s="34"/>
    </row>
    <row r="57" spans="1:37" ht="15" x14ac:dyDescent="0.2">
      <c r="B57" s="14"/>
      <c r="AK57" s="34"/>
    </row>
    <row r="58" spans="1:37" ht="15" x14ac:dyDescent="0.2">
      <c r="B58" s="14"/>
      <c r="AK58" s="34"/>
    </row>
    <row r="59" spans="1:37" ht="15" x14ac:dyDescent="0.2">
      <c r="B59" s="14"/>
      <c r="AK59" s="34"/>
    </row>
    <row r="60" spans="1:37" ht="15" x14ac:dyDescent="0.2">
      <c r="B60" s="14"/>
      <c r="AK60" s="34"/>
    </row>
    <row r="61" spans="1:37" ht="15" x14ac:dyDescent="0.2">
      <c r="B61" s="14"/>
      <c r="AK61" s="34"/>
    </row>
    <row r="62" spans="1:37" ht="15" x14ac:dyDescent="0.2">
      <c r="B62" s="14"/>
      <c r="AK62" s="34"/>
    </row>
    <row r="63" spans="1:37" ht="15" x14ac:dyDescent="0.2">
      <c r="B63" s="14"/>
      <c r="AK63" s="34"/>
    </row>
    <row r="64" spans="1:37" ht="15" x14ac:dyDescent="0.2">
      <c r="B64" s="14"/>
      <c r="AK64" s="34"/>
    </row>
    <row r="65" spans="2:37" x14ac:dyDescent="0.2">
      <c r="B65" s="14"/>
    </row>
    <row r="66" spans="2:37" ht="15" x14ac:dyDescent="0.2">
      <c r="B66" s="14"/>
      <c r="AK66" s="34"/>
    </row>
    <row r="67" spans="2:37" ht="15" x14ac:dyDescent="0.2">
      <c r="B67" s="14"/>
      <c r="AK67" s="34"/>
    </row>
    <row r="68" spans="2:37" x14ac:dyDescent="0.2">
      <c r="B68" s="14"/>
    </row>
    <row r="69" spans="2:37" x14ac:dyDescent="0.2">
      <c r="B69" s="14"/>
    </row>
    <row r="70" spans="2:37" x14ac:dyDescent="0.2">
      <c r="B70" s="14"/>
    </row>
    <row r="71" spans="2:37" x14ac:dyDescent="0.2">
      <c r="B71" s="14"/>
    </row>
    <row r="72" spans="2:37" x14ac:dyDescent="0.2">
      <c r="B72" s="14"/>
    </row>
    <row r="73" spans="2:37" x14ac:dyDescent="0.2">
      <c r="B73" s="14"/>
    </row>
    <row r="74" spans="2:37" x14ac:dyDescent="0.2">
      <c r="B74" s="14"/>
    </row>
    <row r="75" spans="2:37" x14ac:dyDescent="0.2">
      <c r="B75" s="14"/>
    </row>
    <row r="76" spans="2:37" x14ac:dyDescent="0.2">
      <c r="B76" s="14"/>
    </row>
    <row r="77" spans="2:37" x14ac:dyDescent="0.2">
      <c r="B77" s="14"/>
    </row>
    <row r="78" spans="2:37" x14ac:dyDescent="0.2">
      <c r="B78" s="14"/>
    </row>
    <row r="79" spans="2:37" x14ac:dyDescent="0.2">
      <c r="B79" s="14"/>
    </row>
    <row r="80" spans="2:37"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row r="217" spans="2:2" x14ac:dyDescent="0.2">
      <c r="B217" s="14"/>
    </row>
    <row r="218" spans="2:2" x14ac:dyDescent="0.2">
      <c r="B218" s="14"/>
    </row>
    <row r="219" spans="2:2" x14ac:dyDescent="0.2">
      <c r="B219" s="14"/>
    </row>
    <row r="220" spans="2:2" x14ac:dyDescent="0.2">
      <c r="B220" s="14"/>
    </row>
    <row r="221" spans="2:2" x14ac:dyDescent="0.2">
      <c r="B221" s="14"/>
    </row>
    <row r="222" spans="2:2" x14ac:dyDescent="0.2">
      <c r="B222" s="14"/>
    </row>
    <row r="223" spans="2:2" x14ac:dyDescent="0.2">
      <c r="B223" s="14"/>
    </row>
    <row r="224" spans="2:2" x14ac:dyDescent="0.2">
      <c r="B224" s="14"/>
    </row>
    <row r="225" spans="2:2" x14ac:dyDescent="0.2">
      <c r="B225" s="14"/>
    </row>
    <row r="226" spans="2:2" x14ac:dyDescent="0.2">
      <c r="B226" s="14"/>
    </row>
    <row r="227" spans="2:2" x14ac:dyDescent="0.2">
      <c r="B227" s="14"/>
    </row>
    <row r="228" spans="2:2" x14ac:dyDescent="0.2">
      <c r="B228" s="14"/>
    </row>
    <row r="229" spans="2:2" x14ac:dyDescent="0.2">
      <c r="B229" s="14"/>
    </row>
    <row r="230" spans="2:2" x14ac:dyDescent="0.2">
      <c r="B230" s="14"/>
    </row>
    <row r="231" spans="2:2" x14ac:dyDescent="0.2">
      <c r="B231" s="14"/>
    </row>
    <row r="232" spans="2:2" x14ac:dyDescent="0.2">
      <c r="B232" s="14"/>
    </row>
    <row r="233" spans="2:2" x14ac:dyDescent="0.2">
      <c r="B233" s="14"/>
    </row>
    <row r="234" spans="2:2" x14ac:dyDescent="0.2">
      <c r="B234" s="14"/>
    </row>
    <row r="235" spans="2:2" x14ac:dyDescent="0.2">
      <c r="B235" s="14"/>
    </row>
    <row r="236" spans="2:2" x14ac:dyDescent="0.2">
      <c r="B236" s="14"/>
    </row>
    <row r="237" spans="2:2" x14ac:dyDescent="0.2">
      <c r="B237" s="14"/>
    </row>
    <row r="238" spans="2:2" x14ac:dyDescent="0.2">
      <c r="B238" s="14"/>
    </row>
    <row r="239" spans="2:2" x14ac:dyDescent="0.2">
      <c r="B239" s="14"/>
    </row>
    <row r="240" spans="2:2" x14ac:dyDescent="0.2">
      <c r="B240" s="14"/>
    </row>
    <row r="241" spans="2:2" x14ac:dyDescent="0.2">
      <c r="B241" s="14"/>
    </row>
    <row r="242" spans="2:2" x14ac:dyDescent="0.2">
      <c r="B242" s="14"/>
    </row>
    <row r="243" spans="2:2" x14ac:dyDescent="0.2">
      <c r="B243" s="14"/>
    </row>
    <row r="244" spans="2:2" x14ac:dyDescent="0.2">
      <c r="B244" s="14"/>
    </row>
    <row r="245" spans="2:2" x14ac:dyDescent="0.2">
      <c r="B245" s="14"/>
    </row>
    <row r="246" spans="2:2" x14ac:dyDescent="0.2">
      <c r="B246" s="14"/>
    </row>
    <row r="247" spans="2:2" x14ac:dyDescent="0.2">
      <c r="B247" s="14"/>
    </row>
    <row r="248" spans="2:2" x14ac:dyDescent="0.2">
      <c r="B248" s="14"/>
    </row>
    <row r="249" spans="2:2" x14ac:dyDescent="0.2">
      <c r="B249" s="14"/>
    </row>
    <row r="250" spans="2:2" x14ac:dyDescent="0.2">
      <c r="B250" s="14"/>
    </row>
    <row r="251" spans="2:2" x14ac:dyDescent="0.2">
      <c r="B251" s="14"/>
    </row>
    <row r="252" spans="2:2" x14ac:dyDescent="0.2">
      <c r="B252" s="14"/>
    </row>
    <row r="253" spans="2:2" x14ac:dyDescent="0.2">
      <c r="B253" s="14"/>
    </row>
    <row r="254" spans="2:2" x14ac:dyDescent="0.2">
      <c r="B254" s="14"/>
    </row>
    <row r="255" spans="2:2" x14ac:dyDescent="0.2">
      <c r="B255" s="14"/>
    </row>
    <row r="256" spans="2:2" x14ac:dyDescent="0.2">
      <c r="B256" s="14"/>
    </row>
    <row r="257" spans="2:2" x14ac:dyDescent="0.2">
      <c r="B257" s="14"/>
    </row>
    <row r="258" spans="2:2" x14ac:dyDescent="0.2">
      <c r="B258" s="14"/>
    </row>
    <row r="259" spans="2:2" x14ac:dyDescent="0.2">
      <c r="B259" s="14"/>
    </row>
    <row r="260" spans="2:2" x14ac:dyDescent="0.2">
      <c r="B260" s="14"/>
    </row>
    <row r="261" spans="2:2" x14ac:dyDescent="0.2">
      <c r="B261" s="14"/>
    </row>
    <row r="262" spans="2:2" x14ac:dyDescent="0.2">
      <c r="B262" s="14"/>
    </row>
    <row r="263" spans="2:2" x14ac:dyDescent="0.2">
      <c r="B263" s="14"/>
    </row>
    <row r="264" spans="2:2" x14ac:dyDescent="0.2">
      <c r="B264" s="14"/>
    </row>
    <row r="265" spans="2:2" x14ac:dyDescent="0.2">
      <c r="B265" s="14"/>
    </row>
    <row r="266" spans="2:2" x14ac:dyDescent="0.2">
      <c r="B266" s="14"/>
    </row>
    <row r="267" spans="2:2" x14ac:dyDescent="0.2">
      <c r="B267" s="14"/>
    </row>
    <row r="268" spans="2:2" x14ac:dyDescent="0.2">
      <c r="B268" s="14"/>
    </row>
    <row r="269" spans="2:2" x14ac:dyDescent="0.2">
      <c r="B269" s="14"/>
    </row>
    <row r="270" spans="2:2" x14ac:dyDescent="0.2">
      <c r="B270" s="14"/>
    </row>
    <row r="271" spans="2:2" x14ac:dyDescent="0.2">
      <c r="B271" s="14"/>
    </row>
    <row r="272" spans="2:2" x14ac:dyDescent="0.2">
      <c r="B272" s="14"/>
    </row>
    <row r="273" spans="2:2" x14ac:dyDescent="0.2">
      <c r="B273" s="14"/>
    </row>
    <row r="274" spans="2:2" x14ac:dyDescent="0.2">
      <c r="B274" s="14"/>
    </row>
    <row r="275" spans="2:2" x14ac:dyDescent="0.2">
      <c r="B275" s="14"/>
    </row>
    <row r="276" spans="2:2" x14ac:dyDescent="0.2">
      <c r="B276" s="14"/>
    </row>
    <row r="277" spans="2:2" x14ac:dyDescent="0.2">
      <c r="B277" s="14"/>
    </row>
    <row r="278" spans="2:2" x14ac:dyDescent="0.2">
      <c r="B278" s="14"/>
    </row>
    <row r="279" spans="2:2" x14ac:dyDescent="0.2">
      <c r="B279" s="14"/>
    </row>
    <row r="280" spans="2:2" x14ac:dyDescent="0.2">
      <c r="B280" s="14"/>
    </row>
    <row r="281" spans="2:2" x14ac:dyDescent="0.2">
      <c r="B281" s="14"/>
    </row>
    <row r="282" spans="2:2" x14ac:dyDescent="0.2">
      <c r="B282" s="14"/>
    </row>
    <row r="283" spans="2:2" x14ac:dyDescent="0.2">
      <c r="B283" s="14"/>
    </row>
    <row r="284" spans="2:2" x14ac:dyDescent="0.2">
      <c r="B284" s="14"/>
    </row>
    <row r="285" spans="2:2" x14ac:dyDescent="0.2">
      <c r="B285" s="14"/>
    </row>
    <row r="286" spans="2:2" x14ac:dyDescent="0.2">
      <c r="B286" s="14"/>
    </row>
    <row r="287" spans="2:2" x14ac:dyDescent="0.2">
      <c r="B287" s="14"/>
    </row>
    <row r="288" spans="2:2" x14ac:dyDescent="0.2">
      <c r="B288" s="14"/>
    </row>
    <row r="289" spans="2:2" x14ac:dyDescent="0.2">
      <c r="B289" s="14"/>
    </row>
    <row r="290" spans="2:2" x14ac:dyDescent="0.2">
      <c r="B290" s="14"/>
    </row>
    <row r="291" spans="2:2" x14ac:dyDescent="0.2">
      <c r="B291" s="14"/>
    </row>
    <row r="292" spans="2:2" x14ac:dyDescent="0.2">
      <c r="B292" s="14"/>
    </row>
    <row r="293" spans="2:2" x14ac:dyDescent="0.2">
      <c r="B293" s="14"/>
    </row>
    <row r="294" spans="2:2" x14ac:dyDescent="0.2">
      <c r="B294" s="14"/>
    </row>
    <row r="295" spans="2:2" x14ac:dyDescent="0.2">
      <c r="B295" s="14"/>
    </row>
    <row r="296" spans="2:2" x14ac:dyDescent="0.2">
      <c r="B296" s="14"/>
    </row>
    <row r="297" spans="2:2" x14ac:dyDescent="0.2">
      <c r="B297" s="14"/>
    </row>
    <row r="298" spans="2:2" x14ac:dyDescent="0.2">
      <c r="B298" s="14"/>
    </row>
    <row r="299" spans="2:2" x14ac:dyDescent="0.2">
      <c r="B299" s="14"/>
    </row>
    <row r="300" spans="2:2" x14ac:dyDescent="0.2">
      <c r="B300" s="14"/>
    </row>
    <row r="301" spans="2:2" x14ac:dyDescent="0.2">
      <c r="B301" s="14"/>
    </row>
    <row r="302" spans="2:2" x14ac:dyDescent="0.2">
      <c r="B302" s="14"/>
    </row>
    <row r="303" spans="2:2" x14ac:dyDescent="0.2">
      <c r="B303" s="14"/>
    </row>
    <row r="304" spans="2:2" x14ac:dyDescent="0.2">
      <c r="B304" s="14"/>
    </row>
    <row r="305" spans="2:2" x14ac:dyDescent="0.2">
      <c r="B305" s="14"/>
    </row>
    <row r="306" spans="2:2" x14ac:dyDescent="0.2">
      <c r="B306" s="14"/>
    </row>
    <row r="307" spans="2:2" x14ac:dyDescent="0.2">
      <c r="B307" s="14"/>
    </row>
    <row r="308" spans="2:2" x14ac:dyDescent="0.2">
      <c r="B308" s="14"/>
    </row>
    <row r="309" spans="2:2" x14ac:dyDescent="0.2">
      <c r="B309" s="14"/>
    </row>
    <row r="310" spans="2:2" x14ac:dyDescent="0.2">
      <c r="B310" s="14"/>
    </row>
    <row r="311" spans="2:2" x14ac:dyDescent="0.2">
      <c r="B311" s="14"/>
    </row>
    <row r="312" spans="2:2" x14ac:dyDescent="0.2">
      <c r="B312" s="14"/>
    </row>
    <row r="313" spans="2:2" x14ac:dyDescent="0.2">
      <c r="B313" s="14"/>
    </row>
    <row r="314" spans="2:2" x14ac:dyDescent="0.2">
      <c r="B314" s="14"/>
    </row>
    <row r="315" spans="2:2" x14ac:dyDescent="0.2">
      <c r="B315" s="14"/>
    </row>
    <row r="316" spans="2:2" x14ac:dyDescent="0.2">
      <c r="B316" s="14"/>
    </row>
    <row r="317" spans="2:2" x14ac:dyDescent="0.2">
      <c r="B317" s="14"/>
    </row>
    <row r="318" spans="2:2" x14ac:dyDescent="0.2">
      <c r="B318" s="14"/>
    </row>
    <row r="319" spans="2:2" x14ac:dyDescent="0.2">
      <c r="B319" s="14"/>
    </row>
    <row r="320" spans="2:2" x14ac:dyDescent="0.2">
      <c r="B320" s="14"/>
    </row>
    <row r="321" spans="2:2" x14ac:dyDescent="0.2">
      <c r="B321" s="14"/>
    </row>
    <row r="322" spans="2:2" x14ac:dyDescent="0.2">
      <c r="B322" s="14"/>
    </row>
    <row r="323" spans="2:2" x14ac:dyDescent="0.2">
      <c r="B323" s="14"/>
    </row>
    <row r="324" spans="2:2" x14ac:dyDescent="0.2">
      <c r="B324" s="14"/>
    </row>
    <row r="325" spans="2:2" x14ac:dyDescent="0.2">
      <c r="B325" s="14"/>
    </row>
    <row r="326" spans="2:2" x14ac:dyDescent="0.2">
      <c r="B326" s="14"/>
    </row>
    <row r="327" spans="2:2" x14ac:dyDescent="0.2">
      <c r="B327" s="14"/>
    </row>
    <row r="328" spans="2:2" x14ac:dyDescent="0.2">
      <c r="B328" s="14"/>
    </row>
    <row r="329" spans="2:2" x14ac:dyDescent="0.2">
      <c r="B329" s="14"/>
    </row>
    <row r="330" spans="2:2" x14ac:dyDescent="0.2">
      <c r="B330" s="14"/>
    </row>
    <row r="331" spans="2:2" x14ac:dyDescent="0.2">
      <c r="B331" s="14"/>
    </row>
    <row r="332" spans="2:2" x14ac:dyDescent="0.2">
      <c r="B332" s="14"/>
    </row>
    <row r="333" spans="2:2" x14ac:dyDescent="0.2">
      <c r="B333" s="14"/>
    </row>
    <row r="334" spans="2:2" x14ac:dyDescent="0.2">
      <c r="B334" s="14"/>
    </row>
    <row r="335" spans="2:2" x14ac:dyDescent="0.2">
      <c r="B335" s="14"/>
    </row>
    <row r="336" spans="2:2" x14ac:dyDescent="0.2">
      <c r="B336" s="14"/>
    </row>
    <row r="337" spans="2:2" x14ac:dyDescent="0.2">
      <c r="B337" s="14"/>
    </row>
    <row r="338" spans="2:2" x14ac:dyDescent="0.2">
      <c r="B338" s="14"/>
    </row>
    <row r="339" spans="2:2" x14ac:dyDescent="0.2">
      <c r="B339" s="14"/>
    </row>
    <row r="340" spans="2:2" x14ac:dyDescent="0.2">
      <c r="B340" s="14"/>
    </row>
    <row r="341" spans="2:2" x14ac:dyDescent="0.2">
      <c r="B341" s="14"/>
    </row>
    <row r="342" spans="2:2" x14ac:dyDescent="0.2">
      <c r="B342" s="14"/>
    </row>
    <row r="343" spans="2:2" x14ac:dyDescent="0.2">
      <c r="B343" s="14"/>
    </row>
    <row r="344" spans="2:2" x14ac:dyDescent="0.2">
      <c r="B344" s="14"/>
    </row>
    <row r="345" spans="2:2" x14ac:dyDescent="0.2">
      <c r="B345" s="14"/>
    </row>
    <row r="346" spans="2:2" x14ac:dyDescent="0.2">
      <c r="B346" s="14"/>
    </row>
    <row r="347" spans="2:2" x14ac:dyDescent="0.2">
      <c r="B347" s="14"/>
    </row>
    <row r="348" spans="2:2" x14ac:dyDescent="0.2">
      <c r="B348" s="14"/>
    </row>
    <row r="349" spans="2:2" x14ac:dyDescent="0.2">
      <c r="B349" s="14"/>
    </row>
    <row r="350" spans="2:2" x14ac:dyDescent="0.2">
      <c r="B350" s="14"/>
    </row>
    <row r="351" spans="2:2" x14ac:dyDescent="0.2">
      <c r="B351" s="14"/>
    </row>
    <row r="352" spans="2:2" x14ac:dyDescent="0.2">
      <c r="B352" s="14"/>
    </row>
    <row r="353" spans="2:2" x14ac:dyDescent="0.2">
      <c r="B353" s="14"/>
    </row>
    <row r="354" spans="2:2" x14ac:dyDescent="0.2">
      <c r="B354" s="14"/>
    </row>
    <row r="355" spans="2:2" x14ac:dyDescent="0.2">
      <c r="B355" s="14"/>
    </row>
    <row r="356" spans="2:2" x14ac:dyDescent="0.2">
      <c r="B356" s="14"/>
    </row>
    <row r="357" spans="2:2" x14ac:dyDescent="0.2">
      <c r="B357" s="14"/>
    </row>
    <row r="358" spans="2:2" x14ac:dyDescent="0.2">
      <c r="B358" s="14"/>
    </row>
    <row r="359" spans="2:2" x14ac:dyDescent="0.2">
      <c r="B359" s="14"/>
    </row>
    <row r="360" spans="2:2" x14ac:dyDescent="0.2">
      <c r="B360" s="14"/>
    </row>
    <row r="361" spans="2:2" x14ac:dyDescent="0.2">
      <c r="B361" s="14"/>
    </row>
    <row r="362" spans="2:2" x14ac:dyDescent="0.2">
      <c r="B362" s="14"/>
    </row>
    <row r="363" spans="2:2" x14ac:dyDescent="0.2">
      <c r="B363" s="14"/>
    </row>
    <row r="364" spans="2:2" x14ac:dyDescent="0.2">
      <c r="B364" s="14"/>
    </row>
    <row r="365" spans="2:2" x14ac:dyDescent="0.2">
      <c r="B365" s="14"/>
    </row>
    <row r="366" spans="2:2" x14ac:dyDescent="0.2">
      <c r="B366" s="14"/>
    </row>
    <row r="367" spans="2:2" x14ac:dyDescent="0.2">
      <c r="B367" s="14"/>
    </row>
    <row r="368" spans="2:2" x14ac:dyDescent="0.2">
      <c r="B368" s="14"/>
    </row>
    <row r="369" spans="2:2" x14ac:dyDescent="0.2">
      <c r="B369" s="14"/>
    </row>
    <row r="370" spans="2:2" x14ac:dyDescent="0.2">
      <c r="B370" s="14"/>
    </row>
    <row r="371" spans="2:2" x14ac:dyDescent="0.2">
      <c r="B371" s="14"/>
    </row>
    <row r="372" spans="2:2" x14ac:dyDescent="0.2">
      <c r="B372" s="14"/>
    </row>
    <row r="373" spans="2:2" x14ac:dyDescent="0.2">
      <c r="B373" s="14"/>
    </row>
    <row r="374" spans="2:2" x14ac:dyDescent="0.2">
      <c r="B374" s="14"/>
    </row>
    <row r="375" spans="2:2" x14ac:dyDescent="0.2">
      <c r="B375" s="14"/>
    </row>
    <row r="376" spans="2:2" x14ac:dyDescent="0.2">
      <c r="B376" s="14"/>
    </row>
    <row r="377" spans="2:2" x14ac:dyDescent="0.2">
      <c r="B377" s="14"/>
    </row>
    <row r="378" spans="2:2" x14ac:dyDescent="0.2">
      <c r="B378" s="14"/>
    </row>
    <row r="379" spans="2:2" x14ac:dyDescent="0.2">
      <c r="B379" s="14"/>
    </row>
    <row r="380" spans="2:2" x14ac:dyDescent="0.2">
      <c r="B380" s="14"/>
    </row>
    <row r="381" spans="2:2" x14ac:dyDescent="0.2">
      <c r="B381" s="14"/>
    </row>
    <row r="382" spans="2:2" x14ac:dyDescent="0.2">
      <c r="B382" s="14"/>
    </row>
    <row r="383" spans="2:2" x14ac:dyDescent="0.2">
      <c r="B383" s="14"/>
    </row>
    <row r="384" spans="2:2" x14ac:dyDescent="0.2">
      <c r="B384" s="14"/>
    </row>
    <row r="385" spans="2:2" x14ac:dyDescent="0.2">
      <c r="B385" s="14"/>
    </row>
    <row r="386" spans="2:2" x14ac:dyDescent="0.2">
      <c r="B386" s="14"/>
    </row>
    <row r="387" spans="2:2" x14ac:dyDescent="0.2">
      <c r="B387" s="14"/>
    </row>
    <row r="388" spans="2:2" x14ac:dyDescent="0.2">
      <c r="B388" s="14"/>
    </row>
    <row r="389" spans="2:2" x14ac:dyDescent="0.2">
      <c r="B389" s="14"/>
    </row>
    <row r="390" spans="2:2" x14ac:dyDescent="0.2">
      <c r="B390" s="14"/>
    </row>
    <row r="391" spans="2:2" x14ac:dyDescent="0.2">
      <c r="B391" s="14"/>
    </row>
    <row r="392" spans="2:2" x14ac:dyDescent="0.2">
      <c r="B392" s="14"/>
    </row>
    <row r="393" spans="2:2" x14ac:dyDescent="0.2">
      <c r="B393" s="14"/>
    </row>
    <row r="394" spans="2:2" x14ac:dyDescent="0.2">
      <c r="B394" s="14"/>
    </row>
    <row r="395" spans="2:2" x14ac:dyDescent="0.2">
      <c r="B395" s="14"/>
    </row>
    <row r="396" spans="2:2" x14ac:dyDescent="0.2">
      <c r="B396" s="14"/>
    </row>
    <row r="397" spans="2:2" x14ac:dyDescent="0.2">
      <c r="B397" s="14"/>
    </row>
    <row r="398" spans="2:2" x14ac:dyDescent="0.2">
      <c r="B398" s="14"/>
    </row>
    <row r="399" spans="2:2" x14ac:dyDescent="0.2">
      <c r="B399" s="14"/>
    </row>
    <row r="400" spans="2:2" x14ac:dyDescent="0.2">
      <c r="B400" s="14"/>
    </row>
    <row r="401" spans="2:2" x14ac:dyDescent="0.2">
      <c r="B401" s="14"/>
    </row>
    <row r="402" spans="2:2" x14ac:dyDescent="0.2">
      <c r="B402" s="14"/>
    </row>
    <row r="403" spans="2:2" x14ac:dyDescent="0.2">
      <c r="B403" s="14"/>
    </row>
    <row r="404" spans="2:2" x14ac:dyDescent="0.2">
      <c r="B404" s="14"/>
    </row>
    <row r="405" spans="2:2" x14ac:dyDescent="0.2">
      <c r="B405" s="14"/>
    </row>
    <row r="406" spans="2:2" x14ac:dyDescent="0.2">
      <c r="B406" s="14"/>
    </row>
    <row r="407" spans="2:2" x14ac:dyDescent="0.2">
      <c r="B407" s="14"/>
    </row>
    <row r="408" spans="2:2" x14ac:dyDescent="0.2">
      <c r="B408" s="14"/>
    </row>
    <row r="409" spans="2:2" x14ac:dyDescent="0.2">
      <c r="B409" s="14"/>
    </row>
    <row r="410" spans="2:2" x14ac:dyDescent="0.2">
      <c r="B410" s="14"/>
    </row>
    <row r="411" spans="2:2" x14ac:dyDescent="0.2">
      <c r="B411" s="14"/>
    </row>
    <row r="412" spans="2:2" x14ac:dyDescent="0.2">
      <c r="B412" s="14"/>
    </row>
    <row r="413" spans="2:2" x14ac:dyDescent="0.2">
      <c r="B413" s="14"/>
    </row>
    <row r="414" spans="2:2" x14ac:dyDescent="0.2">
      <c r="B414" s="14"/>
    </row>
    <row r="415" spans="2:2" x14ac:dyDescent="0.2">
      <c r="B415" s="14"/>
    </row>
    <row r="416" spans="2:2" x14ac:dyDescent="0.2">
      <c r="B416" s="14"/>
    </row>
    <row r="417" spans="2:2" x14ac:dyDescent="0.2">
      <c r="B417" s="14"/>
    </row>
    <row r="418" spans="2:2" x14ac:dyDescent="0.2">
      <c r="B418" s="14"/>
    </row>
    <row r="419" spans="2:2" x14ac:dyDescent="0.2">
      <c r="B419" s="14"/>
    </row>
    <row r="420" spans="2:2" x14ac:dyDescent="0.2">
      <c r="B420" s="14"/>
    </row>
    <row r="421" spans="2:2" x14ac:dyDescent="0.2">
      <c r="B421" s="14"/>
    </row>
    <row r="422" spans="2:2" x14ac:dyDescent="0.2">
      <c r="B422" s="14"/>
    </row>
    <row r="423" spans="2:2" x14ac:dyDescent="0.2">
      <c r="B423" s="14"/>
    </row>
    <row r="424" spans="2:2" x14ac:dyDescent="0.2">
      <c r="B424" s="14"/>
    </row>
    <row r="425" spans="2:2" x14ac:dyDescent="0.2">
      <c r="B425" s="14"/>
    </row>
    <row r="426" spans="2:2" x14ac:dyDescent="0.2">
      <c r="B426" s="14"/>
    </row>
    <row r="427" spans="2:2" x14ac:dyDescent="0.2">
      <c r="B427" s="14"/>
    </row>
    <row r="428" spans="2:2" x14ac:dyDescent="0.2">
      <c r="B428" s="14"/>
    </row>
    <row r="429" spans="2:2" x14ac:dyDescent="0.2">
      <c r="B429" s="14"/>
    </row>
    <row r="430" spans="2:2" x14ac:dyDescent="0.2">
      <c r="B430" s="14"/>
    </row>
    <row r="431" spans="2:2" x14ac:dyDescent="0.2">
      <c r="B431" s="14"/>
    </row>
    <row r="432" spans="2:2" x14ac:dyDescent="0.2">
      <c r="B432" s="14"/>
    </row>
    <row r="433" spans="2:2" x14ac:dyDescent="0.2">
      <c r="B433" s="14"/>
    </row>
    <row r="434" spans="2:2" x14ac:dyDescent="0.2">
      <c r="B434" s="14"/>
    </row>
    <row r="435" spans="2:2" x14ac:dyDescent="0.2">
      <c r="B435" s="14"/>
    </row>
    <row r="436" spans="2:2" x14ac:dyDescent="0.2">
      <c r="B436" s="14"/>
    </row>
    <row r="437" spans="2:2" x14ac:dyDescent="0.2">
      <c r="B437" s="14"/>
    </row>
    <row r="438" spans="2:2" x14ac:dyDescent="0.2">
      <c r="B438" s="14"/>
    </row>
    <row r="439" spans="2:2" x14ac:dyDescent="0.2">
      <c r="B439" s="14"/>
    </row>
    <row r="440" spans="2:2" x14ac:dyDescent="0.2">
      <c r="B440" s="14"/>
    </row>
    <row r="441" spans="2:2" x14ac:dyDescent="0.2">
      <c r="B441" s="14"/>
    </row>
    <row r="442" spans="2:2" x14ac:dyDescent="0.2">
      <c r="B442" s="14"/>
    </row>
    <row r="443" spans="2:2" x14ac:dyDescent="0.2">
      <c r="B443" s="14"/>
    </row>
    <row r="444" spans="2:2" x14ac:dyDescent="0.2">
      <c r="B444" s="14"/>
    </row>
    <row r="445" spans="2:2" x14ac:dyDescent="0.2">
      <c r="B445" s="14"/>
    </row>
    <row r="446" spans="2:2" x14ac:dyDescent="0.2">
      <c r="B446" s="14"/>
    </row>
    <row r="447" spans="2:2" x14ac:dyDescent="0.2">
      <c r="B447" s="14"/>
    </row>
    <row r="448" spans="2:2" x14ac:dyDescent="0.2">
      <c r="B448" s="14"/>
    </row>
    <row r="449" spans="2:2" x14ac:dyDescent="0.2">
      <c r="B449" s="14"/>
    </row>
    <row r="450" spans="2:2" x14ac:dyDescent="0.2">
      <c r="B450" s="14"/>
    </row>
    <row r="451" spans="2:2" x14ac:dyDescent="0.2">
      <c r="B451" s="14"/>
    </row>
    <row r="452" spans="2:2" x14ac:dyDescent="0.2">
      <c r="B452" s="14"/>
    </row>
    <row r="453" spans="2:2" x14ac:dyDescent="0.2">
      <c r="B453" s="14"/>
    </row>
    <row r="454" spans="2:2" x14ac:dyDescent="0.2">
      <c r="B454" s="14"/>
    </row>
    <row r="455" spans="2:2" x14ac:dyDescent="0.2">
      <c r="B455" s="14"/>
    </row>
    <row r="456" spans="2:2" x14ac:dyDescent="0.2">
      <c r="B456" s="14"/>
    </row>
    <row r="457" spans="2:2" x14ac:dyDescent="0.2">
      <c r="B457" s="14"/>
    </row>
    <row r="458" spans="2:2" x14ac:dyDescent="0.2">
      <c r="B458" s="14"/>
    </row>
    <row r="459" spans="2:2" x14ac:dyDescent="0.2">
      <c r="B459" s="14"/>
    </row>
    <row r="460" spans="2:2" x14ac:dyDescent="0.2">
      <c r="B460" s="14"/>
    </row>
    <row r="461" spans="2:2" x14ac:dyDescent="0.2">
      <c r="B461" s="14"/>
    </row>
    <row r="462" spans="2:2" x14ac:dyDescent="0.2">
      <c r="B462" s="14"/>
    </row>
    <row r="463" spans="2:2" x14ac:dyDescent="0.2">
      <c r="B463" s="14"/>
    </row>
    <row r="464" spans="2:2" x14ac:dyDescent="0.2">
      <c r="B464" s="14"/>
    </row>
    <row r="465" spans="2:2" x14ac:dyDescent="0.2">
      <c r="B465" s="14"/>
    </row>
    <row r="466" spans="2:2" x14ac:dyDescent="0.2">
      <c r="B466" s="14"/>
    </row>
    <row r="467" spans="2:2" x14ac:dyDescent="0.2">
      <c r="B467" s="14"/>
    </row>
    <row r="468" spans="2:2" x14ac:dyDescent="0.2">
      <c r="B468" s="14"/>
    </row>
    <row r="469" spans="2:2" x14ac:dyDescent="0.2">
      <c r="B469" s="14"/>
    </row>
    <row r="470" spans="2:2" x14ac:dyDescent="0.2">
      <c r="B470" s="14"/>
    </row>
    <row r="471" spans="2:2" x14ac:dyDescent="0.2">
      <c r="B471" s="14"/>
    </row>
    <row r="472" spans="2:2" x14ac:dyDescent="0.2">
      <c r="B472" s="14"/>
    </row>
    <row r="473" spans="2:2" x14ac:dyDescent="0.2">
      <c r="B473" s="14"/>
    </row>
    <row r="474" spans="2:2" x14ac:dyDescent="0.2">
      <c r="B474" s="14"/>
    </row>
    <row r="475" spans="2:2" x14ac:dyDescent="0.2">
      <c r="B475" s="14"/>
    </row>
    <row r="476" spans="2:2" x14ac:dyDescent="0.2">
      <c r="B476" s="14"/>
    </row>
    <row r="477" spans="2:2" x14ac:dyDescent="0.2">
      <c r="B477" s="14"/>
    </row>
    <row r="478" spans="2:2" x14ac:dyDescent="0.2">
      <c r="B478" s="14"/>
    </row>
    <row r="479" spans="2:2" x14ac:dyDescent="0.2">
      <c r="B479" s="14"/>
    </row>
    <row r="480" spans="2:2" x14ac:dyDescent="0.2">
      <c r="B480" s="14"/>
    </row>
    <row r="481" spans="2:2" x14ac:dyDescent="0.2">
      <c r="B481" s="14"/>
    </row>
    <row r="482" spans="2:2" x14ac:dyDescent="0.2">
      <c r="B482" s="14"/>
    </row>
    <row r="483" spans="2:2" x14ac:dyDescent="0.2">
      <c r="B483" s="14"/>
    </row>
    <row r="484" spans="2:2" x14ac:dyDescent="0.2">
      <c r="B484" s="14"/>
    </row>
    <row r="485" spans="2:2" x14ac:dyDescent="0.2">
      <c r="B485" s="14"/>
    </row>
    <row r="486" spans="2:2" x14ac:dyDescent="0.2">
      <c r="B486" s="14"/>
    </row>
    <row r="487" spans="2:2" x14ac:dyDescent="0.2">
      <c r="B487" s="14"/>
    </row>
    <row r="488" spans="2:2" x14ac:dyDescent="0.2">
      <c r="B488" s="14"/>
    </row>
    <row r="489" spans="2:2" x14ac:dyDescent="0.2">
      <c r="B489" s="14"/>
    </row>
    <row r="490" spans="2:2" x14ac:dyDescent="0.2">
      <c r="B490" s="14"/>
    </row>
    <row r="491" spans="2:2" x14ac:dyDescent="0.2">
      <c r="B491" s="14"/>
    </row>
    <row r="492" spans="2:2" x14ac:dyDescent="0.2">
      <c r="B492" s="14"/>
    </row>
    <row r="493" spans="2:2" x14ac:dyDescent="0.2">
      <c r="B493" s="14"/>
    </row>
    <row r="494" spans="2:2" x14ac:dyDescent="0.2">
      <c r="B494" s="14"/>
    </row>
    <row r="495" spans="2:2" x14ac:dyDescent="0.2">
      <c r="B495" s="14"/>
    </row>
    <row r="496" spans="2:2" x14ac:dyDescent="0.2">
      <c r="B496" s="14"/>
    </row>
    <row r="497" spans="2:2" x14ac:dyDescent="0.2">
      <c r="B497" s="14"/>
    </row>
    <row r="498" spans="2:2" x14ac:dyDescent="0.2">
      <c r="B498" s="14"/>
    </row>
    <row r="499" spans="2:2" x14ac:dyDescent="0.2">
      <c r="B499" s="14"/>
    </row>
    <row r="500" spans="2:2" x14ac:dyDescent="0.2">
      <c r="B500" s="14"/>
    </row>
    <row r="501" spans="2:2" x14ac:dyDescent="0.2">
      <c r="B501" s="14"/>
    </row>
    <row r="502" spans="2:2" x14ac:dyDescent="0.2">
      <c r="B502" s="14"/>
    </row>
    <row r="503" spans="2:2" x14ac:dyDescent="0.2">
      <c r="B503" s="14"/>
    </row>
    <row r="504" spans="2:2" x14ac:dyDescent="0.2">
      <c r="B504" s="14"/>
    </row>
    <row r="505" spans="2:2" x14ac:dyDescent="0.2">
      <c r="B505" s="14"/>
    </row>
    <row r="506" spans="2:2" x14ac:dyDescent="0.2">
      <c r="B506" s="14"/>
    </row>
    <row r="507" spans="2:2" x14ac:dyDescent="0.2">
      <c r="B507" s="14"/>
    </row>
    <row r="508" spans="2:2" x14ac:dyDescent="0.2">
      <c r="B508" s="14"/>
    </row>
    <row r="509" spans="2:2" x14ac:dyDescent="0.2">
      <c r="B509" s="14"/>
    </row>
    <row r="510" spans="2:2" x14ac:dyDescent="0.2">
      <c r="B510" s="14"/>
    </row>
    <row r="511" spans="2:2" x14ac:dyDescent="0.2">
      <c r="B511" s="14"/>
    </row>
    <row r="512" spans="2:2" x14ac:dyDescent="0.2">
      <c r="B512" s="14"/>
    </row>
    <row r="513" spans="2:2" x14ac:dyDescent="0.2">
      <c r="B513" s="14"/>
    </row>
    <row r="514" spans="2:2" x14ac:dyDescent="0.2">
      <c r="B514" s="14"/>
    </row>
    <row r="515" spans="2:2" x14ac:dyDescent="0.2">
      <c r="B515" s="14"/>
    </row>
    <row r="516" spans="2:2" x14ac:dyDescent="0.2">
      <c r="B516" s="14"/>
    </row>
    <row r="517" spans="2:2" x14ac:dyDescent="0.2">
      <c r="B517" s="14"/>
    </row>
    <row r="518" spans="2:2" x14ac:dyDescent="0.2">
      <c r="B518" s="14"/>
    </row>
    <row r="519" spans="2:2" x14ac:dyDescent="0.2">
      <c r="B519" s="14"/>
    </row>
    <row r="520" spans="2:2" x14ac:dyDescent="0.2">
      <c r="B520" s="14"/>
    </row>
    <row r="521" spans="2:2" x14ac:dyDescent="0.2">
      <c r="B521" s="14"/>
    </row>
    <row r="522" spans="2:2" x14ac:dyDescent="0.2">
      <c r="B522" s="14"/>
    </row>
    <row r="523" spans="2:2" x14ac:dyDescent="0.2">
      <c r="B523" s="14"/>
    </row>
    <row r="524" spans="2:2" x14ac:dyDescent="0.2">
      <c r="B524" s="14"/>
    </row>
    <row r="525" spans="2:2" x14ac:dyDescent="0.2">
      <c r="B525" s="14"/>
    </row>
    <row r="526" spans="2:2" x14ac:dyDescent="0.2">
      <c r="B526" s="14"/>
    </row>
    <row r="527" spans="2:2" x14ac:dyDescent="0.2">
      <c r="B527" s="14"/>
    </row>
    <row r="528" spans="2:2" x14ac:dyDescent="0.2">
      <c r="B528" s="14"/>
    </row>
    <row r="529" spans="2:2" x14ac:dyDescent="0.2">
      <c r="B529" s="14"/>
    </row>
    <row r="530" spans="2:2" x14ac:dyDescent="0.2">
      <c r="B530" s="14"/>
    </row>
    <row r="531" spans="2:2" x14ac:dyDescent="0.2">
      <c r="B531" s="14"/>
    </row>
    <row r="532" spans="2:2" x14ac:dyDescent="0.2">
      <c r="B532" s="14"/>
    </row>
    <row r="533" spans="2:2" x14ac:dyDescent="0.2">
      <c r="B533" s="14"/>
    </row>
    <row r="534" spans="2:2" x14ac:dyDescent="0.2">
      <c r="B534" s="14"/>
    </row>
    <row r="535" spans="2:2" x14ac:dyDescent="0.2">
      <c r="B535" s="14"/>
    </row>
    <row r="536" spans="2:2" x14ac:dyDescent="0.2">
      <c r="B536" s="14"/>
    </row>
    <row r="537" spans="2:2" x14ac:dyDescent="0.2">
      <c r="B537" s="14"/>
    </row>
    <row r="538" spans="2:2" x14ac:dyDescent="0.2">
      <c r="B538" s="14"/>
    </row>
    <row r="539" spans="2:2" x14ac:dyDescent="0.2">
      <c r="B539" s="14"/>
    </row>
    <row r="540" spans="2:2" x14ac:dyDescent="0.2">
      <c r="B540" s="14"/>
    </row>
    <row r="541" spans="2:2" x14ac:dyDescent="0.2">
      <c r="B541" s="14"/>
    </row>
    <row r="542" spans="2:2" x14ac:dyDescent="0.2">
      <c r="B542" s="14"/>
    </row>
    <row r="543" spans="2:2" x14ac:dyDescent="0.2">
      <c r="B543" s="14"/>
    </row>
    <row r="544" spans="2:2" x14ac:dyDescent="0.2">
      <c r="B544" s="14"/>
    </row>
    <row r="545" spans="2:2" x14ac:dyDescent="0.2">
      <c r="B545" s="14"/>
    </row>
    <row r="546" spans="2:2" x14ac:dyDescent="0.2">
      <c r="B546" s="14"/>
    </row>
    <row r="547" spans="2:2" x14ac:dyDescent="0.2">
      <c r="B547" s="14"/>
    </row>
    <row r="548" spans="2:2" x14ac:dyDescent="0.2">
      <c r="B548" s="14"/>
    </row>
    <row r="549" spans="2:2" x14ac:dyDescent="0.2">
      <c r="B549" s="14"/>
    </row>
    <row r="550" spans="2:2" x14ac:dyDescent="0.2">
      <c r="B550" s="14"/>
    </row>
    <row r="551" spans="2:2" x14ac:dyDescent="0.2">
      <c r="B551" s="14"/>
    </row>
    <row r="552" spans="2:2" x14ac:dyDescent="0.2">
      <c r="B552" s="14"/>
    </row>
    <row r="553" spans="2:2" x14ac:dyDescent="0.2">
      <c r="B553" s="14"/>
    </row>
    <row r="554" spans="2:2" x14ac:dyDescent="0.2">
      <c r="B554" s="14"/>
    </row>
    <row r="555" spans="2:2" x14ac:dyDescent="0.2">
      <c r="B555" s="14"/>
    </row>
    <row r="556" spans="2:2" x14ac:dyDescent="0.2">
      <c r="B556" s="14"/>
    </row>
    <row r="557" spans="2:2" x14ac:dyDescent="0.2">
      <c r="B557" s="14"/>
    </row>
    <row r="558" spans="2:2" x14ac:dyDescent="0.2">
      <c r="B558" s="14"/>
    </row>
    <row r="559" spans="2:2" x14ac:dyDescent="0.2">
      <c r="B559" s="14"/>
    </row>
    <row r="560" spans="2:2" x14ac:dyDescent="0.2">
      <c r="B560" s="14"/>
    </row>
    <row r="561" spans="2:2" x14ac:dyDescent="0.2">
      <c r="B561" s="14"/>
    </row>
    <row r="562" spans="2:2" x14ac:dyDescent="0.2">
      <c r="B562" s="14"/>
    </row>
    <row r="563" spans="2:2" x14ac:dyDescent="0.2">
      <c r="B563" s="14"/>
    </row>
    <row r="564" spans="2:2" x14ac:dyDescent="0.2">
      <c r="B564" s="14"/>
    </row>
    <row r="565" spans="2:2" x14ac:dyDescent="0.2">
      <c r="B565" s="14"/>
    </row>
    <row r="566" spans="2:2" x14ac:dyDescent="0.2">
      <c r="B566" s="14"/>
    </row>
    <row r="567" spans="2:2" x14ac:dyDescent="0.2">
      <c r="B567" s="14"/>
    </row>
    <row r="568" spans="2:2" x14ac:dyDescent="0.2">
      <c r="B568" s="14"/>
    </row>
    <row r="569" spans="2:2" x14ac:dyDescent="0.2">
      <c r="B569" s="14"/>
    </row>
    <row r="570" spans="2:2" x14ac:dyDescent="0.2">
      <c r="B570" s="14"/>
    </row>
    <row r="571" spans="2:2" x14ac:dyDescent="0.2">
      <c r="B571" s="14"/>
    </row>
    <row r="572" spans="2:2" x14ac:dyDescent="0.2">
      <c r="B572" s="14"/>
    </row>
    <row r="573" spans="2:2" x14ac:dyDescent="0.2">
      <c r="B573" s="14"/>
    </row>
    <row r="574" spans="2:2" x14ac:dyDescent="0.2">
      <c r="B574" s="14"/>
    </row>
    <row r="575" spans="2:2" x14ac:dyDescent="0.2">
      <c r="B575" s="14"/>
    </row>
    <row r="576" spans="2:2" x14ac:dyDescent="0.2">
      <c r="B576" s="14"/>
    </row>
    <row r="577" spans="2:2" x14ac:dyDescent="0.2">
      <c r="B577" s="14"/>
    </row>
    <row r="578" spans="2:2" x14ac:dyDescent="0.2">
      <c r="B578" s="14"/>
    </row>
    <row r="579" spans="2:2" x14ac:dyDescent="0.2">
      <c r="B579" s="14"/>
    </row>
    <row r="580" spans="2:2" x14ac:dyDescent="0.2">
      <c r="B580" s="14"/>
    </row>
    <row r="581" spans="2:2" x14ac:dyDescent="0.2">
      <c r="B581" s="14"/>
    </row>
    <row r="582" spans="2:2" x14ac:dyDescent="0.2">
      <c r="B582" s="14"/>
    </row>
    <row r="583" spans="2:2" x14ac:dyDescent="0.2">
      <c r="B583" s="14"/>
    </row>
    <row r="584" spans="2:2" x14ac:dyDescent="0.2">
      <c r="B584" s="14"/>
    </row>
    <row r="585" spans="2:2" x14ac:dyDescent="0.2">
      <c r="B585" s="14"/>
    </row>
    <row r="586" spans="2:2" x14ac:dyDescent="0.2">
      <c r="B586" s="14"/>
    </row>
    <row r="587" spans="2:2" x14ac:dyDescent="0.2">
      <c r="B587" s="14"/>
    </row>
    <row r="588" spans="2:2" x14ac:dyDescent="0.2">
      <c r="B588" s="14"/>
    </row>
    <row r="589" spans="2:2" x14ac:dyDescent="0.2">
      <c r="B589" s="14"/>
    </row>
    <row r="590" spans="2:2" x14ac:dyDescent="0.2">
      <c r="B590" s="14"/>
    </row>
    <row r="591" spans="2:2" x14ac:dyDescent="0.2">
      <c r="B591" s="14"/>
    </row>
    <row r="592" spans="2:2" x14ac:dyDescent="0.2">
      <c r="B592" s="14"/>
    </row>
    <row r="593" spans="2:2" x14ac:dyDescent="0.2">
      <c r="B593" s="14"/>
    </row>
    <row r="594" spans="2:2" x14ac:dyDescent="0.2">
      <c r="B594" s="14"/>
    </row>
    <row r="595" spans="2:2" x14ac:dyDescent="0.2">
      <c r="B595" s="14"/>
    </row>
    <row r="596" spans="2:2" x14ac:dyDescent="0.2">
      <c r="B596" s="14"/>
    </row>
    <row r="597" spans="2:2" x14ac:dyDescent="0.2">
      <c r="B597" s="14"/>
    </row>
    <row r="598" spans="2:2" x14ac:dyDescent="0.2">
      <c r="B598" s="14"/>
    </row>
    <row r="599" spans="2:2" x14ac:dyDescent="0.2">
      <c r="B599" s="14"/>
    </row>
    <row r="600" spans="2:2" x14ac:dyDescent="0.2">
      <c r="B600" s="14"/>
    </row>
    <row r="601" spans="2:2" x14ac:dyDescent="0.2">
      <c r="B601" s="14"/>
    </row>
    <row r="602" spans="2:2" x14ac:dyDescent="0.2">
      <c r="B602" s="14"/>
    </row>
    <row r="603" spans="2:2" x14ac:dyDescent="0.2">
      <c r="B603" s="14"/>
    </row>
    <row r="604" spans="2:2" x14ac:dyDescent="0.2">
      <c r="B604" s="14"/>
    </row>
    <row r="605" spans="2:2" x14ac:dyDescent="0.2">
      <c r="B605" s="14"/>
    </row>
    <row r="606" spans="2:2" x14ac:dyDescent="0.2">
      <c r="B606" s="14"/>
    </row>
    <row r="607" spans="2:2" x14ac:dyDescent="0.2">
      <c r="B607" s="14"/>
    </row>
    <row r="608" spans="2:2" x14ac:dyDescent="0.2">
      <c r="B608" s="14"/>
    </row>
    <row r="609" spans="2:2" x14ac:dyDescent="0.2">
      <c r="B609" s="14"/>
    </row>
    <row r="610" spans="2:2" x14ac:dyDescent="0.2">
      <c r="B610" s="14"/>
    </row>
    <row r="611" spans="2:2" x14ac:dyDescent="0.2">
      <c r="B611" s="14"/>
    </row>
    <row r="612" spans="2:2" x14ac:dyDescent="0.2">
      <c r="B612" s="14"/>
    </row>
    <row r="613" spans="2:2" x14ac:dyDescent="0.2">
      <c r="B613" s="14"/>
    </row>
    <row r="614" spans="2:2" x14ac:dyDescent="0.2">
      <c r="B614" s="14"/>
    </row>
    <row r="615" spans="2:2" x14ac:dyDescent="0.2">
      <c r="B615" s="14"/>
    </row>
    <row r="616" spans="2:2" x14ac:dyDescent="0.2">
      <c r="B616" s="14"/>
    </row>
    <row r="617" spans="2:2" x14ac:dyDescent="0.2">
      <c r="B617" s="14"/>
    </row>
    <row r="618" spans="2:2" x14ac:dyDescent="0.2">
      <c r="B618" s="14"/>
    </row>
    <row r="619" spans="2:2" x14ac:dyDescent="0.2">
      <c r="B619" s="14"/>
    </row>
    <row r="620" spans="2:2" x14ac:dyDescent="0.2">
      <c r="B620" s="14"/>
    </row>
    <row r="621" spans="2:2" x14ac:dyDescent="0.2">
      <c r="B621" s="14"/>
    </row>
    <row r="622" spans="2:2" x14ac:dyDescent="0.2">
      <c r="B622" s="14"/>
    </row>
    <row r="623" spans="2:2" x14ac:dyDescent="0.2">
      <c r="B623" s="14"/>
    </row>
    <row r="624" spans="2:2" x14ac:dyDescent="0.2">
      <c r="B624" s="14"/>
    </row>
    <row r="625" spans="2:2" x14ac:dyDescent="0.2">
      <c r="B625" s="14"/>
    </row>
    <row r="626" spans="2:2" x14ac:dyDescent="0.2">
      <c r="B626" s="14"/>
    </row>
    <row r="627" spans="2:2" x14ac:dyDescent="0.2">
      <c r="B627" s="14"/>
    </row>
    <row r="628" spans="2:2" x14ac:dyDescent="0.2">
      <c r="B628" s="14"/>
    </row>
    <row r="629" spans="2:2" x14ac:dyDescent="0.2">
      <c r="B629" s="14"/>
    </row>
    <row r="630" spans="2:2" x14ac:dyDescent="0.2">
      <c r="B630" s="14"/>
    </row>
    <row r="631" spans="2:2" x14ac:dyDescent="0.2">
      <c r="B631" s="14"/>
    </row>
    <row r="632" spans="2:2" x14ac:dyDescent="0.2">
      <c r="B632" s="14"/>
    </row>
    <row r="633" spans="2:2" x14ac:dyDescent="0.2">
      <c r="B633" s="14"/>
    </row>
    <row r="634" spans="2:2" x14ac:dyDescent="0.2">
      <c r="B634" s="14"/>
    </row>
    <row r="635" spans="2:2" x14ac:dyDescent="0.2">
      <c r="B635" s="14"/>
    </row>
    <row r="636" spans="2:2" x14ac:dyDescent="0.2">
      <c r="B636" s="14"/>
    </row>
    <row r="637" spans="2:2" x14ac:dyDescent="0.2">
      <c r="B637" s="14"/>
    </row>
    <row r="638" spans="2:2" x14ac:dyDescent="0.2">
      <c r="B638" s="14"/>
    </row>
    <row r="639" spans="2:2" x14ac:dyDescent="0.2">
      <c r="B639" s="14"/>
    </row>
    <row r="640" spans="2:2" x14ac:dyDescent="0.2">
      <c r="B640" s="14"/>
    </row>
    <row r="641" spans="2:2" x14ac:dyDescent="0.2">
      <c r="B641" s="14"/>
    </row>
    <row r="642" spans="2:2" x14ac:dyDescent="0.2">
      <c r="B642" s="14"/>
    </row>
    <row r="643" spans="2:2" x14ac:dyDescent="0.2">
      <c r="B643" s="14"/>
    </row>
    <row r="644" spans="2:2" x14ac:dyDescent="0.2">
      <c r="B644" s="14"/>
    </row>
    <row r="645" spans="2:2" x14ac:dyDescent="0.2">
      <c r="B645" s="14"/>
    </row>
    <row r="646" spans="2:2" x14ac:dyDescent="0.2">
      <c r="B646" s="14"/>
    </row>
    <row r="647" spans="2:2" x14ac:dyDescent="0.2">
      <c r="B647" s="14"/>
    </row>
    <row r="648" spans="2:2" x14ac:dyDescent="0.2">
      <c r="B648" s="14"/>
    </row>
    <row r="649" spans="2:2" x14ac:dyDescent="0.2">
      <c r="B649" s="14"/>
    </row>
    <row r="650" spans="2:2" x14ac:dyDescent="0.2">
      <c r="B650" s="14"/>
    </row>
    <row r="651" spans="2:2" x14ac:dyDescent="0.2">
      <c r="B651" s="14"/>
    </row>
    <row r="652" spans="2:2" x14ac:dyDescent="0.2">
      <c r="B652" s="14"/>
    </row>
    <row r="653" spans="2:2" x14ac:dyDescent="0.2">
      <c r="B653" s="14"/>
    </row>
    <row r="654" spans="2:2" x14ac:dyDescent="0.2">
      <c r="B654" s="14"/>
    </row>
    <row r="655" spans="2:2" x14ac:dyDescent="0.2">
      <c r="B655" s="14"/>
    </row>
    <row r="656" spans="2:2" x14ac:dyDescent="0.2">
      <c r="B656" s="14"/>
    </row>
    <row r="657" spans="2:2" x14ac:dyDescent="0.2">
      <c r="B657" s="14"/>
    </row>
    <row r="658" spans="2:2" x14ac:dyDescent="0.2">
      <c r="B658" s="14"/>
    </row>
    <row r="659" spans="2:2" x14ac:dyDescent="0.2">
      <c r="B659" s="14"/>
    </row>
    <row r="660" spans="2:2" x14ac:dyDescent="0.2">
      <c r="B660" s="14"/>
    </row>
    <row r="661" spans="2:2" x14ac:dyDescent="0.2">
      <c r="B661" s="14"/>
    </row>
    <row r="662" spans="2:2" x14ac:dyDescent="0.2">
      <c r="B662" s="14"/>
    </row>
    <row r="663" spans="2:2" x14ac:dyDescent="0.2">
      <c r="B663" s="14"/>
    </row>
    <row r="664" spans="2:2" x14ac:dyDescent="0.2">
      <c r="B664" s="14"/>
    </row>
    <row r="665" spans="2:2" x14ac:dyDescent="0.2">
      <c r="B665" s="14"/>
    </row>
    <row r="666" spans="2:2" x14ac:dyDescent="0.2">
      <c r="B666" s="14"/>
    </row>
    <row r="667" spans="2:2" x14ac:dyDescent="0.2">
      <c r="B667" s="14"/>
    </row>
    <row r="668" spans="2:2" x14ac:dyDescent="0.2">
      <c r="B668" s="14"/>
    </row>
    <row r="669" spans="2:2" x14ac:dyDescent="0.2">
      <c r="B669" s="14"/>
    </row>
    <row r="670" spans="2:2" x14ac:dyDescent="0.2">
      <c r="B670" s="14"/>
    </row>
    <row r="671" spans="2:2" x14ac:dyDescent="0.2">
      <c r="B671" s="14"/>
    </row>
    <row r="672" spans="2:2" x14ac:dyDescent="0.2">
      <c r="B672" s="14"/>
    </row>
    <row r="673" spans="2:2" x14ac:dyDescent="0.2">
      <c r="B673" s="14"/>
    </row>
    <row r="674" spans="2:2" x14ac:dyDescent="0.2">
      <c r="B674" s="14"/>
    </row>
    <row r="675" spans="2:2" x14ac:dyDescent="0.2">
      <c r="B675" s="14"/>
    </row>
    <row r="676" spans="2:2" x14ac:dyDescent="0.2">
      <c r="B676" s="14"/>
    </row>
    <row r="677" spans="2:2" x14ac:dyDescent="0.2">
      <c r="B677" s="14"/>
    </row>
    <row r="678" spans="2:2" x14ac:dyDescent="0.2">
      <c r="B678" s="14"/>
    </row>
    <row r="679" spans="2:2" x14ac:dyDescent="0.2">
      <c r="B679" s="14"/>
    </row>
    <row r="680" spans="2:2" x14ac:dyDescent="0.2">
      <c r="B680" s="14"/>
    </row>
    <row r="681" spans="2:2" x14ac:dyDescent="0.2">
      <c r="B681" s="14"/>
    </row>
    <row r="682" spans="2:2" x14ac:dyDescent="0.2">
      <c r="B682" s="14"/>
    </row>
    <row r="683" spans="2:2" x14ac:dyDescent="0.2">
      <c r="B683" s="14"/>
    </row>
    <row r="684" spans="2:2" x14ac:dyDescent="0.2">
      <c r="B684" s="14"/>
    </row>
    <row r="685" spans="2:2" x14ac:dyDescent="0.2">
      <c r="B685" s="14"/>
    </row>
    <row r="686" spans="2:2" x14ac:dyDescent="0.2">
      <c r="B686" s="14"/>
    </row>
    <row r="687" spans="2:2" x14ac:dyDescent="0.2">
      <c r="B687" s="14"/>
    </row>
    <row r="688" spans="2:2" x14ac:dyDescent="0.2">
      <c r="B688" s="14"/>
    </row>
    <row r="689" spans="2:2" x14ac:dyDescent="0.2">
      <c r="B689" s="14"/>
    </row>
    <row r="690" spans="2:2" x14ac:dyDescent="0.2">
      <c r="B690" s="14"/>
    </row>
    <row r="691" spans="2:2" x14ac:dyDescent="0.2">
      <c r="B691" s="14"/>
    </row>
    <row r="692" spans="2:2" x14ac:dyDescent="0.2">
      <c r="B692" s="14"/>
    </row>
    <row r="693" spans="2:2" x14ac:dyDescent="0.2">
      <c r="B693" s="14"/>
    </row>
    <row r="694" spans="2:2" x14ac:dyDescent="0.2">
      <c r="B694" s="14"/>
    </row>
    <row r="695" spans="2:2" x14ac:dyDescent="0.2">
      <c r="B695" s="14"/>
    </row>
    <row r="696" spans="2:2" x14ac:dyDescent="0.2">
      <c r="B696" s="14"/>
    </row>
    <row r="697" spans="2:2" x14ac:dyDescent="0.2">
      <c r="B697" s="14"/>
    </row>
    <row r="698" spans="2:2" x14ac:dyDescent="0.2">
      <c r="B698" s="14"/>
    </row>
    <row r="699" spans="2:2" x14ac:dyDescent="0.2">
      <c r="B699" s="14"/>
    </row>
    <row r="700" spans="2:2" x14ac:dyDescent="0.2">
      <c r="B700" s="14"/>
    </row>
    <row r="701" spans="2:2" x14ac:dyDescent="0.2">
      <c r="B701" s="14"/>
    </row>
    <row r="702" spans="2:2" x14ac:dyDescent="0.2">
      <c r="B702" s="14"/>
    </row>
    <row r="703" spans="2:2" x14ac:dyDescent="0.2">
      <c r="B703" s="14"/>
    </row>
    <row r="704" spans="2:2" x14ac:dyDescent="0.2">
      <c r="B704" s="14"/>
    </row>
    <row r="705" spans="2:2" x14ac:dyDescent="0.2">
      <c r="B705" s="14"/>
    </row>
    <row r="706" spans="2:2" x14ac:dyDescent="0.2">
      <c r="B706" s="14"/>
    </row>
    <row r="707" spans="2:2" x14ac:dyDescent="0.2">
      <c r="B707" s="14"/>
    </row>
    <row r="708" spans="2:2" x14ac:dyDescent="0.2">
      <c r="B708" s="14"/>
    </row>
    <row r="709" spans="2:2" x14ac:dyDescent="0.2">
      <c r="B709" s="14"/>
    </row>
    <row r="710" spans="2:2" x14ac:dyDescent="0.2">
      <c r="B710" s="14"/>
    </row>
    <row r="711" spans="2:2" x14ac:dyDescent="0.2">
      <c r="B711" s="14"/>
    </row>
    <row r="712" spans="2:2" x14ac:dyDescent="0.2">
      <c r="B712" s="14"/>
    </row>
    <row r="713" spans="2:2" x14ac:dyDescent="0.2">
      <c r="B713" s="14"/>
    </row>
    <row r="714" spans="2:2" x14ac:dyDescent="0.2">
      <c r="B714" s="14"/>
    </row>
    <row r="715" spans="2:2" x14ac:dyDescent="0.2">
      <c r="B715" s="14"/>
    </row>
    <row r="716" spans="2:2" x14ac:dyDescent="0.2">
      <c r="B716" s="14"/>
    </row>
    <row r="717" spans="2:2" x14ac:dyDescent="0.2">
      <c r="B717" s="14"/>
    </row>
    <row r="718" spans="2:2" x14ac:dyDescent="0.2">
      <c r="B718" s="14"/>
    </row>
    <row r="719" spans="2:2" x14ac:dyDescent="0.2">
      <c r="B719" s="14"/>
    </row>
    <row r="720" spans="2:2" x14ac:dyDescent="0.2">
      <c r="B720" s="14"/>
    </row>
    <row r="721" spans="2:2" x14ac:dyDescent="0.2">
      <c r="B721" s="14"/>
    </row>
    <row r="722" spans="2:2" x14ac:dyDescent="0.2">
      <c r="B722" s="14"/>
    </row>
    <row r="723" spans="2:2" x14ac:dyDescent="0.2">
      <c r="B723" s="14"/>
    </row>
    <row r="724" spans="2:2" x14ac:dyDescent="0.2">
      <c r="B724" s="14"/>
    </row>
    <row r="725" spans="2:2" x14ac:dyDescent="0.2">
      <c r="B725" s="14"/>
    </row>
    <row r="726" spans="2:2" x14ac:dyDescent="0.2">
      <c r="B726" s="14"/>
    </row>
    <row r="727" spans="2:2" x14ac:dyDescent="0.2">
      <c r="B727" s="14"/>
    </row>
    <row r="728" spans="2:2" x14ac:dyDescent="0.2">
      <c r="B728" s="14"/>
    </row>
    <row r="729" spans="2:2" x14ac:dyDescent="0.2">
      <c r="B729" s="14"/>
    </row>
    <row r="730" spans="2:2" x14ac:dyDescent="0.2">
      <c r="B730" s="14"/>
    </row>
    <row r="731" spans="2:2" x14ac:dyDescent="0.2">
      <c r="B731" s="14"/>
    </row>
    <row r="732" spans="2:2" x14ac:dyDescent="0.2">
      <c r="B732" s="14"/>
    </row>
    <row r="733" spans="2:2" x14ac:dyDescent="0.2">
      <c r="B733" s="14"/>
    </row>
    <row r="734" spans="2:2" x14ac:dyDescent="0.2">
      <c r="B734" s="14"/>
    </row>
    <row r="735" spans="2:2" x14ac:dyDescent="0.2">
      <c r="B735" s="14"/>
    </row>
    <row r="736" spans="2:2" x14ac:dyDescent="0.2">
      <c r="B736" s="14"/>
    </row>
    <row r="737" spans="2:2" x14ac:dyDescent="0.2">
      <c r="B737" s="14"/>
    </row>
    <row r="738" spans="2:2" x14ac:dyDescent="0.2">
      <c r="B738" s="14"/>
    </row>
    <row r="739" spans="2:2" x14ac:dyDescent="0.2">
      <c r="B739" s="14"/>
    </row>
    <row r="740" spans="2:2" x14ac:dyDescent="0.2">
      <c r="B740" s="14"/>
    </row>
    <row r="741" spans="2:2" x14ac:dyDescent="0.2">
      <c r="B741" s="14"/>
    </row>
    <row r="742" spans="2:2" x14ac:dyDescent="0.2">
      <c r="B742" s="14"/>
    </row>
    <row r="743" spans="2:2" x14ac:dyDescent="0.2">
      <c r="B743" s="14"/>
    </row>
    <row r="744" spans="2:2" x14ac:dyDescent="0.2">
      <c r="B744" s="14"/>
    </row>
  </sheetData>
  <mergeCells count="89">
    <mergeCell ref="I13:J13"/>
    <mergeCell ref="I12:J12"/>
    <mergeCell ref="G13:H13"/>
    <mergeCell ref="M13:N13"/>
    <mergeCell ref="K13:L13"/>
    <mergeCell ref="K12:L12"/>
    <mergeCell ref="M12:N12"/>
    <mergeCell ref="G11:H11"/>
    <mergeCell ref="I10:J10"/>
    <mergeCell ref="I11:J11"/>
    <mergeCell ref="M10:N10"/>
    <mergeCell ref="K11:L11"/>
    <mergeCell ref="K10:L10"/>
    <mergeCell ref="AK24:AK27"/>
    <mergeCell ref="AF6:AG6"/>
    <mergeCell ref="AD14:AE14"/>
    <mergeCell ref="AD13:AE13"/>
    <mergeCell ref="AD12:AE12"/>
    <mergeCell ref="AF12:AG12"/>
    <mergeCell ref="AH13:AI13"/>
    <mergeCell ref="AF14:AG14"/>
    <mergeCell ref="AH14:AI14"/>
    <mergeCell ref="AD9:AE9"/>
    <mergeCell ref="AD10:AE10"/>
    <mergeCell ref="AD11:AE11"/>
    <mergeCell ref="AF9:AG9"/>
    <mergeCell ref="AF10:AG10"/>
    <mergeCell ref="AF13:AG13"/>
    <mergeCell ref="AD3:AI3"/>
    <mergeCell ref="AH8:AI8"/>
    <mergeCell ref="V8:W8"/>
    <mergeCell ref="V6:W6"/>
    <mergeCell ref="V5:W5"/>
    <mergeCell ref="V7:W7"/>
    <mergeCell ref="V3:W3"/>
    <mergeCell ref="AD8:AE8"/>
    <mergeCell ref="AD6:AE6"/>
    <mergeCell ref="AD7:AE7"/>
    <mergeCell ref="Z6:AA6"/>
    <mergeCell ref="Z5:AA5"/>
    <mergeCell ref="AF7:AG7"/>
    <mergeCell ref="AF8:AG8"/>
    <mergeCell ref="Z14:AA14"/>
    <mergeCell ref="P12:Q12"/>
    <mergeCell ref="P10:Q10"/>
    <mergeCell ref="V12:W12"/>
    <mergeCell ref="Z13:AA13"/>
    <mergeCell ref="X13:Y13"/>
    <mergeCell ref="V13:W13"/>
    <mergeCell ref="V11:W11"/>
    <mergeCell ref="Z12:AA12"/>
    <mergeCell ref="P11:Q11"/>
    <mergeCell ref="X9:Y9"/>
    <mergeCell ref="P3:U3"/>
    <mergeCell ref="P7:Q7"/>
    <mergeCell ref="R7:S7"/>
    <mergeCell ref="T7:U7"/>
    <mergeCell ref="P4:Q4"/>
    <mergeCell ref="V4:W4"/>
    <mergeCell ref="X5:Y5"/>
    <mergeCell ref="X6:Y6"/>
    <mergeCell ref="X7:Y7"/>
    <mergeCell ref="R5:U5"/>
    <mergeCell ref="R6:U6"/>
    <mergeCell ref="P8:Q8"/>
    <mergeCell ref="P9:Q9"/>
    <mergeCell ref="A7:B7"/>
    <mergeCell ref="A8:B8"/>
    <mergeCell ref="E8:H8"/>
    <mergeCell ref="V10:W10"/>
    <mergeCell ref="T11:U11"/>
    <mergeCell ref="T9:U9"/>
    <mergeCell ref="V9:W9"/>
    <mergeCell ref="R8:S8"/>
    <mergeCell ref="G10:H10"/>
    <mergeCell ref="M11:N11"/>
    <mergeCell ref="K8:L8"/>
    <mergeCell ref="K9:L9"/>
    <mergeCell ref="G9:H9"/>
    <mergeCell ref="M9:N9"/>
    <mergeCell ref="I8:J8"/>
    <mergeCell ref="I9:J9"/>
    <mergeCell ref="C3:N3"/>
    <mergeCell ref="K5:L5"/>
    <mergeCell ref="K6:L6"/>
    <mergeCell ref="K7:L7"/>
    <mergeCell ref="C5:J5"/>
    <mergeCell ref="C6:J6"/>
    <mergeCell ref="C7:J7"/>
  </mergeCells>
  <phoneticPr fontId="0" type="noConversion"/>
  <pageMargins left="0.4" right="0.36" top="0.93" bottom="0.49" header="0.92" footer="0.5"/>
  <pageSetup paperSize="9" scale="7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68"/>
  <sheetViews>
    <sheetView zoomScale="75" workbookViewId="0">
      <pane xSplit="2" ySplit="14" topLeftCell="T30" activePane="bottomRight" state="frozen"/>
      <selection activeCell="A19" sqref="A19:I19"/>
      <selection pane="topRight" activeCell="A19" sqref="A19:I19"/>
      <selection pane="bottomLeft" activeCell="A19" sqref="A19:I19"/>
      <selection pane="bottomRight" activeCell="AS42" sqref="AS42"/>
    </sheetView>
  </sheetViews>
  <sheetFormatPr defaultRowHeight="12.75" x14ac:dyDescent="0.2"/>
  <cols>
    <col min="1" max="1" width="4.42578125" customWidth="1"/>
    <col min="2" max="2" width="18.5703125" customWidth="1"/>
    <col min="3" max="3" width="9" customWidth="1"/>
    <col min="4" max="4" width="1.28515625" customWidth="1"/>
    <col min="5" max="5" width="9.5703125" customWidth="1"/>
    <col min="6" max="6" width="1.28515625" customWidth="1"/>
    <col min="7" max="7" width="10.28515625" customWidth="1"/>
    <col min="8" max="8" width="1.28515625" customWidth="1"/>
    <col min="9" max="9" width="9" customWidth="1"/>
    <col min="10" max="10" width="1.140625" customWidth="1"/>
    <col min="11" max="11" width="13.140625" customWidth="1"/>
    <col min="12" max="12" width="3.140625" customWidth="1"/>
    <col min="13" max="13" width="6.85546875" customWidth="1"/>
    <col min="14" max="14" width="1.42578125" customWidth="1"/>
    <col min="15" max="15" width="11.5703125" customWidth="1"/>
    <col min="16" max="16" width="2.42578125" customWidth="1"/>
    <col min="17" max="17" width="8.42578125" customWidth="1"/>
    <col min="18" max="18" width="2.140625" customWidth="1"/>
    <col min="19" max="19" width="7.7109375" customWidth="1"/>
    <col min="20" max="20" width="1.85546875" customWidth="1"/>
    <col min="21" max="21" width="7.28515625" customWidth="1"/>
    <col min="22" max="22" width="1.42578125" customWidth="1"/>
    <col min="23" max="23" width="8" customWidth="1"/>
    <col min="24" max="24" width="2" customWidth="1"/>
    <col min="25" max="25" width="7" customWidth="1"/>
    <col min="26" max="26" width="1.140625" customWidth="1"/>
    <col min="27" max="27" width="8.42578125" customWidth="1"/>
    <col min="28" max="28" width="0.85546875" customWidth="1"/>
    <col min="29" max="29" width="13.28515625" customWidth="1"/>
    <col min="30" max="30" width="2.5703125" customWidth="1"/>
    <col min="31" max="31" width="7.140625" customWidth="1"/>
    <col min="32" max="32" width="1.42578125" customWidth="1"/>
    <col min="33" max="33" width="8.7109375" customWidth="1"/>
    <col min="34" max="34" width="1.140625" customWidth="1"/>
    <col min="35" max="35" width="3.5703125" customWidth="1"/>
    <col min="36" max="36" width="11" customWidth="1"/>
    <col min="37" max="37" width="1.85546875" customWidth="1"/>
    <col min="38" max="38" width="10.42578125" customWidth="1"/>
    <col min="39" max="39" width="2.85546875" customWidth="1"/>
    <col min="41" max="41" width="1.7109375" customWidth="1"/>
    <col min="42" max="42" width="2.140625" customWidth="1"/>
    <col min="43" max="43" width="3.7109375" customWidth="1"/>
    <col min="44" max="44" width="1.7109375" customWidth="1"/>
    <col min="45" max="45" width="9.7109375" bestFit="1" customWidth="1"/>
    <col min="46" max="46" width="1.7109375" customWidth="1"/>
    <col min="47" max="47" width="10" customWidth="1"/>
    <col min="48" max="48" width="1.7109375" customWidth="1"/>
    <col min="49" max="49" width="10.42578125" customWidth="1"/>
    <col min="50" max="50" width="2" customWidth="1"/>
    <col min="51" max="51" width="9.7109375" bestFit="1" customWidth="1"/>
    <col min="52" max="52" width="1.85546875" customWidth="1"/>
    <col min="53" max="53" width="9.28515625" bestFit="1" customWidth="1"/>
    <col min="54" max="54" width="1.5703125" customWidth="1"/>
    <col min="55" max="55" width="9.28515625" bestFit="1" customWidth="1"/>
    <col min="56" max="56" width="1.85546875" customWidth="1"/>
    <col min="57" max="57" width="9.28515625" bestFit="1" customWidth="1"/>
    <col min="58" max="58" width="1.85546875" customWidth="1"/>
  </cols>
  <sheetData>
    <row r="1" spans="1:43" ht="23.25" x14ac:dyDescent="0.35">
      <c r="A1" s="325" t="s">
        <v>1171</v>
      </c>
      <c r="B1" s="325"/>
      <c r="C1" s="325"/>
      <c r="D1" s="325"/>
      <c r="E1" s="325"/>
      <c r="F1" s="325"/>
      <c r="G1" s="325"/>
      <c r="H1" s="325"/>
      <c r="I1" s="325"/>
      <c r="J1" s="325"/>
      <c r="K1" s="326"/>
      <c r="AQ1" s="24"/>
    </row>
    <row r="2" spans="1:43" ht="13.5" thickBot="1" x14ac:dyDescent="0.25"/>
    <row r="3" spans="1:43" x14ac:dyDescent="0.2">
      <c r="A3" s="25"/>
      <c r="B3" s="28"/>
      <c r="C3" s="2867" t="s">
        <v>553</v>
      </c>
      <c r="D3" s="2848"/>
      <c r="E3" s="2848"/>
      <c r="F3" s="2848"/>
      <c r="G3" s="2848"/>
      <c r="H3" s="2848"/>
      <c r="I3" s="2848"/>
      <c r="J3" s="2848"/>
      <c r="K3" s="2848"/>
      <c r="L3" s="3126"/>
      <c r="M3" s="3149" t="s">
        <v>366</v>
      </c>
      <c r="N3" s="3150"/>
      <c r="O3" s="3150"/>
      <c r="P3" s="3150"/>
      <c r="Q3" s="3150"/>
      <c r="R3" s="3150"/>
      <c r="S3" s="3150"/>
      <c r="T3" s="3150"/>
      <c r="U3" s="3150"/>
      <c r="V3" s="3150"/>
      <c r="W3" s="327">
        <v>2004</v>
      </c>
      <c r="X3" s="83"/>
      <c r="Y3" s="83" t="s">
        <v>492</v>
      </c>
      <c r="Z3" s="83"/>
      <c r="AA3" s="83"/>
      <c r="AB3" s="176"/>
      <c r="AC3" s="281"/>
      <c r="AD3" s="176"/>
      <c r="AE3" s="281"/>
      <c r="AF3" s="83"/>
      <c r="AG3" s="82"/>
      <c r="AH3" s="176"/>
      <c r="AJ3" s="281"/>
      <c r="AK3" s="83"/>
      <c r="AL3" s="83"/>
      <c r="AM3" s="83"/>
      <c r="AN3" s="26"/>
      <c r="AO3" s="28"/>
    </row>
    <row r="4" spans="1:43" x14ac:dyDescent="0.2">
      <c r="A4" s="1"/>
      <c r="B4" s="5"/>
      <c r="C4" s="2854" t="s">
        <v>554</v>
      </c>
      <c r="D4" s="2852"/>
      <c r="E4" s="2852"/>
      <c r="F4" s="2852"/>
      <c r="G4" s="2852"/>
      <c r="H4" s="2852"/>
      <c r="I4" s="2852"/>
      <c r="J4" s="2852"/>
      <c r="K4" s="2852"/>
      <c r="L4" s="2853"/>
      <c r="M4" s="2851" t="s">
        <v>555</v>
      </c>
      <c r="N4" s="2852"/>
      <c r="O4" s="2852"/>
      <c r="P4" s="2852"/>
      <c r="Q4" s="2852"/>
      <c r="R4" s="2852"/>
      <c r="S4" s="2852"/>
      <c r="T4" s="2852"/>
      <c r="U4" s="2852"/>
      <c r="V4" s="2852"/>
      <c r="W4" s="2852"/>
      <c r="X4" s="2852"/>
      <c r="Y4" s="2852"/>
      <c r="Z4" s="2852"/>
      <c r="AA4" s="2852"/>
      <c r="AB4" s="2853"/>
      <c r="AC4" s="2851" t="s">
        <v>367</v>
      </c>
      <c r="AD4" s="2853"/>
      <c r="AE4" s="15"/>
      <c r="AF4" s="81"/>
      <c r="AG4" s="66"/>
      <c r="AH4" s="55"/>
      <c r="AJ4" s="2851" t="s">
        <v>368</v>
      </c>
      <c r="AK4" s="2852"/>
      <c r="AL4" s="2852"/>
      <c r="AM4" s="2852"/>
      <c r="AN4" s="2852"/>
      <c r="AO4" s="2853"/>
    </row>
    <row r="5" spans="1:43" x14ac:dyDescent="0.2">
      <c r="A5" s="1"/>
      <c r="B5" s="5"/>
      <c r="C5" s="2854"/>
      <c r="D5" s="2852"/>
      <c r="E5" s="2852"/>
      <c r="F5" s="2852"/>
      <c r="G5" s="2852"/>
      <c r="H5" s="2852"/>
      <c r="I5" s="2852"/>
      <c r="J5" s="2852"/>
      <c r="K5" s="2852"/>
      <c r="L5" s="2853"/>
      <c r="M5" s="2851" t="s">
        <v>370</v>
      </c>
      <c r="N5" s="2852"/>
      <c r="O5" s="2852"/>
      <c r="P5" s="2852"/>
      <c r="Q5" s="2852"/>
      <c r="R5" s="2852"/>
      <c r="S5" s="2852"/>
      <c r="T5" s="2852"/>
      <c r="U5" s="2852"/>
      <c r="V5" s="2852"/>
      <c r="W5" s="2852"/>
      <c r="X5" s="2852"/>
      <c r="Y5" s="2852"/>
      <c r="Z5" s="2852"/>
      <c r="AA5" s="2852"/>
      <c r="AB5" s="2853"/>
      <c r="AC5" s="2851" t="s">
        <v>371</v>
      </c>
      <c r="AD5" s="2853"/>
      <c r="AE5" s="2851" t="s">
        <v>372</v>
      </c>
      <c r="AF5" s="2852"/>
      <c r="AG5" s="2854" t="s">
        <v>373</v>
      </c>
      <c r="AH5" s="2853"/>
      <c r="AJ5" s="15"/>
      <c r="AK5" s="81"/>
      <c r="AL5" s="329" t="s">
        <v>630</v>
      </c>
      <c r="AM5" s="81"/>
      <c r="AN5" s="81"/>
      <c r="AO5" s="55"/>
    </row>
    <row r="6" spans="1:43" x14ac:dyDescent="0.2">
      <c r="A6" s="1"/>
      <c r="B6" s="5"/>
      <c r="C6" s="2882"/>
      <c r="D6" s="2883"/>
      <c r="E6" s="2883"/>
      <c r="F6" s="2883"/>
      <c r="G6" s="2883"/>
      <c r="H6" s="2883"/>
      <c r="I6" s="2883"/>
      <c r="J6" s="2883"/>
      <c r="K6" s="2883"/>
      <c r="L6" s="3026"/>
      <c r="M6" s="1"/>
      <c r="N6" s="14"/>
      <c r="O6" s="14"/>
      <c r="P6" s="14"/>
      <c r="Q6" s="14"/>
      <c r="R6" s="14"/>
      <c r="S6" s="14"/>
      <c r="T6" s="14"/>
      <c r="U6" s="14"/>
      <c r="V6" s="14"/>
      <c r="W6" s="14"/>
      <c r="X6" s="14"/>
      <c r="Y6" s="14"/>
      <c r="Z6" s="14"/>
      <c r="AA6" s="14"/>
      <c r="AB6" s="5"/>
      <c r="AC6" s="2851" t="s">
        <v>374</v>
      </c>
      <c r="AD6" s="2853"/>
      <c r="AE6" s="2851" t="s">
        <v>375</v>
      </c>
      <c r="AF6" s="2852"/>
      <c r="AG6" s="2854" t="s">
        <v>376</v>
      </c>
      <c r="AH6" s="2853"/>
      <c r="AJ6" s="205"/>
      <c r="AK6" s="73"/>
      <c r="AL6" s="73"/>
      <c r="AM6" s="73"/>
      <c r="AN6" s="3156"/>
      <c r="AO6" s="3157"/>
    </row>
    <row r="7" spans="1:43" x14ac:dyDescent="0.2">
      <c r="A7" s="2878" t="s">
        <v>679</v>
      </c>
      <c r="B7" s="2853"/>
      <c r="C7" s="2849" t="s">
        <v>556</v>
      </c>
      <c r="D7" s="2890"/>
      <c r="E7" s="2890"/>
      <c r="F7" s="2890"/>
      <c r="G7" s="2890"/>
      <c r="H7" s="2890"/>
      <c r="I7" s="2890"/>
      <c r="J7" s="2850"/>
      <c r="K7" s="175"/>
      <c r="L7" s="214"/>
      <c r="M7" s="2879" t="s">
        <v>557</v>
      </c>
      <c r="N7" s="2850"/>
      <c r="O7" s="2849" t="s">
        <v>558</v>
      </c>
      <c r="P7" s="2850"/>
      <c r="Q7" s="2849" t="s">
        <v>557</v>
      </c>
      <c r="R7" s="2850"/>
      <c r="S7" s="2849" t="s">
        <v>559</v>
      </c>
      <c r="T7" s="2890"/>
      <c r="U7" s="2849" t="s">
        <v>381</v>
      </c>
      <c r="V7" s="2890"/>
      <c r="W7" s="2849" t="s">
        <v>560</v>
      </c>
      <c r="X7" s="2890"/>
      <c r="Y7" s="2849" t="s">
        <v>383</v>
      </c>
      <c r="Z7" s="2890"/>
      <c r="AA7" s="175"/>
      <c r="AB7" s="214"/>
      <c r="AC7" s="2851" t="s">
        <v>384</v>
      </c>
      <c r="AD7" s="2853"/>
      <c r="AE7" s="2851" t="s">
        <v>385</v>
      </c>
      <c r="AF7" s="2852"/>
      <c r="AG7" s="66"/>
      <c r="AH7" s="55"/>
      <c r="AJ7" s="15"/>
      <c r="AK7" s="81"/>
      <c r="AL7" s="175"/>
      <c r="AM7" s="81"/>
      <c r="AN7" s="3127"/>
      <c r="AO7" s="3121"/>
    </row>
    <row r="8" spans="1:43" x14ac:dyDescent="0.2">
      <c r="A8" s="2878" t="s">
        <v>680</v>
      </c>
      <c r="B8" s="2853"/>
      <c r="C8" s="2854" t="s">
        <v>561</v>
      </c>
      <c r="D8" s="2852"/>
      <c r="E8" s="2852"/>
      <c r="F8" s="2852"/>
      <c r="G8" s="2852"/>
      <c r="H8" s="2852"/>
      <c r="I8" s="2852"/>
      <c r="J8" s="2864"/>
      <c r="K8" s="2854" t="s">
        <v>454</v>
      </c>
      <c r="L8" s="2853"/>
      <c r="M8" s="2851" t="s">
        <v>562</v>
      </c>
      <c r="N8" s="2864"/>
      <c r="O8" s="2854" t="s">
        <v>563</v>
      </c>
      <c r="P8" s="2864"/>
      <c r="Q8" s="2854" t="s">
        <v>390</v>
      </c>
      <c r="R8" s="2864"/>
      <c r="S8" s="2854" t="s">
        <v>400</v>
      </c>
      <c r="T8" s="2864"/>
      <c r="U8" s="2854" t="s">
        <v>391</v>
      </c>
      <c r="V8" s="2852"/>
      <c r="W8" s="2854" t="s">
        <v>428</v>
      </c>
      <c r="X8" s="2864"/>
      <c r="Y8" s="2854" t="s">
        <v>393</v>
      </c>
      <c r="Z8" s="2852"/>
      <c r="AA8" s="2885" t="s">
        <v>488</v>
      </c>
      <c r="AB8" s="3152"/>
      <c r="AC8" s="2851" t="s">
        <v>394</v>
      </c>
      <c r="AD8" s="2853"/>
      <c r="AE8" s="15"/>
      <c r="AF8" s="81"/>
      <c r="AG8" s="66"/>
      <c r="AH8" s="55"/>
      <c r="AJ8" s="2851" t="s">
        <v>395</v>
      </c>
      <c r="AK8" s="2864"/>
      <c r="AL8" s="2854" t="s">
        <v>374</v>
      </c>
      <c r="AM8" s="2864"/>
      <c r="AN8" s="3127" t="s">
        <v>488</v>
      </c>
      <c r="AO8" s="3121"/>
    </row>
    <row r="9" spans="1:43" x14ac:dyDescent="0.2">
      <c r="A9" s="1"/>
      <c r="B9" s="5"/>
      <c r="C9" s="2854" t="s">
        <v>564</v>
      </c>
      <c r="D9" s="2852"/>
      <c r="E9" s="2852"/>
      <c r="F9" s="2852"/>
      <c r="G9" s="2852"/>
      <c r="H9" s="2852"/>
      <c r="I9" s="2852"/>
      <c r="J9" s="2864"/>
      <c r="K9" s="2854" t="s">
        <v>386</v>
      </c>
      <c r="L9" s="2853"/>
      <c r="M9" s="2851" t="s">
        <v>565</v>
      </c>
      <c r="N9" s="2864"/>
      <c r="O9" s="3153" t="s">
        <v>566</v>
      </c>
      <c r="P9" s="3154"/>
      <c r="Q9" s="2854" t="s">
        <v>399</v>
      </c>
      <c r="R9" s="2864"/>
      <c r="S9" s="2854" t="s">
        <v>408</v>
      </c>
      <c r="T9" s="2864"/>
      <c r="U9" s="2854" t="s">
        <v>401</v>
      </c>
      <c r="V9" s="2852"/>
      <c r="W9" s="2854" t="s">
        <v>402</v>
      </c>
      <c r="X9" s="2864"/>
      <c r="Y9" s="2854" t="s">
        <v>403</v>
      </c>
      <c r="Z9" s="2852"/>
      <c r="AA9" s="2885"/>
      <c r="AB9" s="3152"/>
      <c r="AC9" s="2851"/>
      <c r="AD9" s="2853"/>
      <c r="AE9" s="2851" t="s">
        <v>491</v>
      </c>
      <c r="AF9" s="2852"/>
      <c r="AG9" s="66"/>
      <c r="AH9" s="55"/>
      <c r="AJ9" s="2851" t="s">
        <v>404</v>
      </c>
      <c r="AK9" s="2864"/>
      <c r="AL9" s="2854" t="s">
        <v>405</v>
      </c>
      <c r="AM9" s="2864"/>
      <c r="AN9" s="3127"/>
      <c r="AO9" s="3121"/>
    </row>
    <row r="10" spans="1:43" x14ac:dyDescent="0.2">
      <c r="A10" s="1"/>
      <c r="B10" s="5"/>
      <c r="C10" s="58"/>
      <c r="D10" s="73"/>
      <c r="E10" s="73"/>
      <c r="F10" s="73"/>
      <c r="G10" s="73"/>
      <c r="H10" s="73"/>
      <c r="I10" s="73"/>
      <c r="J10" s="148"/>
      <c r="K10" s="2854" t="s">
        <v>396</v>
      </c>
      <c r="L10" s="2853"/>
      <c r="M10" s="2851" t="s">
        <v>567</v>
      </c>
      <c r="N10" s="2864"/>
      <c r="O10" s="2854" t="s">
        <v>568</v>
      </c>
      <c r="P10" s="2864"/>
      <c r="Q10" s="2854" t="s">
        <v>569</v>
      </c>
      <c r="R10" s="2864"/>
      <c r="S10" s="2854" t="s">
        <v>570</v>
      </c>
      <c r="T10" s="2864"/>
      <c r="U10" s="2854" t="s">
        <v>399</v>
      </c>
      <c r="V10" s="2864"/>
      <c r="W10" s="2854" t="s">
        <v>571</v>
      </c>
      <c r="X10" s="2864"/>
      <c r="Y10" s="66"/>
      <c r="Z10" s="81"/>
      <c r="AA10" s="331"/>
      <c r="AB10" s="332"/>
      <c r="AC10" s="15"/>
      <c r="AD10" s="55"/>
      <c r="AE10" s="15"/>
      <c r="AF10" s="81"/>
      <c r="AG10" s="66"/>
      <c r="AH10" s="55"/>
      <c r="AJ10" s="2851" t="s">
        <v>410</v>
      </c>
      <c r="AK10" s="2864"/>
      <c r="AL10" s="2854" t="s">
        <v>411</v>
      </c>
      <c r="AM10" s="2864"/>
      <c r="AN10" s="296"/>
      <c r="AO10" s="295"/>
    </row>
    <row r="11" spans="1:43" x14ac:dyDescent="0.2">
      <c r="A11" s="1"/>
      <c r="B11" s="5"/>
      <c r="C11" s="2854">
        <v>2002</v>
      </c>
      <c r="D11" s="2852"/>
      <c r="E11" s="2854">
        <v>2003</v>
      </c>
      <c r="F11" s="2864"/>
      <c r="G11" s="2854">
        <v>2004</v>
      </c>
      <c r="H11" s="2864"/>
      <c r="I11" s="2854" t="s">
        <v>93</v>
      </c>
      <c r="J11" s="2864"/>
      <c r="K11" s="2854" t="s">
        <v>92</v>
      </c>
      <c r="L11" s="2853"/>
      <c r="M11" s="2851"/>
      <c r="N11" s="2864"/>
      <c r="O11" s="2854" t="s">
        <v>399</v>
      </c>
      <c r="P11" s="2864"/>
      <c r="Q11" s="2854" t="s">
        <v>572</v>
      </c>
      <c r="R11" s="2864"/>
      <c r="S11" s="2854" t="s">
        <v>573</v>
      </c>
      <c r="T11" s="2864"/>
      <c r="U11" s="2854"/>
      <c r="V11" s="2852"/>
      <c r="W11" s="2854"/>
      <c r="X11" s="2864"/>
      <c r="Y11" s="66"/>
      <c r="Z11" s="81"/>
      <c r="AA11" s="66"/>
      <c r="AB11" s="55"/>
      <c r="AC11" s="2851"/>
      <c r="AD11" s="2853"/>
      <c r="AE11" s="15"/>
      <c r="AF11" s="81"/>
      <c r="AG11" s="66"/>
      <c r="AH11" s="55"/>
      <c r="AJ11" s="15"/>
      <c r="AK11" s="81"/>
      <c r="AL11" s="66"/>
      <c r="AM11" s="81"/>
      <c r="AN11" s="173"/>
      <c r="AO11" s="199"/>
      <c r="AQ11" s="13"/>
    </row>
    <row r="12" spans="1:43" x14ac:dyDescent="0.2">
      <c r="A12" s="15"/>
      <c r="B12" s="55"/>
      <c r="C12" s="31"/>
      <c r="E12" s="31"/>
      <c r="G12" s="31"/>
      <c r="I12" s="2854" t="s">
        <v>574</v>
      </c>
      <c r="J12" s="2864"/>
      <c r="K12" s="2854" t="s">
        <v>200</v>
      </c>
      <c r="L12" s="2853"/>
      <c r="M12" s="15"/>
      <c r="N12" s="146"/>
      <c r="O12" s="2854" t="s">
        <v>201</v>
      </c>
      <c r="P12" s="2864"/>
      <c r="Q12" s="2854" t="s">
        <v>202</v>
      </c>
      <c r="R12" s="2864"/>
      <c r="S12" s="66"/>
      <c r="T12" s="146"/>
      <c r="U12" s="31"/>
      <c r="V12" s="14"/>
      <c r="W12" s="2854"/>
      <c r="X12" s="2864"/>
      <c r="Y12" s="66"/>
      <c r="Z12" s="146"/>
      <c r="AA12" s="66"/>
      <c r="AB12" s="55"/>
      <c r="AC12" s="15"/>
      <c r="AD12" s="55"/>
      <c r="AE12" s="2851" t="s">
        <v>434</v>
      </c>
      <c r="AF12" s="2864"/>
      <c r="AG12" s="2854" t="s">
        <v>435</v>
      </c>
      <c r="AH12" s="2853"/>
      <c r="AJ12" s="2851" t="s">
        <v>436</v>
      </c>
      <c r="AK12" s="2864"/>
      <c r="AL12" s="2854" t="s">
        <v>437</v>
      </c>
      <c r="AM12" s="2864"/>
      <c r="AN12" s="31"/>
      <c r="AO12" s="5"/>
    </row>
    <row r="13" spans="1:43" x14ac:dyDescent="0.2">
      <c r="A13" s="15"/>
      <c r="B13" s="55"/>
      <c r="C13" s="2854" t="s">
        <v>489</v>
      </c>
      <c r="D13" s="2864"/>
      <c r="E13" s="2854" t="s">
        <v>487</v>
      </c>
      <c r="F13" s="2864"/>
      <c r="G13" s="2854" t="s">
        <v>490</v>
      </c>
      <c r="H13" s="2864"/>
      <c r="I13" s="66" t="s">
        <v>98</v>
      </c>
      <c r="J13" s="146"/>
      <c r="K13" s="2854" t="s">
        <v>139</v>
      </c>
      <c r="L13" s="2852"/>
      <c r="M13" s="15"/>
      <c r="N13" s="146"/>
      <c r="O13" s="66" t="s">
        <v>203</v>
      </c>
      <c r="P13" s="146"/>
      <c r="Q13" s="66"/>
      <c r="R13" s="81"/>
      <c r="S13" s="193"/>
      <c r="T13" s="187"/>
      <c r="U13" s="31"/>
      <c r="V13" s="14"/>
      <c r="W13" s="66"/>
      <c r="X13" s="81"/>
      <c r="Y13" s="66"/>
      <c r="Z13" s="81"/>
      <c r="AA13" s="66"/>
      <c r="AB13" s="55"/>
      <c r="AC13" s="2851" t="s">
        <v>140</v>
      </c>
      <c r="AD13" s="2853"/>
      <c r="AE13" s="2851" t="s">
        <v>438</v>
      </c>
      <c r="AF13" s="2864"/>
      <c r="AG13" s="2854" t="s">
        <v>439</v>
      </c>
      <c r="AH13" s="2853"/>
      <c r="AJ13" s="2851" t="s">
        <v>440</v>
      </c>
      <c r="AK13" s="2864"/>
      <c r="AL13" s="2854" t="s">
        <v>441</v>
      </c>
      <c r="AM13" s="2864"/>
      <c r="AN13" s="2854" t="s">
        <v>442</v>
      </c>
      <c r="AO13" s="2853"/>
    </row>
    <row r="14" spans="1:43" ht="13.5" thickBot="1" x14ac:dyDescent="0.25">
      <c r="A14" s="262"/>
      <c r="B14" s="333" t="s">
        <v>443</v>
      </c>
      <c r="C14" s="185"/>
      <c r="D14" s="41"/>
      <c r="E14" s="185"/>
      <c r="F14" s="428"/>
      <c r="G14" s="185"/>
      <c r="H14" s="41"/>
      <c r="I14" s="57">
        <v>2004</v>
      </c>
      <c r="J14" s="147"/>
      <c r="K14" s="185" t="s">
        <v>525</v>
      </c>
      <c r="L14" s="333"/>
      <c r="M14" s="334">
        <v>0.5</v>
      </c>
      <c r="N14" s="335"/>
      <c r="O14" s="336">
        <v>1</v>
      </c>
      <c r="P14" s="337"/>
      <c r="Q14" s="338">
        <v>1.5</v>
      </c>
      <c r="R14" s="339"/>
      <c r="S14" s="338">
        <v>0.5</v>
      </c>
      <c r="T14" s="340"/>
      <c r="U14" s="336">
        <v>1</v>
      </c>
      <c r="V14" s="340"/>
      <c r="W14" s="338">
        <v>0.5</v>
      </c>
      <c r="X14" s="340"/>
      <c r="Y14" s="338">
        <v>0.5</v>
      </c>
      <c r="Z14" s="337"/>
      <c r="AA14" s="57"/>
      <c r="AB14" s="191"/>
      <c r="AC14" s="54"/>
      <c r="AD14" s="191"/>
      <c r="AE14" s="54"/>
      <c r="AF14" s="17"/>
      <c r="AG14" s="2869"/>
      <c r="AH14" s="3141"/>
      <c r="AJ14" s="3142" t="s">
        <v>486</v>
      </c>
      <c r="AK14" s="2891"/>
      <c r="AL14" s="2869" t="s">
        <v>486</v>
      </c>
      <c r="AM14" s="2891"/>
      <c r="AN14" s="2869" t="s">
        <v>486</v>
      </c>
      <c r="AO14" s="3141"/>
    </row>
    <row r="15" spans="1:43" s="60" customFormat="1" x14ac:dyDescent="0.2">
      <c r="A15" s="1" t="s">
        <v>515</v>
      </c>
      <c r="B15" s="14"/>
      <c r="C15" s="531">
        <v>4784</v>
      </c>
      <c r="D15" s="455"/>
      <c r="E15" s="441">
        <v>5670</v>
      </c>
      <c r="F15" s="528"/>
      <c r="G15" s="441">
        <v>6551</v>
      </c>
      <c r="H15" s="529"/>
      <c r="I15" s="456">
        <v>4784</v>
      </c>
      <c r="J15" s="457"/>
      <c r="K15" s="458">
        <v>1069.8525</v>
      </c>
      <c r="L15" s="213"/>
      <c r="M15" s="342">
        <v>79</v>
      </c>
      <c r="N15" s="114"/>
      <c r="O15" s="343">
        <v>675</v>
      </c>
      <c r="P15" s="4"/>
      <c r="Q15" s="343">
        <v>80</v>
      </c>
      <c r="R15" s="4"/>
      <c r="S15" s="343">
        <v>0</v>
      </c>
      <c r="T15" s="4"/>
      <c r="U15" s="343">
        <v>0</v>
      </c>
      <c r="V15" s="4"/>
      <c r="W15" s="343">
        <v>0</v>
      </c>
      <c r="X15" s="4"/>
      <c r="Y15" s="311">
        <v>0</v>
      </c>
      <c r="Z15" s="4"/>
      <c r="AA15" s="11">
        <v>834</v>
      </c>
      <c r="AB15" s="101"/>
      <c r="AC15" s="530">
        <v>834.5</v>
      </c>
      <c r="AD15" s="5"/>
      <c r="AE15" s="183">
        <v>0.78001406735975287</v>
      </c>
      <c r="AF15" s="14"/>
      <c r="AG15" s="344">
        <v>235.35249999999999</v>
      </c>
      <c r="AH15" s="5"/>
      <c r="AI15" s="454"/>
      <c r="AJ15" s="44">
        <v>10624.963203187594</v>
      </c>
      <c r="AK15" s="14"/>
      <c r="AL15" s="11">
        <v>2184.003534553663</v>
      </c>
      <c r="AM15" s="14"/>
      <c r="AN15" s="11">
        <v>12808.966737741257</v>
      </c>
      <c r="AO15" s="5"/>
      <c r="AQ15"/>
    </row>
    <row r="16" spans="1:43" x14ac:dyDescent="0.2">
      <c r="A16" s="642" t="s">
        <v>101</v>
      </c>
      <c r="B16" s="669"/>
      <c r="C16" s="719">
        <v>13865.988162965681</v>
      </c>
      <c r="D16" s="1239"/>
      <c r="E16" s="694">
        <v>16069.168411305613</v>
      </c>
      <c r="F16" s="1253"/>
      <c r="G16" s="694">
        <v>17556.644794557335</v>
      </c>
      <c r="H16" s="695"/>
      <c r="I16" s="1254">
        <v>13865.988162965681</v>
      </c>
      <c r="J16" s="1255"/>
      <c r="K16" s="1252">
        <v>3221.8767422004034</v>
      </c>
      <c r="L16" s="1225"/>
      <c r="M16" s="683">
        <v>0</v>
      </c>
      <c r="N16" s="684"/>
      <c r="O16" s="685">
        <v>2220</v>
      </c>
      <c r="P16" s="652"/>
      <c r="Q16" s="685">
        <v>1031</v>
      </c>
      <c r="R16" s="652"/>
      <c r="S16" s="685">
        <v>0</v>
      </c>
      <c r="T16" s="652"/>
      <c r="U16" s="685">
        <v>0</v>
      </c>
      <c r="V16" s="652"/>
      <c r="W16" s="685">
        <v>89</v>
      </c>
      <c r="X16" s="652"/>
      <c r="Y16" s="686">
        <v>5</v>
      </c>
      <c r="Z16" s="652"/>
      <c r="AA16" s="670">
        <v>3345</v>
      </c>
      <c r="AB16" s="657"/>
      <c r="AC16" s="677">
        <v>3813.5</v>
      </c>
      <c r="AD16" s="643"/>
      <c r="AE16" s="687">
        <v>1.1836269060359967</v>
      </c>
      <c r="AF16" s="669"/>
      <c r="AG16" s="688">
        <v>0</v>
      </c>
      <c r="AH16" s="643"/>
      <c r="AI16" s="440"/>
      <c r="AJ16" s="654">
        <v>48553.981036975303</v>
      </c>
      <c r="AK16" s="669"/>
      <c r="AL16" s="670">
        <v>0</v>
      </c>
      <c r="AM16" s="669"/>
      <c r="AN16" s="670">
        <v>48553.981036975303</v>
      </c>
      <c r="AO16" s="643"/>
    </row>
    <row r="17" spans="1:43" x14ac:dyDescent="0.2">
      <c r="A17" s="642" t="s">
        <v>494</v>
      </c>
      <c r="B17" s="669"/>
      <c r="C17" s="719">
        <v>16957.290638719729</v>
      </c>
      <c r="D17" s="1239"/>
      <c r="E17" s="694">
        <v>17708.798488512435</v>
      </c>
      <c r="F17" s="1253"/>
      <c r="G17" s="694">
        <v>18257.654340622714</v>
      </c>
      <c r="H17" s="695"/>
      <c r="I17" s="1254">
        <v>16957.290638719729</v>
      </c>
      <c r="J17" s="1255"/>
      <c r="K17" s="1252">
        <v>4044.9806598498794</v>
      </c>
      <c r="L17" s="1225"/>
      <c r="M17" s="683">
        <v>0</v>
      </c>
      <c r="N17" s="684"/>
      <c r="O17" s="685">
        <v>2002</v>
      </c>
      <c r="P17" s="652"/>
      <c r="Q17" s="685">
        <v>1110</v>
      </c>
      <c r="R17" s="652"/>
      <c r="S17" s="685">
        <v>617</v>
      </c>
      <c r="T17" s="652"/>
      <c r="U17" s="685">
        <v>0</v>
      </c>
      <c r="V17" s="652"/>
      <c r="W17" s="685">
        <v>695</v>
      </c>
      <c r="X17" s="652"/>
      <c r="Y17" s="686">
        <v>352.517</v>
      </c>
      <c r="Z17" s="652"/>
      <c r="AA17" s="670">
        <v>4776.5169999999998</v>
      </c>
      <c r="AB17" s="657"/>
      <c r="AC17" s="677">
        <v>4499.2584999999999</v>
      </c>
      <c r="AD17" s="643"/>
      <c r="AE17" s="687">
        <v>1.1123065543079704</v>
      </c>
      <c r="AF17" s="669"/>
      <c r="AG17" s="688">
        <v>0</v>
      </c>
      <c r="AH17" s="643"/>
      <c r="AI17" s="440"/>
      <c r="AJ17" s="654">
        <v>57285.147997757951</v>
      </c>
      <c r="AK17" s="669"/>
      <c r="AL17" s="670">
        <v>0</v>
      </c>
      <c r="AM17" s="669"/>
      <c r="AN17" s="670">
        <v>57285.147997757951</v>
      </c>
      <c r="AO17" s="643"/>
    </row>
    <row r="18" spans="1:43" x14ac:dyDescent="0.2">
      <c r="A18" s="642" t="s">
        <v>612</v>
      </c>
      <c r="B18" s="669"/>
      <c r="C18" s="719">
        <v>7628</v>
      </c>
      <c r="D18" s="1239"/>
      <c r="E18" s="694">
        <v>8668</v>
      </c>
      <c r="F18" s="1253"/>
      <c r="G18" s="694">
        <v>10894.126193999731</v>
      </c>
      <c r="H18" s="695"/>
      <c r="I18" s="1254">
        <v>7628</v>
      </c>
      <c r="J18" s="1255"/>
      <c r="K18" s="1252">
        <v>2126.5424048001687</v>
      </c>
      <c r="L18" s="1256" t="s">
        <v>525</v>
      </c>
      <c r="M18" s="683">
        <v>27</v>
      </c>
      <c r="N18" s="684"/>
      <c r="O18" s="685">
        <v>1041</v>
      </c>
      <c r="P18" s="652"/>
      <c r="Q18" s="685">
        <v>701</v>
      </c>
      <c r="R18" s="652"/>
      <c r="S18" s="685">
        <v>53</v>
      </c>
      <c r="T18" s="652"/>
      <c r="U18" s="685">
        <v>0</v>
      </c>
      <c r="V18" s="652"/>
      <c r="W18" s="685">
        <v>27</v>
      </c>
      <c r="X18" s="652"/>
      <c r="Y18" s="686">
        <v>1.5</v>
      </c>
      <c r="Z18" s="652"/>
      <c r="AA18" s="670">
        <v>1850.5</v>
      </c>
      <c r="AB18" s="657"/>
      <c r="AC18" s="677">
        <v>2146.75</v>
      </c>
      <c r="AD18" s="643"/>
      <c r="AE18" s="687">
        <v>1.0095025592502729</v>
      </c>
      <c r="AF18" s="669"/>
      <c r="AG18" s="688">
        <v>0</v>
      </c>
      <c r="AH18" s="643"/>
      <c r="AI18" s="440"/>
      <c r="AJ18" s="654">
        <v>27332.701925036512</v>
      </c>
      <c r="AK18" s="669"/>
      <c r="AL18" s="670">
        <v>0</v>
      </c>
      <c r="AM18" s="669"/>
      <c r="AN18" s="670">
        <v>27332.701925036512</v>
      </c>
      <c r="AO18" s="643"/>
    </row>
    <row r="19" spans="1:43" x14ac:dyDescent="0.2">
      <c r="A19" s="642" t="s">
        <v>613</v>
      </c>
      <c r="B19" s="669"/>
      <c r="C19" s="719">
        <v>20067.196999401775</v>
      </c>
      <c r="D19" s="1239"/>
      <c r="E19" s="694">
        <v>20203</v>
      </c>
      <c r="F19" s="1253"/>
      <c r="G19" s="694">
        <v>21259.863052504948</v>
      </c>
      <c r="H19" s="695"/>
      <c r="I19" s="1254">
        <v>20067.196999401775</v>
      </c>
      <c r="J19" s="1255"/>
      <c r="K19" s="1252">
        <v>4590.7942544111638</v>
      </c>
      <c r="L19" s="1256"/>
      <c r="M19" s="683">
        <v>127</v>
      </c>
      <c r="N19" s="684"/>
      <c r="O19" s="685">
        <v>2629</v>
      </c>
      <c r="P19" s="652"/>
      <c r="Q19" s="685">
        <v>925</v>
      </c>
      <c r="R19" s="652"/>
      <c r="S19" s="685">
        <v>0</v>
      </c>
      <c r="T19" s="652"/>
      <c r="U19" s="685">
        <v>0</v>
      </c>
      <c r="V19" s="652"/>
      <c r="W19" s="685">
        <v>25</v>
      </c>
      <c r="X19" s="652"/>
      <c r="Y19" s="686">
        <v>31</v>
      </c>
      <c r="Z19" s="652"/>
      <c r="AA19" s="670">
        <v>3737</v>
      </c>
      <c r="AB19" s="657"/>
      <c r="AC19" s="677">
        <v>4108</v>
      </c>
      <c r="AD19" s="643"/>
      <c r="AE19" s="687">
        <v>0.89483426447454917</v>
      </c>
      <c r="AF19" s="669"/>
      <c r="AG19" s="688">
        <v>482.79425441116382</v>
      </c>
      <c r="AH19" s="643"/>
      <c r="AI19" s="440"/>
      <c r="AJ19" s="654">
        <v>52303.593575427964</v>
      </c>
      <c r="AK19" s="669"/>
      <c r="AL19" s="670">
        <v>4480.1918742999642</v>
      </c>
      <c r="AM19" s="669"/>
      <c r="AN19" s="670">
        <v>56783.785449727926</v>
      </c>
      <c r="AO19" s="643"/>
    </row>
    <row r="20" spans="1:43" x14ac:dyDescent="0.2">
      <c r="A20" s="642" t="s">
        <v>517</v>
      </c>
      <c r="B20" s="669"/>
      <c r="C20" s="719">
        <v>7168</v>
      </c>
      <c r="D20" s="1239"/>
      <c r="E20" s="694">
        <v>8269</v>
      </c>
      <c r="F20" s="1253"/>
      <c r="G20" s="694">
        <v>9864</v>
      </c>
      <c r="H20" s="695"/>
      <c r="I20" s="1254">
        <v>7168</v>
      </c>
      <c r="J20" s="1255"/>
      <c r="K20" s="1252">
        <v>1657.71</v>
      </c>
      <c r="L20" s="1256"/>
      <c r="M20" s="683">
        <v>0</v>
      </c>
      <c r="N20" s="684"/>
      <c r="O20" s="685">
        <v>1061</v>
      </c>
      <c r="P20" s="652"/>
      <c r="Q20" s="685">
        <v>106</v>
      </c>
      <c r="R20" s="652"/>
      <c r="S20" s="685">
        <v>0</v>
      </c>
      <c r="T20" s="652"/>
      <c r="U20" s="685">
        <v>0</v>
      </c>
      <c r="V20" s="652"/>
      <c r="W20" s="685">
        <v>40</v>
      </c>
      <c r="X20" s="652"/>
      <c r="Y20" s="686">
        <v>0</v>
      </c>
      <c r="Z20" s="652"/>
      <c r="AA20" s="670">
        <v>1207</v>
      </c>
      <c r="AB20" s="657"/>
      <c r="AC20" s="677">
        <v>1240</v>
      </c>
      <c r="AD20" s="643"/>
      <c r="AE20" s="687">
        <v>0.74801985872076537</v>
      </c>
      <c r="AF20" s="669"/>
      <c r="AG20" s="688">
        <v>417.71</v>
      </c>
      <c r="AH20" s="643"/>
      <c r="AI20" s="440"/>
      <c r="AJ20" s="654">
        <v>15787.842267169104</v>
      </c>
      <c r="AK20" s="669"/>
      <c r="AL20" s="670">
        <v>3876.2287055306861</v>
      </c>
      <c r="AM20" s="669"/>
      <c r="AN20" s="670">
        <v>19664.070972699788</v>
      </c>
      <c r="AO20" s="643"/>
    </row>
    <row r="21" spans="1:43" x14ac:dyDescent="0.2">
      <c r="A21" s="658" t="s">
        <v>496</v>
      </c>
      <c r="B21" s="702"/>
      <c r="C21" s="719">
        <v>9314.9506610770732</v>
      </c>
      <c r="D21" s="703"/>
      <c r="E21" s="694">
        <v>8119.0272340990678</v>
      </c>
      <c r="F21" s="1257"/>
      <c r="G21" s="694">
        <v>8575.751634266182</v>
      </c>
      <c r="H21" s="703"/>
      <c r="I21" s="1254">
        <v>8119.0272340990678</v>
      </c>
      <c r="J21" s="1255"/>
      <c r="K21" s="1252">
        <v>1705.0585442637116</v>
      </c>
      <c r="L21" s="1256"/>
      <c r="M21" s="683">
        <v>0</v>
      </c>
      <c r="N21" s="684"/>
      <c r="O21" s="685">
        <v>643</v>
      </c>
      <c r="P21" s="652"/>
      <c r="Q21" s="685">
        <v>433</v>
      </c>
      <c r="R21" s="652"/>
      <c r="S21" s="685">
        <v>36</v>
      </c>
      <c r="T21" s="652"/>
      <c r="U21" s="685">
        <v>26</v>
      </c>
      <c r="V21" s="652"/>
      <c r="W21" s="685">
        <v>90</v>
      </c>
      <c r="X21" s="652"/>
      <c r="Y21" s="686">
        <v>14</v>
      </c>
      <c r="Z21" s="652"/>
      <c r="AA21" s="670">
        <v>1242</v>
      </c>
      <c r="AB21" s="657"/>
      <c r="AC21" s="677">
        <v>1388.5</v>
      </c>
      <c r="AD21" s="643"/>
      <c r="AE21" s="687">
        <v>0.8143415395742849</v>
      </c>
      <c r="AF21" s="669"/>
      <c r="AG21" s="688">
        <v>316.55854426371161</v>
      </c>
      <c r="AH21" s="643"/>
      <c r="AI21" s="440"/>
      <c r="AJ21" s="654">
        <v>17678.563699971211</v>
      </c>
      <c r="AK21" s="669"/>
      <c r="AL21" s="670">
        <v>2937.5722780302244</v>
      </c>
      <c r="AM21" s="669"/>
      <c r="AN21" s="670">
        <v>20616.135978001435</v>
      </c>
      <c r="AO21" s="643"/>
    </row>
    <row r="22" spans="1:43" x14ac:dyDescent="0.2">
      <c r="A22" s="642" t="s">
        <v>102</v>
      </c>
      <c r="B22" s="669"/>
      <c r="C22" s="719">
        <v>18271.400218399504</v>
      </c>
      <c r="D22" s="1239"/>
      <c r="E22" s="694">
        <v>18809.969730883957</v>
      </c>
      <c r="F22" s="1258"/>
      <c r="G22" s="694">
        <v>21864.929441692893</v>
      </c>
      <c r="H22" s="703"/>
      <c r="I22" s="1254">
        <v>18271.400218399504</v>
      </c>
      <c r="J22" s="1255"/>
      <c r="K22" s="1252">
        <v>4788.0278247357483</v>
      </c>
      <c r="L22" s="1256" t="s">
        <v>525</v>
      </c>
      <c r="M22" s="683">
        <v>0</v>
      </c>
      <c r="N22" s="684"/>
      <c r="O22" s="685">
        <v>1490</v>
      </c>
      <c r="P22" s="652"/>
      <c r="Q22" s="685">
        <v>546</v>
      </c>
      <c r="R22" s="652"/>
      <c r="S22" s="685">
        <v>1307</v>
      </c>
      <c r="T22" s="652"/>
      <c r="U22" s="685">
        <v>188</v>
      </c>
      <c r="V22" s="652"/>
      <c r="W22" s="685">
        <v>885</v>
      </c>
      <c r="X22" s="652"/>
      <c r="Y22" s="686">
        <v>389.16</v>
      </c>
      <c r="Z22" s="652"/>
      <c r="AA22" s="670">
        <v>4805.16</v>
      </c>
      <c r="AB22" s="657"/>
      <c r="AC22" s="677">
        <v>3787.58</v>
      </c>
      <c r="AD22" s="643"/>
      <c r="AE22" s="687">
        <v>0.79105221160844796</v>
      </c>
      <c r="AF22" s="669"/>
      <c r="AG22" s="688">
        <v>1000.4478247357483</v>
      </c>
      <c r="AH22" s="643"/>
      <c r="AI22" s="440"/>
      <c r="AJ22" s="654">
        <v>48223.964205068027</v>
      </c>
      <c r="AK22" s="669"/>
      <c r="AL22" s="670">
        <v>9283.8681779857798</v>
      </c>
      <c r="AM22" s="669"/>
      <c r="AN22" s="670">
        <v>57507.832383053807</v>
      </c>
      <c r="AO22" s="643"/>
    </row>
    <row r="23" spans="1:43" x14ac:dyDescent="0.2">
      <c r="A23" s="642" t="s">
        <v>593</v>
      </c>
      <c r="B23" s="669"/>
      <c r="C23" s="719">
        <v>31999.368420069961</v>
      </c>
      <c r="D23" s="1239"/>
      <c r="E23" s="694">
        <v>36638.062552830103</v>
      </c>
      <c r="F23" s="1253"/>
      <c r="G23" s="694">
        <v>39182.326887079231</v>
      </c>
      <c r="H23" s="703"/>
      <c r="I23" s="1254">
        <v>31999.368420069961</v>
      </c>
      <c r="J23" s="1255"/>
      <c r="K23" s="1252">
        <v>6997.9367467816373</v>
      </c>
      <c r="L23" s="1256"/>
      <c r="M23" s="683">
        <v>0</v>
      </c>
      <c r="N23" s="684"/>
      <c r="O23" s="685">
        <v>3627</v>
      </c>
      <c r="P23" s="652"/>
      <c r="Q23" s="685">
        <v>1175</v>
      </c>
      <c r="R23" s="652"/>
      <c r="S23" s="685">
        <v>717</v>
      </c>
      <c r="T23" s="652"/>
      <c r="U23" s="685">
        <v>29</v>
      </c>
      <c r="V23" s="652"/>
      <c r="W23" s="685">
        <v>2006</v>
      </c>
      <c r="X23" s="652"/>
      <c r="Y23" s="686">
        <v>330.93200000000002</v>
      </c>
      <c r="Z23" s="652"/>
      <c r="AA23" s="670">
        <v>7884.9319999999998</v>
      </c>
      <c r="AB23" s="657"/>
      <c r="AC23" s="677">
        <v>6945.4660000000003</v>
      </c>
      <c r="AD23" s="643"/>
      <c r="AE23" s="687">
        <v>0.99250196898310517</v>
      </c>
      <c r="AF23" s="669"/>
      <c r="AG23" s="688">
        <v>52.47074678163699</v>
      </c>
      <c r="AH23" s="643"/>
      <c r="AI23" s="440"/>
      <c r="AJ23" s="654">
        <v>88430.581999988644</v>
      </c>
      <c r="AK23" s="669"/>
      <c r="AL23" s="670">
        <v>486.91344443660228</v>
      </c>
      <c r="AM23" s="669"/>
      <c r="AN23" s="670">
        <v>88917.495444425251</v>
      </c>
      <c r="AO23" s="643"/>
    </row>
    <row r="24" spans="1:43" x14ac:dyDescent="0.2">
      <c r="A24" s="642" t="s">
        <v>520</v>
      </c>
      <c r="B24" s="669"/>
      <c r="C24" s="719">
        <v>6529</v>
      </c>
      <c r="D24" s="1239"/>
      <c r="E24" s="694">
        <v>8027</v>
      </c>
      <c r="F24" s="1258"/>
      <c r="G24" s="694">
        <v>9879</v>
      </c>
      <c r="H24" s="703"/>
      <c r="I24" s="1254">
        <v>6529</v>
      </c>
      <c r="J24" s="1255"/>
      <c r="K24" s="1252">
        <v>1473.39</v>
      </c>
      <c r="L24" s="1256"/>
      <c r="M24" s="683">
        <v>0</v>
      </c>
      <c r="N24" s="684"/>
      <c r="O24" s="685">
        <v>926</v>
      </c>
      <c r="P24" s="652"/>
      <c r="Q24" s="685">
        <v>26</v>
      </c>
      <c r="R24" s="652"/>
      <c r="S24" s="685">
        <v>0</v>
      </c>
      <c r="T24" s="652"/>
      <c r="U24" s="685">
        <v>0</v>
      </c>
      <c r="V24" s="652"/>
      <c r="W24" s="685">
        <v>0</v>
      </c>
      <c r="X24" s="652"/>
      <c r="Y24" s="686">
        <v>0</v>
      </c>
      <c r="Z24" s="652"/>
      <c r="AA24" s="670">
        <v>952</v>
      </c>
      <c r="AB24" s="657"/>
      <c r="AC24" s="677">
        <v>965</v>
      </c>
      <c r="AD24" s="643"/>
      <c r="AE24" s="687">
        <v>0.65495218509695319</v>
      </c>
      <c r="AF24" s="669"/>
      <c r="AG24" s="688">
        <v>508.39</v>
      </c>
      <c r="AH24" s="643"/>
      <c r="AI24" s="440"/>
      <c r="AJ24" s="654">
        <v>12286.506280498535</v>
      </c>
      <c r="AK24" s="669"/>
      <c r="AL24" s="670">
        <v>4717.7130344132183</v>
      </c>
      <c r="AM24" s="669"/>
      <c r="AN24" s="670">
        <v>17004.219314911752</v>
      </c>
      <c r="AO24" s="643"/>
    </row>
    <row r="25" spans="1:43" x14ac:dyDescent="0.2">
      <c r="A25" s="658" t="s">
        <v>497</v>
      </c>
      <c r="B25" s="702"/>
      <c r="C25" s="719">
        <v>3818.9222270030436</v>
      </c>
      <c r="D25" s="703"/>
      <c r="E25" s="694">
        <v>3711.4625850905209</v>
      </c>
      <c r="F25" s="1258"/>
      <c r="G25" s="694">
        <v>3673.6967953709423</v>
      </c>
      <c r="H25" s="1239"/>
      <c r="I25" s="1254">
        <v>3673.6967953709423</v>
      </c>
      <c r="J25" s="1255"/>
      <c r="K25" s="1252">
        <v>903.43797411258504</v>
      </c>
      <c r="L25" s="1256"/>
      <c r="M25" s="683">
        <v>0</v>
      </c>
      <c r="N25" s="684"/>
      <c r="O25" s="685">
        <v>111</v>
      </c>
      <c r="P25" s="652"/>
      <c r="Q25" s="685">
        <v>422</v>
      </c>
      <c r="R25" s="652"/>
      <c r="S25" s="685">
        <v>41</v>
      </c>
      <c r="T25" s="652"/>
      <c r="U25" s="685">
        <v>0</v>
      </c>
      <c r="V25" s="652"/>
      <c r="W25" s="685">
        <v>41</v>
      </c>
      <c r="X25" s="652"/>
      <c r="Y25" s="686">
        <v>119</v>
      </c>
      <c r="Z25" s="652"/>
      <c r="AA25" s="670">
        <v>734</v>
      </c>
      <c r="AB25" s="657"/>
      <c r="AC25" s="677">
        <v>844.5</v>
      </c>
      <c r="AD25" s="643"/>
      <c r="AE25" s="687">
        <v>0.9347625672138945</v>
      </c>
      <c r="AF25" s="669"/>
      <c r="AG25" s="688">
        <v>58.937974112585039</v>
      </c>
      <c r="AH25" s="643"/>
      <c r="AI25" s="440"/>
      <c r="AJ25" s="654">
        <v>10752.284511793798</v>
      </c>
      <c r="AK25" s="669"/>
      <c r="AL25" s="670">
        <v>546.92745469590523</v>
      </c>
      <c r="AM25" s="669"/>
      <c r="AN25" s="670">
        <v>11299.211966489704</v>
      </c>
      <c r="AO25" s="643"/>
    </row>
    <row r="26" spans="1:43" x14ac:dyDescent="0.2">
      <c r="A26" s="642" t="s">
        <v>499</v>
      </c>
      <c r="B26" s="669"/>
      <c r="C26" s="719">
        <v>7056.5012529106625</v>
      </c>
      <c r="D26" s="1239"/>
      <c r="E26" s="694">
        <v>10226.60121601937</v>
      </c>
      <c r="F26" s="1258"/>
      <c r="G26" s="694">
        <v>11695.611351234387</v>
      </c>
      <c r="H26" s="703"/>
      <c r="I26" s="1254">
        <v>7056.5012529106625</v>
      </c>
      <c r="J26" s="1255"/>
      <c r="K26" s="1252">
        <v>1680.7704360572336</v>
      </c>
      <c r="L26" s="1256"/>
      <c r="M26" s="683">
        <v>0</v>
      </c>
      <c r="N26" s="684"/>
      <c r="O26" s="685">
        <v>810</v>
      </c>
      <c r="P26" s="652"/>
      <c r="Q26" s="685">
        <v>277</v>
      </c>
      <c r="R26" s="652"/>
      <c r="S26" s="685">
        <v>28</v>
      </c>
      <c r="T26" s="652"/>
      <c r="U26" s="685">
        <v>0</v>
      </c>
      <c r="V26" s="652"/>
      <c r="W26" s="685">
        <v>298</v>
      </c>
      <c r="X26" s="652"/>
      <c r="Y26" s="686">
        <v>110</v>
      </c>
      <c r="Z26" s="652"/>
      <c r="AA26" s="670">
        <v>1523</v>
      </c>
      <c r="AB26" s="657"/>
      <c r="AC26" s="677">
        <v>1443.5</v>
      </c>
      <c r="AD26" s="643"/>
      <c r="AE26" s="687">
        <v>0.85883233607212606</v>
      </c>
      <c r="AF26" s="669"/>
      <c r="AG26" s="688">
        <v>237.27043605723361</v>
      </c>
      <c r="AH26" s="643"/>
      <c r="AI26" s="440"/>
      <c r="AJ26" s="654">
        <v>18378.830897305324</v>
      </c>
      <c r="AK26" s="669"/>
      <c r="AL26" s="670">
        <v>2201.801429745115</v>
      </c>
      <c r="AM26" s="669"/>
      <c r="AN26" s="670">
        <v>20580.63232705044</v>
      </c>
      <c r="AO26" s="643"/>
    </row>
    <row r="27" spans="1:43" x14ac:dyDescent="0.2">
      <c r="A27" s="642" t="s">
        <v>500</v>
      </c>
      <c r="B27" s="669"/>
      <c r="C27" s="719">
        <v>31376.503441113597</v>
      </c>
      <c r="D27" s="1239"/>
      <c r="E27" s="694">
        <v>33981.10835770984</v>
      </c>
      <c r="F27" s="1258"/>
      <c r="G27" s="694">
        <v>37282.924192098573</v>
      </c>
      <c r="H27" s="703"/>
      <c r="I27" s="1254">
        <v>31376.503441113597</v>
      </c>
      <c r="J27" s="1255"/>
      <c r="K27" s="1252">
        <v>6871.8326991748727</v>
      </c>
      <c r="L27" s="1256" t="s">
        <v>525</v>
      </c>
      <c r="M27" s="683">
        <v>0</v>
      </c>
      <c r="N27" s="684"/>
      <c r="O27" s="685">
        <v>4610</v>
      </c>
      <c r="P27" s="652"/>
      <c r="Q27" s="685">
        <v>1000</v>
      </c>
      <c r="R27" s="652"/>
      <c r="S27" s="685">
        <v>1881</v>
      </c>
      <c r="T27" s="652"/>
      <c r="U27" s="685">
        <v>261</v>
      </c>
      <c r="V27" s="652"/>
      <c r="W27" s="685">
        <v>1192</v>
      </c>
      <c r="X27" s="652"/>
      <c r="Y27" s="686">
        <v>363.76400000000001</v>
      </c>
      <c r="Z27" s="652"/>
      <c r="AA27" s="670">
        <v>9307.7639999999992</v>
      </c>
      <c r="AB27" s="657"/>
      <c r="AC27" s="677">
        <v>8089.3819999999996</v>
      </c>
      <c r="AD27" s="643"/>
      <c r="AE27" s="687">
        <v>1.1771797065099274</v>
      </c>
      <c r="AF27" s="669"/>
      <c r="AG27" s="688">
        <v>0</v>
      </c>
      <c r="AH27" s="643"/>
      <c r="AI27" s="440"/>
      <c r="AJ27" s="654">
        <v>102995.07020554591</v>
      </c>
      <c r="AK27" s="669"/>
      <c r="AL27" s="670">
        <v>0</v>
      </c>
      <c r="AM27" s="669"/>
      <c r="AN27" s="670">
        <v>102995.07020554591</v>
      </c>
      <c r="AO27" s="643"/>
    </row>
    <row r="28" spans="1:43" x14ac:dyDescent="0.2">
      <c r="A28" s="642" t="s">
        <v>522</v>
      </c>
      <c r="B28" s="669"/>
      <c r="C28" s="719">
        <v>9064.5480307034104</v>
      </c>
      <c r="D28" s="1239"/>
      <c r="E28" s="694">
        <v>9590.9158517803789</v>
      </c>
      <c r="F28" s="1258"/>
      <c r="G28" s="694">
        <v>9840.4634861041159</v>
      </c>
      <c r="H28" s="703"/>
      <c r="I28" s="1254">
        <v>9064.5480307034104</v>
      </c>
      <c r="J28" s="1255"/>
      <c r="K28" s="1252">
        <v>2095.6503825594564</v>
      </c>
      <c r="L28" s="1256"/>
      <c r="M28" s="683">
        <v>97</v>
      </c>
      <c r="N28" s="684"/>
      <c r="O28" s="685">
        <v>1275</v>
      </c>
      <c r="P28" s="652"/>
      <c r="Q28" s="685">
        <v>761</v>
      </c>
      <c r="R28" s="652"/>
      <c r="S28" s="685">
        <v>0</v>
      </c>
      <c r="T28" s="652"/>
      <c r="U28" s="685">
        <v>0</v>
      </c>
      <c r="V28" s="652"/>
      <c r="W28" s="685">
        <v>1</v>
      </c>
      <c r="X28" s="652"/>
      <c r="Y28" s="686">
        <v>0</v>
      </c>
      <c r="Z28" s="652"/>
      <c r="AA28" s="670">
        <v>2134</v>
      </c>
      <c r="AB28" s="657"/>
      <c r="AC28" s="677">
        <v>2465.5</v>
      </c>
      <c r="AD28" s="643"/>
      <c r="AE28" s="687">
        <v>1.1764844081429457</v>
      </c>
      <c r="AF28" s="669"/>
      <c r="AG28" s="688">
        <v>0</v>
      </c>
      <c r="AH28" s="643"/>
      <c r="AI28" s="440"/>
      <c r="AJ28" s="654">
        <v>31391.068636859214</v>
      </c>
      <c r="AK28" s="669"/>
      <c r="AL28" s="670">
        <v>0</v>
      </c>
      <c r="AM28" s="669"/>
      <c r="AN28" s="670">
        <v>31391.068636859214</v>
      </c>
      <c r="AO28" s="643"/>
    </row>
    <row r="29" spans="1:43" x14ac:dyDescent="0.2">
      <c r="A29" s="642" t="s">
        <v>103</v>
      </c>
      <c r="B29" s="669"/>
      <c r="C29" s="719">
        <v>8967.210334788937</v>
      </c>
      <c r="D29" s="1239"/>
      <c r="E29" s="694">
        <v>9264.3251817191958</v>
      </c>
      <c r="F29" s="1258"/>
      <c r="G29" s="694">
        <v>9390.1880124951185</v>
      </c>
      <c r="H29" s="703"/>
      <c r="I29" s="1254">
        <v>8967.210334788937</v>
      </c>
      <c r="J29" s="1255"/>
      <c r="K29" s="1252">
        <v>2027.9472347161575</v>
      </c>
      <c r="L29" s="1256"/>
      <c r="M29" s="683">
        <v>165</v>
      </c>
      <c r="N29" s="684"/>
      <c r="O29" s="685">
        <v>1225</v>
      </c>
      <c r="P29" s="652"/>
      <c r="Q29" s="685">
        <v>472</v>
      </c>
      <c r="R29" s="652"/>
      <c r="S29" s="685">
        <v>0</v>
      </c>
      <c r="T29" s="652"/>
      <c r="U29" s="685">
        <v>0</v>
      </c>
      <c r="V29" s="652"/>
      <c r="W29" s="685">
        <v>9</v>
      </c>
      <c r="X29" s="652"/>
      <c r="Y29" s="686">
        <v>23</v>
      </c>
      <c r="Z29" s="652"/>
      <c r="AA29" s="670">
        <v>1894</v>
      </c>
      <c r="AB29" s="657"/>
      <c r="AC29" s="677">
        <v>2031.5</v>
      </c>
      <c r="AD29" s="643"/>
      <c r="AE29" s="687">
        <v>1.0017519022305035</v>
      </c>
      <c r="AF29" s="669"/>
      <c r="AG29" s="688">
        <v>0</v>
      </c>
      <c r="AH29" s="643"/>
      <c r="AI29" s="440"/>
      <c r="AJ29" s="654">
        <v>25865.323843350026</v>
      </c>
      <c r="AK29" s="669"/>
      <c r="AL29" s="670">
        <v>0</v>
      </c>
      <c r="AM29" s="669"/>
      <c r="AN29" s="670">
        <v>25865.323843350026</v>
      </c>
      <c r="AO29" s="643"/>
    </row>
    <row r="30" spans="1:43" x14ac:dyDescent="0.2">
      <c r="A30" s="642" t="s">
        <v>285</v>
      </c>
      <c r="B30" s="669"/>
      <c r="C30" s="719">
        <v>20564.930788913796</v>
      </c>
      <c r="D30" s="703"/>
      <c r="E30" s="694">
        <v>13347.899733030423</v>
      </c>
      <c r="F30" s="1257"/>
      <c r="G30" s="694">
        <v>14671.040494650581</v>
      </c>
      <c r="H30" s="703"/>
      <c r="I30" s="1254">
        <v>13347.899733030423</v>
      </c>
      <c r="J30" s="1255"/>
      <c r="K30" s="1252">
        <v>3147.2530360102846</v>
      </c>
      <c r="L30" s="1256" t="s">
        <v>525</v>
      </c>
      <c r="M30" s="683">
        <v>0</v>
      </c>
      <c r="N30" s="684"/>
      <c r="O30" s="685">
        <v>2475</v>
      </c>
      <c r="P30" s="652"/>
      <c r="Q30" s="685">
        <v>883</v>
      </c>
      <c r="R30" s="652"/>
      <c r="S30" s="685">
        <v>85</v>
      </c>
      <c r="T30" s="652"/>
      <c r="U30" s="685">
        <v>0</v>
      </c>
      <c r="V30" s="652"/>
      <c r="W30" s="685">
        <v>578</v>
      </c>
      <c r="X30" s="652"/>
      <c r="Y30" s="686">
        <v>113.08199999999999</v>
      </c>
      <c r="Z30" s="652"/>
      <c r="AA30" s="670">
        <v>4134.0820000000003</v>
      </c>
      <c r="AB30" s="657"/>
      <c r="AC30" s="677">
        <v>4187.5410000000002</v>
      </c>
      <c r="AD30" s="643"/>
      <c r="AE30" s="687">
        <v>1.3305383939857818</v>
      </c>
      <c r="AF30" s="669"/>
      <c r="AG30" s="688">
        <v>0</v>
      </c>
      <c r="AH30" s="643"/>
      <c r="AI30" s="440"/>
      <c r="AJ30" s="654">
        <v>53316.319996212558</v>
      </c>
      <c r="AK30" s="669"/>
      <c r="AL30" s="670">
        <v>0</v>
      </c>
      <c r="AM30" s="669"/>
      <c r="AN30" s="670">
        <v>53316.319996212558</v>
      </c>
      <c r="AO30" s="643"/>
    </row>
    <row r="31" spans="1:43" x14ac:dyDescent="0.2">
      <c r="A31" s="642" t="s">
        <v>503</v>
      </c>
      <c r="B31" s="669"/>
      <c r="C31" s="719">
        <v>35651.62686846315</v>
      </c>
      <c r="D31" s="1239"/>
      <c r="E31" s="694">
        <v>36687.327501244297</v>
      </c>
      <c r="F31" s="1258"/>
      <c r="G31" s="694">
        <v>41442.926429341438</v>
      </c>
      <c r="H31" s="703"/>
      <c r="I31" s="1254">
        <v>35651.62686846315</v>
      </c>
      <c r="J31" s="1255"/>
      <c r="K31" s="1252">
        <v>8600.7293364559737</v>
      </c>
      <c r="L31" s="1256" t="s">
        <v>525</v>
      </c>
      <c r="M31" s="683">
        <v>0</v>
      </c>
      <c r="N31" s="684"/>
      <c r="O31" s="685">
        <v>5405</v>
      </c>
      <c r="P31" s="652"/>
      <c r="Q31" s="685">
        <v>1746</v>
      </c>
      <c r="R31" s="652"/>
      <c r="S31" s="685">
        <v>306</v>
      </c>
      <c r="T31" s="652"/>
      <c r="U31" s="685">
        <v>62</v>
      </c>
      <c r="V31" s="652"/>
      <c r="W31" s="685">
        <v>1742</v>
      </c>
      <c r="X31" s="652"/>
      <c r="Y31" s="686">
        <v>691.44</v>
      </c>
      <c r="Z31" s="652"/>
      <c r="AA31" s="670">
        <v>9952.44</v>
      </c>
      <c r="AB31" s="657"/>
      <c r="AC31" s="677">
        <v>9455.7199999999993</v>
      </c>
      <c r="AD31" s="643"/>
      <c r="AE31" s="687">
        <v>1.0994090884734589</v>
      </c>
      <c r="AF31" s="669"/>
      <c r="AG31" s="688">
        <v>0</v>
      </c>
      <c r="AH31" s="643"/>
      <c r="AI31" s="440"/>
      <c r="AJ31" s="654">
        <v>120391.46442138405</v>
      </c>
      <c r="AK31" s="669"/>
      <c r="AL31" s="670">
        <v>0</v>
      </c>
      <c r="AM31" s="669"/>
      <c r="AN31" s="670">
        <v>120391.46442138405</v>
      </c>
      <c r="AO31" s="643"/>
      <c r="AQ31" s="2844">
        <v>2.14</v>
      </c>
    </row>
    <row r="32" spans="1:43" x14ac:dyDescent="0.2">
      <c r="A32" s="642" t="s">
        <v>504</v>
      </c>
      <c r="B32" s="669"/>
      <c r="C32" s="719">
        <v>19822.460929483816</v>
      </c>
      <c r="D32" s="1239"/>
      <c r="E32" s="694">
        <v>21944.322699114728</v>
      </c>
      <c r="F32" s="1258"/>
      <c r="G32" s="694">
        <v>27860.482602638025</v>
      </c>
      <c r="H32" s="703"/>
      <c r="I32" s="1254">
        <v>19822.460929483816</v>
      </c>
      <c r="J32" s="1255"/>
      <c r="K32" s="1252">
        <v>5485.6038978066699</v>
      </c>
      <c r="L32" s="1256" t="s">
        <v>525</v>
      </c>
      <c r="M32" s="683">
        <v>0</v>
      </c>
      <c r="N32" s="684"/>
      <c r="O32" s="685">
        <v>3888</v>
      </c>
      <c r="P32" s="652"/>
      <c r="Q32" s="685">
        <v>410</v>
      </c>
      <c r="R32" s="652"/>
      <c r="S32" s="685">
        <v>296</v>
      </c>
      <c r="T32" s="652"/>
      <c r="U32" s="685">
        <v>51</v>
      </c>
      <c r="V32" s="652"/>
      <c r="W32" s="685">
        <v>1921</v>
      </c>
      <c r="X32" s="652"/>
      <c r="Y32" s="686">
        <v>168</v>
      </c>
      <c r="Z32" s="652"/>
      <c r="AA32" s="670">
        <v>6734</v>
      </c>
      <c r="AB32" s="657"/>
      <c r="AC32" s="677">
        <v>5746.5</v>
      </c>
      <c r="AD32" s="643"/>
      <c r="AE32" s="687">
        <v>1.0475601423386849</v>
      </c>
      <c r="AF32" s="669"/>
      <c r="AG32" s="688">
        <v>0</v>
      </c>
      <c r="AH32" s="643"/>
      <c r="AI32" s="440"/>
      <c r="AJ32" s="654">
        <v>73165.189990554238</v>
      </c>
      <c r="AK32" s="669"/>
      <c r="AL32" s="670">
        <v>0</v>
      </c>
      <c r="AM32" s="669"/>
      <c r="AN32" s="670">
        <v>73165.189990554238</v>
      </c>
      <c r="AO32" s="643"/>
      <c r="AQ32" s="2844"/>
    </row>
    <row r="33" spans="1:43" x14ac:dyDescent="0.2">
      <c r="A33" s="642" t="s">
        <v>505</v>
      </c>
      <c r="B33" s="669"/>
      <c r="C33" s="719">
        <v>4595.5080497126173</v>
      </c>
      <c r="D33" s="1239"/>
      <c r="E33" s="694">
        <v>5018.8340437127736</v>
      </c>
      <c r="F33" s="1258"/>
      <c r="G33" s="694">
        <v>5491.5389473537753</v>
      </c>
      <c r="H33" s="703"/>
      <c r="I33" s="1254">
        <v>4595.5080497126173</v>
      </c>
      <c r="J33" s="1255"/>
      <c r="K33" s="1252">
        <v>1093.9399453823237</v>
      </c>
      <c r="L33" s="1256"/>
      <c r="M33" s="683">
        <v>0</v>
      </c>
      <c r="N33" s="684"/>
      <c r="O33" s="685">
        <v>876</v>
      </c>
      <c r="P33" s="652"/>
      <c r="Q33" s="685">
        <v>206</v>
      </c>
      <c r="R33" s="652"/>
      <c r="S33" s="685">
        <v>114</v>
      </c>
      <c r="T33" s="652"/>
      <c r="U33" s="685">
        <v>0</v>
      </c>
      <c r="V33" s="652"/>
      <c r="W33" s="685">
        <v>298</v>
      </c>
      <c r="X33" s="652"/>
      <c r="Y33" s="686">
        <v>79.5</v>
      </c>
      <c r="Z33" s="652"/>
      <c r="AA33" s="670">
        <v>1573.5</v>
      </c>
      <c r="AB33" s="657"/>
      <c r="AC33" s="677">
        <v>1430.75</v>
      </c>
      <c r="AD33" s="643"/>
      <c r="AE33" s="687">
        <v>1.3078871523426854</v>
      </c>
      <c r="AF33" s="669"/>
      <c r="AG33" s="688">
        <v>0</v>
      </c>
      <c r="AH33" s="643"/>
      <c r="AI33" s="440"/>
      <c r="AJ33" s="654">
        <v>18216.496228832417</v>
      </c>
      <c r="AK33" s="669"/>
      <c r="AL33" s="670">
        <v>0</v>
      </c>
      <c r="AM33" s="669"/>
      <c r="AN33" s="670">
        <v>18216.496228832417</v>
      </c>
      <c r="AO33" s="643"/>
      <c r="AQ33" s="2844"/>
    </row>
    <row r="34" spans="1:43" x14ac:dyDescent="0.2">
      <c r="A34" s="642" t="s">
        <v>104</v>
      </c>
      <c r="B34" s="669"/>
      <c r="C34" s="719">
        <v>174464.93550646285</v>
      </c>
      <c r="D34" s="1239"/>
      <c r="E34" s="694">
        <v>177430.26256314895</v>
      </c>
      <c r="F34" s="1258"/>
      <c r="G34" s="694">
        <v>193844.97696406502</v>
      </c>
      <c r="H34" s="703"/>
      <c r="I34" s="1254">
        <v>174464.93550646285</v>
      </c>
      <c r="J34" s="1255"/>
      <c r="K34" s="1252">
        <v>24139.533251630721</v>
      </c>
      <c r="L34" s="1256" t="s">
        <v>525</v>
      </c>
      <c r="M34" s="693">
        <v>0</v>
      </c>
      <c r="N34" s="1259"/>
      <c r="O34" s="1260">
        <v>8604</v>
      </c>
      <c r="P34" s="691"/>
      <c r="Q34" s="1260">
        <v>1717</v>
      </c>
      <c r="R34" s="691"/>
      <c r="S34" s="1260">
        <v>877</v>
      </c>
      <c r="T34" s="691"/>
      <c r="U34" s="1260">
        <v>0</v>
      </c>
      <c r="V34" s="691"/>
      <c r="W34" s="1260">
        <v>2508</v>
      </c>
      <c r="X34" s="691"/>
      <c r="Y34" s="1261">
        <v>603.03</v>
      </c>
      <c r="Z34" s="691"/>
      <c r="AA34" s="692">
        <v>14309.03</v>
      </c>
      <c r="AB34" s="657"/>
      <c r="AC34" s="677">
        <v>13173.514999999999</v>
      </c>
      <c r="AD34" s="643"/>
      <c r="AE34" s="687">
        <v>0.54572368333219845</v>
      </c>
      <c r="AF34" s="669"/>
      <c r="AG34" s="688">
        <v>10966.018251630721</v>
      </c>
      <c r="AH34" s="643"/>
      <c r="AI34" s="440"/>
      <c r="AJ34" s="654">
        <v>167726.9168743437</v>
      </c>
      <c r="AK34" s="669"/>
      <c r="AL34" s="670">
        <v>101761.4965702148</v>
      </c>
      <c r="AM34" s="669"/>
      <c r="AN34" s="670">
        <v>269488.41344455851</v>
      </c>
      <c r="AO34" s="643"/>
      <c r="AQ34" s="2844"/>
    </row>
    <row r="35" spans="1:43" x14ac:dyDescent="0.2">
      <c r="A35" s="642" t="s">
        <v>506</v>
      </c>
      <c r="B35" s="669"/>
      <c r="C35" s="1240">
        <v>17636.830143624968</v>
      </c>
      <c r="D35" s="703"/>
      <c r="E35" s="1238">
        <v>17465.490802947152</v>
      </c>
      <c r="F35" s="1257"/>
      <c r="G35" s="1238">
        <v>18020.082978222537</v>
      </c>
      <c r="H35" s="703"/>
      <c r="I35" s="1254">
        <v>17465.490802947152</v>
      </c>
      <c r="J35" s="1255"/>
      <c r="K35" s="1252">
        <v>4102.9748842376521</v>
      </c>
      <c r="L35" s="1225"/>
      <c r="M35" s="683">
        <v>0</v>
      </c>
      <c r="N35" s="684"/>
      <c r="O35" s="685">
        <v>1455</v>
      </c>
      <c r="P35" s="652"/>
      <c r="Q35" s="685">
        <v>970</v>
      </c>
      <c r="R35" s="652"/>
      <c r="S35" s="685">
        <v>602</v>
      </c>
      <c r="T35" s="652"/>
      <c r="U35" s="685">
        <v>49</v>
      </c>
      <c r="V35" s="652"/>
      <c r="W35" s="685">
        <v>1188</v>
      </c>
      <c r="X35" s="652"/>
      <c r="Y35" s="686">
        <v>398.01100000000002</v>
      </c>
      <c r="Z35" s="652"/>
      <c r="AA35" s="670">
        <v>4662.0110000000004</v>
      </c>
      <c r="AB35" s="657"/>
      <c r="AC35" s="677">
        <v>4053.0055000000002</v>
      </c>
      <c r="AD35" s="643"/>
      <c r="AE35" s="687">
        <v>0.98782118203315872</v>
      </c>
      <c r="AF35" s="669"/>
      <c r="AG35" s="688">
        <v>49.969384237651866</v>
      </c>
      <c r="AH35" s="643"/>
      <c r="AI35" s="440"/>
      <c r="AJ35" s="654">
        <v>51603.396404813589</v>
      </c>
      <c r="AK35" s="669"/>
      <c r="AL35" s="670">
        <v>463.70151918718426</v>
      </c>
      <c r="AM35" s="669"/>
      <c r="AN35" s="670">
        <v>52067.097924000773</v>
      </c>
      <c r="AO35" s="643"/>
    </row>
    <row r="36" spans="1:43" x14ac:dyDescent="0.2">
      <c r="A36" s="658" t="s">
        <v>507</v>
      </c>
      <c r="B36" s="702"/>
      <c r="C36" s="719">
        <v>4148.4492845562836</v>
      </c>
      <c r="D36" s="1239"/>
      <c r="E36" s="694">
        <v>5223.0565726681125</v>
      </c>
      <c r="F36" s="1258"/>
      <c r="G36" s="694">
        <v>5945.7141604559401</v>
      </c>
      <c r="H36" s="703"/>
      <c r="I36" s="1254">
        <v>4148.4492845562836</v>
      </c>
      <c r="J36" s="1255"/>
      <c r="K36" s="1252">
        <v>1050.0472187566081</v>
      </c>
      <c r="L36" s="1225"/>
      <c r="M36" s="683">
        <v>0</v>
      </c>
      <c r="N36" s="684"/>
      <c r="O36" s="685">
        <v>780</v>
      </c>
      <c r="P36" s="652"/>
      <c r="Q36" s="685">
        <v>258</v>
      </c>
      <c r="R36" s="652"/>
      <c r="S36" s="685">
        <v>30</v>
      </c>
      <c r="T36" s="652"/>
      <c r="U36" s="685">
        <v>9</v>
      </c>
      <c r="V36" s="652"/>
      <c r="W36" s="685">
        <v>78</v>
      </c>
      <c r="X36" s="652"/>
      <c r="Y36" s="686">
        <v>13</v>
      </c>
      <c r="Z36" s="652"/>
      <c r="AA36" s="670">
        <v>1168</v>
      </c>
      <c r="AB36" s="657"/>
      <c r="AC36" s="677">
        <v>1236.5</v>
      </c>
      <c r="AD36" s="643"/>
      <c r="AE36" s="687">
        <v>1.1775660921840982</v>
      </c>
      <c r="AF36" s="669"/>
      <c r="AG36" s="688">
        <v>0</v>
      </c>
      <c r="AH36" s="643"/>
      <c r="AI36" s="440"/>
      <c r="AJ36" s="654">
        <v>15743.279809156933</v>
      </c>
      <c r="AK36" s="669"/>
      <c r="AL36" s="670">
        <v>0</v>
      </c>
      <c r="AM36" s="669"/>
      <c r="AN36" s="670">
        <v>15743.279809156933</v>
      </c>
      <c r="AO36" s="643"/>
    </row>
    <row r="37" spans="1:43" x14ac:dyDescent="0.2">
      <c r="A37" s="658" t="s">
        <v>106</v>
      </c>
      <c r="B37" s="702"/>
      <c r="C37" s="719">
        <v>51596.167244613687</v>
      </c>
      <c r="D37" s="1239"/>
      <c r="E37" s="694">
        <v>58603.647171384669</v>
      </c>
      <c r="F37" s="1258"/>
      <c r="G37" s="694">
        <v>62462.73036041022</v>
      </c>
      <c r="H37" s="703"/>
      <c r="I37" s="1254">
        <v>51596.167244613687</v>
      </c>
      <c r="J37" s="1255"/>
      <c r="K37" s="1252">
        <v>11885.242168958386</v>
      </c>
      <c r="L37" s="1225"/>
      <c r="M37" s="683">
        <v>888</v>
      </c>
      <c r="N37" s="684"/>
      <c r="O37" s="685">
        <v>5133</v>
      </c>
      <c r="P37" s="652"/>
      <c r="Q37" s="685">
        <v>3662</v>
      </c>
      <c r="R37" s="652"/>
      <c r="S37" s="685">
        <v>0</v>
      </c>
      <c r="T37" s="652"/>
      <c r="U37" s="685">
        <v>0</v>
      </c>
      <c r="V37" s="652"/>
      <c r="W37" s="685">
        <v>21</v>
      </c>
      <c r="X37" s="652"/>
      <c r="Y37" s="686">
        <v>13.5</v>
      </c>
      <c r="Z37" s="652"/>
      <c r="AA37" s="670">
        <v>9717.5</v>
      </c>
      <c r="AB37" s="657"/>
      <c r="AC37" s="677">
        <v>11087.25</v>
      </c>
      <c r="AD37" s="643"/>
      <c r="AE37" s="687">
        <v>0.93285856883568052</v>
      </c>
      <c r="AF37" s="669"/>
      <c r="AG37" s="688">
        <v>797.99216895838617</v>
      </c>
      <c r="AH37" s="643"/>
      <c r="AI37" s="440"/>
      <c r="AJ37" s="654">
        <v>141164.31788441181</v>
      </c>
      <c r="AK37" s="669"/>
      <c r="AL37" s="670">
        <v>7405.1378997514767</v>
      </c>
      <c r="AM37" s="669"/>
      <c r="AN37" s="670">
        <v>148569.45578416329</v>
      </c>
      <c r="AO37" s="643"/>
    </row>
    <row r="38" spans="1:43" x14ac:dyDescent="0.2">
      <c r="A38" s="642" t="s">
        <v>614</v>
      </c>
      <c r="B38" s="669"/>
      <c r="C38" s="719">
        <v>15294.381878461974</v>
      </c>
      <c r="D38" s="1239"/>
      <c r="E38" s="694">
        <v>15856.045430718155</v>
      </c>
      <c r="F38" s="1258"/>
      <c r="G38" s="694">
        <v>16699.762368137781</v>
      </c>
      <c r="H38" s="703"/>
      <c r="I38" s="1254">
        <v>15294.381878461974</v>
      </c>
      <c r="J38" s="1255"/>
      <c r="K38" s="1252">
        <v>4020.4782089516025</v>
      </c>
      <c r="L38" s="1225"/>
      <c r="M38" s="683">
        <v>4</v>
      </c>
      <c r="N38" s="684"/>
      <c r="O38" s="685">
        <v>1876</v>
      </c>
      <c r="P38" s="652"/>
      <c r="Q38" s="685">
        <v>397</v>
      </c>
      <c r="R38" s="652"/>
      <c r="S38" s="685">
        <v>0</v>
      </c>
      <c r="T38" s="652"/>
      <c r="U38" s="685">
        <v>0</v>
      </c>
      <c r="V38" s="652"/>
      <c r="W38" s="685">
        <v>2</v>
      </c>
      <c r="X38" s="652"/>
      <c r="Y38" s="686">
        <v>3</v>
      </c>
      <c r="Z38" s="652"/>
      <c r="AA38" s="670">
        <v>2282</v>
      </c>
      <c r="AB38" s="657"/>
      <c r="AC38" s="677">
        <v>2476</v>
      </c>
      <c r="AD38" s="643"/>
      <c r="AE38" s="687">
        <v>0.61584713840437721</v>
      </c>
      <c r="AF38" s="669"/>
      <c r="AG38" s="688">
        <v>1544.4782089516025</v>
      </c>
      <c r="AH38" s="643"/>
      <c r="AI38" s="440"/>
      <c r="AJ38" s="654">
        <v>31524.756010895726</v>
      </c>
      <c r="AK38" s="669"/>
      <c r="AL38" s="670">
        <v>14332.313731068974</v>
      </c>
      <c r="AM38" s="669"/>
      <c r="AN38" s="670">
        <v>45857.069741964704</v>
      </c>
      <c r="AO38" s="643"/>
    </row>
    <row r="39" spans="1:43" x14ac:dyDescent="0.2">
      <c r="A39" s="642" t="s">
        <v>509</v>
      </c>
      <c r="B39" s="669"/>
      <c r="C39" s="719">
        <v>6544.5862028871761</v>
      </c>
      <c r="D39" s="1239"/>
      <c r="E39" s="694">
        <v>9046.4019576433147</v>
      </c>
      <c r="F39" s="1258"/>
      <c r="G39" s="694">
        <v>8714.9726347156684</v>
      </c>
      <c r="H39" s="703"/>
      <c r="I39" s="1254">
        <v>6544.5862028871761</v>
      </c>
      <c r="J39" s="1255"/>
      <c r="K39" s="1252">
        <v>1591.0485511287459</v>
      </c>
      <c r="L39" s="1225"/>
      <c r="M39" s="683">
        <v>0</v>
      </c>
      <c r="N39" s="684"/>
      <c r="O39" s="685">
        <v>880</v>
      </c>
      <c r="P39" s="652"/>
      <c r="Q39" s="685">
        <v>222</v>
      </c>
      <c r="R39" s="652"/>
      <c r="S39" s="685">
        <v>48</v>
      </c>
      <c r="T39" s="652"/>
      <c r="U39" s="685">
        <v>7</v>
      </c>
      <c r="V39" s="652"/>
      <c r="W39" s="685">
        <v>118</v>
      </c>
      <c r="X39" s="652"/>
      <c r="Y39" s="686">
        <v>47</v>
      </c>
      <c r="Z39" s="652"/>
      <c r="AA39" s="670">
        <v>1322</v>
      </c>
      <c r="AB39" s="657"/>
      <c r="AC39" s="677">
        <v>1326.5</v>
      </c>
      <c r="AD39" s="643"/>
      <c r="AE39" s="687">
        <v>0.83372691490711215</v>
      </c>
      <c r="AF39" s="669"/>
      <c r="AG39" s="688">
        <v>264.54855112874588</v>
      </c>
      <c r="AH39" s="643"/>
      <c r="AI39" s="440"/>
      <c r="AJ39" s="654">
        <v>16889.171586612756</v>
      </c>
      <c r="AK39" s="669"/>
      <c r="AL39" s="670">
        <v>2454.9344949649208</v>
      </c>
      <c r="AM39" s="669"/>
      <c r="AN39" s="670">
        <v>19344.106081577676</v>
      </c>
      <c r="AO39" s="643"/>
    </row>
    <row r="40" spans="1:43" x14ac:dyDescent="0.2">
      <c r="A40" s="642" t="s">
        <v>511</v>
      </c>
      <c r="B40" s="669"/>
      <c r="C40" s="719">
        <v>12470.306984179062</v>
      </c>
      <c r="D40" s="1239"/>
      <c r="E40" s="694">
        <v>13662.995840451469</v>
      </c>
      <c r="F40" s="1258"/>
      <c r="G40" s="694">
        <v>13222.855246068535</v>
      </c>
      <c r="H40" s="703"/>
      <c r="I40" s="1254">
        <v>12470.306984179062</v>
      </c>
      <c r="J40" s="1255"/>
      <c r="K40" s="1252">
        <v>3024.4280871505907</v>
      </c>
      <c r="L40" s="1225"/>
      <c r="M40" s="683">
        <v>0</v>
      </c>
      <c r="N40" s="684"/>
      <c r="O40" s="685">
        <v>902</v>
      </c>
      <c r="P40" s="652"/>
      <c r="Q40" s="685">
        <v>546</v>
      </c>
      <c r="R40" s="652"/>
      <c r="S40" s="685">
        <v>177</v>
      </c>
      <c r="T40" s="652"/>
      <c r="U40" s="685">
        <v>94</v>
      </c>
      <c r="V40" s="652"/>
      <c r="W40" s="685">
        <v>329</v>
      </c>
      <c r="X40" s="652"/>
      <c r="Y40" s="686">
        <v>134</v>
      </c>
      <c r="Z40" s="652"/>
      <c r="AA40" s="670">
        <v>2182</v>
      </c>
      <c r="AB40" s="657"/>
      <c r="AC40" s="677">
        <v>2135</v>
      </c>
      <c r="AD40" s="643"/>
      <c r="AE40" s="687">
        <v>0.70591858641659788</v>
      </c>
      <c r="AF40" s="669"/>
      <c r="AG40" s="688">
        <v>889.42808715059073</v>
      </c>
      <c r="AH40" s="643"/>
      <c r="AI40" s="440"/>
      <c r="AJ40" s="654">
        <v>27183.099387424223</v>
      </c>
      <c r="AK40" s="669"/>
      <c r="AL40" s="670">
        <v>8253.6369321260408</v>
      </c>
      <c r="AM40" s="669"/>
      <c r="AN40" s="670">
        <v>35436.736319550262</v>
      </c>
      <c r="AO40" s="643"/>
    </row>
    <row r="41" spans="1:43" x14ac:dyDescent="0.2">
      <c r="A41" s="642" t="s">
        <v>107</v>
      </c>
      <c r="B41" s="669"/>
      <c r="C41" s="719">
        <v>12939.586485493941</v>
      </c>
      <c r="D41" s="1239"/>
      <c r="E41" s="694">
        <v>14489.421843230521</v>
      </c>
      <c r="F41" s="1253"/>
      <c r="G41" s="694">
        <v>15649.978975097352</v>
      </c>
      <c r="H41" s="695"/>
      <c r="I41" s="1254">
        <v>12939.586485493941</v>
      </c>
      <c r="J41" s="1255"/>
      <c r="K41" s="1252">
        <v>2964.0300930958506</v>
      </c>
      <c r="L41" s="1225"/>
      <c r="M41" s="683">
        <v>9</v>
      </c>
      <c r="N41" s="684"/>
      <c r="O41" s="685">
        <v>1478</v>
      </c>
      <c r="P41" s="652"/>
      <c r="Q41" s="685">
        <v>563</v>
      </c>
      <c r="R41" s="652"/>
      <c r="S41" s="685">
        <v>0</v>
      </c>
      <c r="T41" s="652"/>
      <c r="U41" s="685">
        <v>0</v>
      </c>
      <c r="V41" s="652"/>
      <c r="W41" s="685">
        <v>11</v>
      </c>
      <c r="X41" s="652"/>
      <c r="Y41" s="686">
        <v>45</v>
      </c>
      <c r="Z41" s="652"/>
      <c r="AA41" s="670">
        <v>2106</v>
      </c>
      <c r="AB41" s="657"/>
      <c r="AC41" s="677">
        <v>2355</v>
      </c>
      <c r="AD41" s="643"/>
      <c r="AE41" s="687">
        <v>0.79452634623566365</v>
      </c>
      <c r="AF41" s="669"/>
      <c r="AG41" s="688">
        <v>609.03009309585059</v>
      </c>
      <c r="AH41" s="643"/>
      <c r="AI41" s="440"/>
      <c r="AJ41" s="654">
        <v>29984.168176760675</v>
      </c>
      <c r="AK41" s="669"/>
      <c r="AL41" s="670">
        <v>5651.6241636306568</v>
      </c>
      <c r="AM41" s="669"/>
      <c r="AN41" s="670">
        <v>35635.79234039133</v>
      </c>
      <c r="AO41" s="643"/>
    </row>
    <row r="42" spans="1:43" x14ac:dyDescent="0.2">
      <c r="A42" s="642" t="s">
        <v>615</v>
      </c>
      <c r="B42" s="669"/>
      <c r="C42" s="719">
        <v>19685.956377776583</v>
      </c>
      <c r="D42" s="1239"/>
      <c r="E42" s="694">
        <v>21460.873775807355</v>
      </c>
      <c r="F42" s="1258"/>
      <c r="G42" s="694">
        <v>22208.09096376197</v>
      </c>
      <c r="H42" s="703"/>
      <c r="I42" s="1254">
        <v>19685.956377776583</v>
      </c>
      <c r="J42" s="1255"/>
      <c r="K42" s="1252">
        <v>4635.6460220998233</v>
      </c>
      <c r="L42" s="1225"/>
      <c r="M42" s="683">
        <v>0</v>
      </c>
      <c r="N42" s="684"/>
      <c r="O42" s="685">
        <v>1486</v>
      </c>
      <c r="P42" s="652"/>
      <c r="Q42" s="685">
        <v>1019</v>
      </c>
      <c r="R42" s="652"/>
      <c r="S42" s="685">
        <v>647</v>
      </c>
      <c r="T42" s="652"/>
      <c r="U42" s="685">
        <v>35</v>
      </c>
      <c r="V42" s="652"/>
      <c r="W42" s="685">
        <v>710</v>
      </c>
      <c r="X42" s="652"/>
      <c r="Y42" s="686">
        <v>400.267</v>
      </c>
      <c r="Z42" s="652"/>
      <c r="AA42" s="670">
        <v>4297.2669999999998</v>
      </c>
      <c r="AB42" s="657"/>
      <c r="AC42" s="677">
        <v>3928.1334999999999</v>
      </c>
      <c r="AD42" s="643"/>
      <c r="AE42" s="687">
        <v>0.84737563680944317</v>
      </c>
      <c r="AF42" s="669"/>
      <c r="AG42" s="688">
        <v>707.5125220998234</v>
      </c>
      <c r="AH42" s="643"/>
      <c r="AI42" s="440"/>
      <c r="AJ42" s="654">
        <v>50013.509759986213</v>
      </c>
      <c r="AK42" s="669"/>
      <c r="AL42" s="670">
        <v>6565.5127904185892</v>
      </c>
      <c r="AM42" s="669"/>
      <c r="AN42" s="670">
        <v>56579.022550404799</v>
      </c>
      <c r="AO42" s="643"/>
    </row>
    <row r="43" spans="1:43" ht="13.5" thickBot="1" x14ac:dyDescent="0.25">
      <c r="A43" s="6" t="s">
        <v>513</v>
      </c>
      <c r="B43" s="17"/>
      <c r="C43" s="532">
        <v>6836</v>
      </c>
      <c r="D43" s="455"/>
      <c r="E43" s="441">
        <v>8732.4838140082393</v>
      </c>
      <c r="F43" s="151"/>
      <c r="G43" s="441">
        <v>9991.7860639686678</v>
      </c>
      <c r="H43" s="157"/>
      <c r="I43" s="456">
        <v>6836</v>
      </c>
      <c r="J43" s="457"/>
      <c r="K43" s="458">
        <v>1849.9949999999999</v>
      </c>
      <c r="L43" s="213"/>
      <c r="M43" s="342">
        <v>0</v>
      </c>
      <c r="N43" s="114"/>
      <c r="O43" s="343">
        <v>495</v>
      </c>
      <c r="P43" s="4"/>
      <c r="Q43" s="343">
        <v>246</v>
      </c>
      <c r="R43" s="4"/>
      <c r="S43" s="343">
        <v>23</v>
      </c>
      <c r="T43" s="4"/>
      <c r="U43" s="343">
        <v>378</v>
      </c>
      <c r="V43" s="4"/>
      <c r="W43" s="343">
        <v>94</v>
      </c>
      <c r="X43" s="4"/>
      <c r="Y43" s="311">
        <v>16</v>
      </c>
      <c r="Z43" s="4"/>
      <c r="AA43" s="11">
        <v>1252</v>
      </c>
      <c r="AB43" s="101"/>
      <c r="AC43" s="459">
        <v>1308.5</v>
      </c>
      <c r="AD43" s="7"/>
      <c r="AE43" s="184">
        <v>0.70729920891678077</v>
      </c>
      <c r="AF43" s="17"/>
      <c r="AG43" s="348">
        <v>541.495</v>
      </c>
      <c r="AH43" s="7"/>
      <c r="AI43" s="14"/>
      <c r="AJ43" s="48">
        <v>16659.993231121589</v>
      </c>
      <c r="AK43" s="17"/>
      <c r="AL43" s="12">
        <v>5024.917916500297</v>
      </c>
      <c r="AM43" s="17"/>
      <c r="AN43" s="12">
        <v>21684.911147621886</v>
      </c>
      <c r="AO43" s="7"/>
    </row>
    <row r="44" spans="1:43" ht="13.5" thickBot="1" x14ac:dyDescent="0.25">
      <c r="A44" s="70" t="s">
        <v>488</v>
      </c>
      <c r="B44" s="131"/>
      <c r="C44" s="463">
        <v>599120.60713178315</v>
      </c>
      <c r="D44" s="104"/>
      <c r="E44" s="460">
        <v>633925.5033590605</v>
      </c>
      <c r="F44" s="261"/>
      <c r="G44" s="460">
        <v>691995.11937091383</v>
      </c>
      <c r="H44" s="104"/>
      <c r="I44" s="460">
        <v>590391.08787661197</v>
      </c>
      <c r="J44" s="461"/>
      <c r="K44" s="462">
        <v>122846.75810532825</v>
      </c>
      <c r="L44" s="467"/>
      <c r="M44" s="463">
        <v>1396</v>
      </c>
      <c r="N44" s="104"/>
      <c r="O44" s="460">
        <v>60078</v>
      </c>
      <c r="P44" s="104"/>
      <c r="Q44" s="460">
        <v>21910</v>
      </c>
      <c r="R44" s="104"/>
      <c r="S44" s="460">
        <v>7885</v>
      </c>
      <c r="T44" s="104"/>
      <c r="U44" s="460">
        <v>1189</v>
      </c>
      <c r="V44" s="104"/>
      <c r="W44" s="460">
        <v>14996</v>
      </c>
      <c r="X44" s="104"/>
      <c r="Y44" s="460">
        <v>4464.7030000000004</v>
      </c>
      <c r="Z44" s="104"/>
      <c r="AA44" s="460">
        <v>111918.70299999998</v>
      </c>
      <c r="AB44" s="349"/>
      <c r="AC44" s="464">
        <v>108502.85149999999</v>
      </c>
      <c r="AD44" s="102"/>
      <c r="AE44" s="225">
        <v>0.88323740221919522</v>
      </c>
      <c r="AF44" s="131"/>
      <c r="AG44" s="460">
        <v>19680.404547615446</v>
      </c>
      <c r="AH44" s="7"/>
      <c r="AJ44" s="465">
        <v>1381472.504048446</v>
      </c>
      <c r="AK44" s="40"/>
      <c r="AL44" s="466">
        <v>182628.4959515541</v>
      </c>
      <c r="AM44" s="40"/>
      <c r="AN44" s="78">
        <v>1564101</v>
      </c>
      <c r="AO44" s="7"/>
    </row>
    <row r="45" spans="1:43" ht="15" x14ac:dyDescent="0.2">
      <c r="A45" s="350" t="s">
        <v>204</v>
      </c>
      <c r="B45" s="245"/>
      <c r="C45" s="14"/>
      <c r="D45" s="14"/>
      <c r="E45" s="14"/>
      <c r="F45" s="14"/>
      <c r="G45" s="14"/>
      <c r="H45" s="14"/>
      <c r="I45" s="14"/>
      <c r="J45" s="14"/>
      <c r="K45" s="14"/>
      <c r="L45" s="14"/>
      <c r="M45" s="76"/>
      <c r="N45" s="4"/>
      <c r="O45" s="76"/>
      <c r="P45" s="4"/>
      <c r="Q45" s="76"/>
      <c r="R45" s="4"/>
      <c r="S45" s="76"/>
      <c r="T45" s="4"/>
      <c r="U45" s="76"/>
      <c r="V45" s="4"/>
      <c r="W45" s="76"/>
      <c r="X45" s="4"/>
      <c r="Y45" s="76"/>
      <c r="Z45" s="4"/>
      <c r="AA45" s="76"/>
      <c r="AB45" s="4"/>
      <c r="AC45" s="76"/>
      <c r="AD45" s="4"/>
      <c r="AE45" s="178"/>
      <c r="AF45" s="68"/>
      <c r="AG45" s="76"/>
      <c r="AH45" s="14"/>
      <c r="AJ45" s="76"/>
      <c r="AK45" s="4"/>
      <c r="AL45" s="76"/>
      <c r="AM45" s="4"/>
      <c r="AN45" s="76"/>
      <c r="AO45" s="14"/>
    </row>
    <row r="46" spans="1:43" ht="15" x14ac:dyDescent="0.2">
      <c r="A46" s="245" t="s">
        <v>205</v>
      </c>
      <c r="B46" s="245"/>
      <c r="C46" s="14"/>
      <c r="D46" s="14"/>
      <c r="E46" s="14"/>
      <c r="F46" s="14"/>
      <c r="G46" s="14"/>
      <c r="H46" s="14"/>
      <c r="I46" s="14"/>
      <c r="J46" s="14"/>
      <c r="K46" s="14"/>
      <c r="L46" s="14"/>
      <c r="M46" s="76"/>
      <c r="N46" s="4"/>
      <c r="O46" s="76"/>
      <c r="P46" s="4"/>
      <c r="Q46" s="76"/>
      <c r="R46" s="4"/>
      <c r="S46" s="76"/>
      <c r="T46" s="4"/>
      <c r="U46" s="76"/>
      <c r="V46" s="4"/>
      <c r="W46" s="76"/>
      <c r="X46" s="4"/>
      <c r="Y46" s="76"/>
      <c r="Z46" s="4"/>
      <c r="AA46" s="76"/>
      <c r="AB46" s="4"/>
      <c r="AC46" s="76"/>
      <c r="AD46" s="4"/>
      <c r="AE46" s="178"/>
      <c r="AF46" s="68"/>
      <c r="AG46" s="76"/>
      <c r="AH46" s="14"/>
      <c r="AJ46" s="76"/>
      <c r="AK46" s="4"/>
      <c r="AL46" s="76"/>
      <c r="AM46" s="4"/>
      <c r="AN46" s="76"/>
      <c r="AO46" s="14"/>
    </row>
    <row r="47" spans="1:43" s="34" customFormat="1" ht="15" x14ac:dyDescent="0.2">
      <c r="A47" s="245" t="s">
        <v>206</v>
      </c>
      <c r="B47" s="106"/>
      <c r="E47" s="351"/>
      <c r="F47" s="351"/>
      <c r="G47" s="351"/>
      <c r="H47" s="351"/>
      <c r="I47" s="351"/>
      <c r="J47" s="351"/>
      <c r="K47" s="351"/>
      <c r="N47" s="351"/>
      <c r="O47" s="351"/>
      <c r="P47" s="351"/>
      <c r="Q47" s="351"/>
      <c r="R47" s="351"/>
      <c r="S47" s="351"/>
      <c r="T47" s="351"/>
      <c r="U47" s="351"/>
      <c r="V47" s="351"/>
      <c r="W47" s="351"/>
      <c r="X47" s="351"/>
      <c r="Y47" s="351"/>
      <c r="AQ47" s="60"/>
    </row>
    <row r="48" spans="1:43" s="34" customFormat="1" ht="15" x14ac:dyDescent="0.2">
      <c r="A48" s="245" t="s">
        <v>207</v>
      </c>
      <c r="B48" s="106"/>
      <c r="C48" s="106"/>
      <c r="D48" s="106"/>
      <c r="E48" s="392"/>
      <c r="F48" s="392"/>
      <c r="G48" s="392"/>
      <c r="H48" s="392"/>
      <c r="I48" s="392"/>
      <c r="J48" s="392"/>
      <c r="K48" s="392"/>
      <c r="N48" s="351"/>
      <c r="O48" s="351"/>
      <c r="P48" s="351"/>
      <c r="Q48" s="351"/>
      <c r="R48" s="351"/>
      <c r="S48" s="351"/>
      <c r="T48" s="351"/>
      <c r="U48" s="392"/>
      <c r="V48" s="392"/>
      <c r="W48" s="392"/>
      <c r="X48" s="392"/>
      <c r="Y48" s="351"/>
      <c r="Z48" s="351"/>
      <c r="AB48" s="351"/>
      <c r="AD48" s="351"/>
      <c r="AQ48"/>
    </row>
    <row r="49" spans="1:43" s="34" customFormat="1" ht="15" x14ac:dyDescent="0.2">
      <c r="A49" s="245" t="s">
        <v>691</v>
      </c>
      <c r="B49" s="106"/>
      <c r="C49" s="106"/>
      <c r="D49" s="106"/>
      <c r="E49" s="392"/>
      <c r="F49" s="392"/>
      <c r="G49" s="392"/>
      <c r="H49" s="392"/>
      <c r="I49" s="392"/>
      <c r="J49" s="392"/>
      <c r="K49" s="392"/>
      <c r="N49" s="351"/>
      <c r="O49" s="351"/>
      <c r="P49" s="351"/>
      <c r="Q49" s="351"/>
      <c r="R49" s="351"/>
      <c r="S49" s="351"/>
      <c r="T49" s="351"/>
      <c r="U49" s="392"/>
      <c r="V49" s="392"/>
      <c r="W49" s="392"/>
      <c r="X49" s="392"/>
      <c r="Y49" s="351"/>
      <c r="AQ49"/>
    </row>
    <row r="50" spans="1:43" s="34" customFormat="1" ht="15" x14ac:dyDescent="0.2">
      <c r="A50" s="245" t="s">
        <v>246</v>
      </c>
      <c r="B50" s="106"/>
      <c r="C50" s="195"/>
      <c r="E50" s="195"/>
      <c r="F50" s="351"/>
      <c r="G50" s="351"/>
      <c r="H50" s="351"/>
      <c r="I50" s="351"/>
      <c r="J50" s="351"/>
      <c r="K50" s="351"/>
      <c r="N50" s="351"/>
      <c r="O50" s="351"/>
      <c r="P50" s="351"/>
      <c r="Q50" s="351"/>
      <c r="R50" s="351"/>
      <c r="S50" s="351"/>
      <c r="T50" s="351"/>
      <c r="U50" s="351"/>
      <c r="V50" s="351"/>
      <c r="W50" s="351"/>
      <c r="X50" s="351"/>
      <c r="Y50" s="351"/>
      <c r="AQ50"/>
    </row>
    <row r="51" spans="1:43" s="34" customFormat="1" ht="15" x14ac:dyDescent="0.2">
      <c r="A51" s="34" t="s">
        <v>12</v>
      </c>
      <c r="M51" s="351"/>
      <c r="N51" s="351"/>
      <c r="O51" s="351"/>
      <c r="P51" s="351"/>
      <c r="Q51" s="351"/>
      <c r="R51" s="351"/>
      <c r="S51" s="351"/>
      <c r="T51" s="351"/>
      <c r="U51" s="351"/>
      <c r="V51" s="351"/>
      <c r="W51" s="351"/>
      <c r="X51" s="351"/>
      <c r="Y51" s="351"/>
      <c r="Z51" s="351"/>
      <c r="AA51" s="351"/>
      <c r="AB51" s="351"/>
      <c r="AC51" s="351"/>
      <c r="AD51" s="351"/>
      <c r="AE51" s="76"/>
      <c r="AF51"/>
      <c r="AG51"/>
      <c r="AH51"/>
      <c r="AJ51" s="351"/>
      <c r="AK51" s="351"/>
      <c r="AL51" s="351"/>
      <c r="AM51" s="351"/>
      <c r="AN51"/>
      <c r="AO51"/>
      <c r="AQ51"/>
    </row>
    <row r="52" spans="1:43" s="34" customFormat="1" ht="15.75" thickBot="1" x14ac:dyDescent="0.25">
      <c r="M52" s="351"/>
      <c r="N52" s="351"/>
      <c r="O52" s="351"/>
      <c r="P52" s="351"/>
      <c r="Q52" s="351"/>
      <c r="R52" s="351"/>
      <c r="S52" s="351"/>
      <c r="T52" s="351"/>
      <c r="U52" s="351"/>
      <c r="V52" s="351"/>
      <c r="W52" s="351"/>
      <c r="X52" s="351"/>
      <c r="Y52" s="351"/>
      <c r="Z52" s="351"/>
      <c r="AA52" s="351"/>
      <c r="AB52" s="351"/>
      <c r="AC52" s="351"/>
      <c r="AD52" s="351"/>
      <c r="AE52" s="76"/>
      <c r="AF52"/>
      <c r="AG52"/>
      <c r="AH52"/>
      <c r="AJ52" s="351"/>
      <c r="AK52" s="351"/>
      <c r="AL52" s="351"/>
      <c r="AM52" s="351"/>
      <c r="AN52"/>
      <c r="AO52"/>
      <c r="AQ52"/>
    </row>
    <row r="53" spans="1:43" ht="15" x14ac:dyDescent="0.2">
      <c r="C53" s="25" t="s">
        <v>13</v>
      </c>
      <c r="D53" s="26"/>
      <c r="E53" s="26"/>
      <c r="F53" s="26"/>
      <c r="G53" s="26" t="s">
        <v>247</v>
      </c>
      <c r="H53" s="26"/>
      <c r="I53" s="26"/>
      <c r="J53" s="278" t="s">
        <v>689</v>
      </c>
      <c r="K53" s="26"/>
      <c r="L53" s="26"/>
      <c r="M53" s="468"/>
      <c r="N53" s="468"/>
      <c r="O53" s="469" t="s">
        <v>248</v>
      </c>
      <c r="P53" s="242"/>
      <c r="Q53" s="52"/>
      <c r="R53" s="52"/>
      <c r="S53" s="52"/>
      <c r="T53" s="52"/>
      <c r="U53" s="52"/>
      <c r="V53" s="52"/>
      <c r="W53" s="52"/>
      <c r="X53" s="52"/>
      <c r="Y53" s="52"/>
      <c r="Z53" s="52"/>
      <c r="AA53" s="52"/>
      <c r="AB53" s="52"/>
      <c r="AC53" s="52"/>
      <c r="AD53" s="52"/>
      <c r="AE53" s="52"/>
      <c r="AF53" s="4"/>
      <c r="AG53" s="4"/>
      <c r="AH53" s="4"/>
      <c r="AJ53" s="52"/>
      <c r="AK53" s="52"/>
      <c r="AL53" s="52"/>
      <c r="AM53" s="52"/>
      <c r="AQ53" s="34"/>
    </row>
    <row r="54" spans="1:43" ht="15.75" thickBot="1" x14ac:dyDescent="0.25">
      <c r="C54" s="6"/>
      <c r="D54" s="17"/>
      <c r="E54" s="17"/>
      <c r="F54" s="17"/>
      <c r="G54" s="17" t="s">
        <v>258</v>
      </c>
      <c r="H54" s="17"/>
      <c r="I54" s="17"/>
      <c r="J54" s="1201" t="s">
        <v>690</v>
      </c>
      <c r="K54" s="17"/>
      <c r="L54" s="17"/>
      <c r="M54" s="40"/>
      <c r="N54" s="40"/>
      <c r="O54" s="470" t="s">
        <v>249</v>
      </c>
      <c r="P54" s="102"/>
      <c r="Q54" s="52"/>
      <c r="R54" s="52"/>
      <c r="S54" s="52"/>
      <c r="T54" s="52"/>
      <c r="U54" s="52"/>
      <c r="V54" s="52"/>
      <c r="W54" s="52"/>
      <c r="X54" s="52"/>
      <c r="Y54" s="52"/>
      <c r="Z54" s="52"/>
      <c r="AA54" s="52"/>
      <c r="AB54" s="52"/>
      <c r="AC54" s="52"/>
      <c r="AD54" s="52"/>
      <c r="AE54" s="52"/>
      <c r="AF54" s="4"/>
      <c r="AG54" s="4"/>
      <c r="AH54" s="4"/>
      <c r="AJ54" s="52"/>
      <c r="AK54" s="52"/>
      <c r="AL54" s="52"/>
      <c r="AM54" s="52"/>
      <c r="AQ54" s="34"/>
    </row>
    <row r="55" spans="1:43" ht="15" x14ac:dyDescent="0.2">
      <c r="C55" s="1" t="s">
        <v>260</v>
      </c>
      <c r="D55" s="14"/>
      <c r="E55" s="14"/>
      <c r="F55" s="14"/>
      <c r="G55" s="322">
        <v>1786.323665980231</v>
      </c>
      <c r="H55" s="14"/>
      <c r="I55" s="14"/>
      <c r="J55" s="31" t="s">
        <v>268</v>
      </c>
      <c r="K55" s="14"/>
      <c r="L55" s="14"/>
      <c r="M55" s="4"/>
      <c r="N55" s="4"/>
      <c r="O55" s="322">
        <v>348.66889230342048</v>
      </c>
      <c r="P55" s="101"/>
      <c r="Q55" s="52"/>
      <c r="R55" s="52"/>
      <c r="S55" s="52"/>
      <c r="T55" s="52"/>
      <c r="U55" s="52"/>
      <c r="V55" s="52"/>
      <c r="W55" s="52"/>
      <c r="X55" s="52"/>
      <c r="Y55" s="52"/>
      <c r="Z55" s="52"/>
      <c r="AA55" s="52"/>
      <c r="AB55" s="52"/>
      <c r="AC55" s="52"/>
      <c r="AD55" s="52"/>
      <c r="AE55" s="52"/>
      <c r="AF55" s="351"/>
      <c r="AG55" s="351"/>
      <c r="AH55" s="351"/>
      <c r="AJ55" s="52"/>
      <c r="AK55" s="52"/>
      <c r="AL55" s="52"/>
      <c r="AM55" s="52"/>
      <c r="AQ55" s="34"/>
    </row>
    <row r="56" spans="1:43" ht="15" x14ac:dyDescent="0.2">
      <c r="C56" s="1" t="s">
        <v>261</v>
      </c>
      <c r="D56" s="14"/>
      <c r="E56" s="14"/>
      <c r="F56" s="14"/>
      <c r="G56" s="322">
        <v>1075.1440100286534</v>
      </c>
      <c r="H56" s="14"/>
      <c r="I56" s="14"/>
      <c r="J56" s="31" t="s">
        <v>504</v>
      </c>
      <c r="K56" s="14"/>
      <c r="L56" s="14"/>
      <c r="M56" s="4"/>
      <c r="N56" s="4"/>
      <c r="O56" s="322">
        <v>209.85517808590504</v>
      </c>
      <c r="P56" s="101"/>
      <c r="Q56" s="52"/>
      <c r="R56" s="52"/>
      <c r="S56" s="52"/>
      <c r="T56" s="52"/>
      <c r="U56" s="52"/>
      <c r="V56" s="52"/>
      <c r="W56" s="52"/>
      <c r="X56" s="52"/>
      <c r="Y56" s="52"/>
      <c r="Z56" s="52"/>
      <c r="AA56" s="52"/>
      <c r="AB56" s="52"/>
      <c r="AC56" s="52"/>
      <c r="AD56" s="52"/>
      <c r="AE56" s="52"/>
      <c r="AF56" s="52"/>
      <c r="AG56" s="52"/>
      <c r="AH56" s="52"/>
      <c r="AJ56" s="52"/>
      <c r="AK56" s="52"/>
      <c r="AL56" s="52"/>
      <c r="AM56" s="52"/>
      <c r="AQ56" s="34"/>
    </row>
    <row r="57" spans="1:43" ht="15" x14ac:dyDescent="0.2">
      <c r="C57" s="1" t="s">
        <v>262</v>
      </c>
      <c r="D57" s="14"/>
      <c r="E57" s="14"/>
      <c r="F57" s="14"/>
      <c r="G57" s="322">
        <v>4149.4654687499997</v>
      </c>
      <c r="H57" s="14"/>
      <c r="I57" s="14"/>
      <c r="J57" s="31" t="s">
        <v>269</v>
      </c>
      <c r="K57" s="14"/>
      <c r="L57" s="14"/>
      <c r="M57" s="4"/>
      <c r="N57" s="4"/>
      <c r="O57" s="322">
        <v>809.92574648919583</v>
      </c>
      <c r="P57" s="101"/>
      <c r="Q57" s="52"/>
      <c r="R57" s="52"/>
      <c r="S57" s="52"/>
      <c r="T57" s="52"/>
      <c r="U57" s="52"/>
      <c r="V57" s="52"/>
      <c r="W57" s="52"/>
      <c r="X57" s="52"/>
      <c r="Y57" s="52"/>
      <c r="Z57" s="52"/>
      <c r="AA57" s="52"/>
      <c r="AB57" s="52"/>
      <c r="AC57" s="52"/>
      <c r="AD57" s="52"/>
      <c r="AE57" s="52"/>
      <c r="AF57" s="52"/>
      <c r="AG57" s="52"/>
      <c r="AH57" s="52"/>
      <c r="AJ57" s="52"/>
      <c r="AK57" s="52"/>
      <c r="AL57" s="52"/>
      <c r="AM57" s="52"/>
      <c r="AQ57" s="34"/>
    </row>
    <row r="58" spans="1:43" ht="15" x14ac:dyDescent="0.2">
      <c r="C58" s="1" t="s">
        <v>263</v>
      </c>
      <c r="D58" s="14"/>
      <c r="E58" s="14"/>
      <c r="F58" s="14"/>
      <c r="G58" s="322">
        <v>3556</v>
      </c>
      <c r="H58" s="14"/>
      <c r="I58" s="14"/>
      <c r="J58" s="31" t="s">
        <v>270</v>
      </c>
      <c r="K58" s="14"/>
      <c r="L58" s="14"/>
      <c r="M58" s="4"/>
      <c r="N58" s="4"/>
      <c r="O58" s="322">
        <v>694.08842565526675</v>
      </c>
      <c r="P58" s="101"/>
      <c r="Q58" s="52"/>
      <c r="R58" s="52"/>
      <c r="S58" s="52"/>
      <c r="T58" s="52"/>
      <c r="U58" s="52"/>
      <c r="V58" s="52"/>
      <c r="W58" s="52"/>
      <c r="X58" s="52"/>
      <c r="Y58" s="52"/>
      <c r="Z58" s="52"/>
      <c r="AA58" s="52"/>
      <c r="AB58" s="52"/>
      <c r="AC58" s="52"/>
      <c r="AD58" s="52"/>
      <c r="AE58" s="52"/>
      <c r="AF58" s="52"/>
      <c r="AG58" s="52"/>
      <c r="AH58" s="52"/>
      <c r="AJ58" s="52"/>
      <c r="AK58" s="52"/>
      <c r="AL58" s="52"/>
      <c r="AM58" s="52"/>
      <c r="AQ58" s="34"/>
    </row>
    <row r="59" spans="1:43" ht="15" x14ac:dyDescent="0.2">
      <c r="C59" s="1" t="s">
        <v>264</v>
      </c>
      <c r="D59" s="14"/>
      <c r="E59" s="14"/>
      <c r="F59" s="14"/>
      <c r="G59" s="322">
        <v>764</v>
      </c>
      <c r="H59" s="14"/>
      <c r="I59" s="14"/>
      <c r="J59" s="31" t="s">
        <v>271</v>
      </c>
      <c r="K59" s="14"/>
      <c r="L59" s="14"/>
      <c r="M59" s="4"/>
      <c r="N59" s="4"/>
      <c r="O59" s="322">
        <v>149.12361001142403</v>
      </c>
      <c r="P59" s="101"/>
      <c r="Q59" s="52"/>
      <c r="R59" s="52"/>
      <c r="S59" s="52"/>
      <c r="T59" s="52"/>
      <c r="U59" s="52"/>
      <c r="V59" s="52"/>
      <c r="W59" s="52"/>
      <c r="X59" s="52"/>
      <c r="Y59" s="52"/>
      <c r="Z59" s="52"/>
      <c r="AA59" s="52"/>
      <c r="AB59" s="52"/>
      <c r="AC59" s="52"/>
      <c r="AD59" s="52"/>
      <c r="AE59" s="52"/>
      <c r="AF59" s="52"/>
      <c r="AG59" s="52"/>
      <c r="AH59" s="52"/>
      <c r="AJ59" s="52"/>
      <c r="AK59" s="52"/>
      <c r="AL59" s="52"/>
      <c r="AM59" s="52"/>
      <c r="AQ59" s="34"/>
    </row>
    <row r="60" spans="1:43" ht="15" x14ac:dyDescent="0.2">
      <c r="C60" s="1" t="s">
        <v>265</v>
      </c>
      <c r="D60" s="14"/>
      <c r="E60" s="14"/>
      <c r="F60" s="14"/>
      <c r="G60" s="322">
        <v>2830.8725596212898</v>
      </c>
      <c r="H60" s="14"/>
      <c r="I60" s="14"/>
      <c r="J60" s="31" t="s">
        <v>504</v>
      </c>
      <c r="K60" s="14"/>
      <c r="L60" s="14"/>
      <c r="M60" s="14"/>
      <c r="N60" s="14"/>
      <c r="O60" s="322">
        <v>552.55227169241743</v>
      </c>
      <c r="P60" s="5"/>
      <c r="AE60" s="52"/>
      <c r="AF60" s="52"/>
      <c r="AG60" s="52"/>
      <c r="AH60" s="52"/>
      <c r="AQ60" s="34"/>
    </row>
    <row r="61" spans="1:43" ht="15" x14ac:dyDescent="0.2">
      <c r="C61" s="1" t="s">
        <v>266</v>
      </c>
      <c r="D61" s="14"/>
      <c r="E61" s="14"/>
      <c r="F61" s="14"/>
      <c r="G61" s="322">
        <v>1556.0764472477063</v>
      </c>
      <c r="H61" s="14"/>
      <c r="I61" s="14"/>
      <c r="J61" s="31" t="s">
        <v>272</v>
      </c>
      <c r="K61" s="14"/>
      <c r="L61" s="14"/>
      <c r="M61" s="14"/>
      <c r="N61" s="14"/>
      <c r="O61" s="322">
        <v>303.72740480016904</v>
      </c>
      <c r="P61" s="5"/>
      <c r="AF61" s="52"/>
      <c r="AG61" s="52"/>
      <c r="AH61" s="52"/>
      <c r="AQ61" s="34"/>
    </row>
    <row r="62" spans="1:43" ht="15" x14ac:dyDescent="0.2">
      <c r="C62" s="22" t="s">
        <v>267</v>
      </c>
      <c r="D62" s="37"/>
      <c r="E62" s="37"/>
      <c r="F62" s="37"/>
      <c r="G62" s="471">
        <v>3167</v>
      </c>
      <c r="H62" s="37"/>
      <c r="I62" s="37"/>
      <c r="J62" s="90" t="s">
        <v>508</v>
      </c>
      <c r="K62" s="37"/>
      <c r="L62" s="37"/>
      <c r="M62" s="37"/>
      <c r="N62" s="37"/>
      <c r="O62" s="471">
        <v>618.16030485102067</v>
      </c>
      <c r="P62" s="23"/>
      <c r="AF62" s="52"/>
      <c r="AG62" s="52"/>
      <c r="AH62" s="52"/>
      <c r="AQ62" s="34"/>
    </row>
    <row r="63" spans="1:43" ht="15.75" thickBot="1" x14ac:dyDescent="0.25">
      <c r="C63" s="6" t="s">
        <v>488</v>
      </c>
      <c r="D63" s="17"/>
      <c r="E63" s="17"/>
      <c r="F63" s="17"/>
      <c r="G63" s="470">
        <v>18884.88215162788</v>
      </c>
      <c r="H63" s="17"/>
      <c r="I63" s="17"/>
      <c r="J63" s="36"/>
      <c r="K63" s="17"/>
      <c r="L63" s="17"/>
      <c r="M63" s="17"/>
      <c r="N63" s="17"/>
      <c r="O63" s="470">
        <v>3686.1018338888198</v>
      </c>
      <c r="P63" s="7"/>
      <c r="AQ63" s="34"/>
    </row>
    <row r="64" spans="1:43" ht="15" x14ac:dyDescent="0.2">
      <c r="AQ64" s="34"/>
    </row>
    <row r="65" spans="43:43" ht="15" x14ac:dyDescent="0.2">
      <c r="AQ65" s="34"/>
    </row>
    <row r="67" spans="43:43" ht="15" x14ac:dyDescent="0.2">
      <c r="AQ67" s="34"/>
    </row>
    <row r="68" spans="43:43" ht="15" x14ac:dyDescent="0.2">
      <c r="AQ68" s="34"/>
    </row>
  </sheetData>
  <mergeCells count="103">
    <mergeCell ref="A7:B7"/>
    <mergeCell ref="A8:B8"/>
    <mergeCell ref="C11:D11"/>
    <mergeCell ref="E11:F11"/>
    <mergeCell ref="K10:L10"/>
    <mergeCell ref="C9:J9"/>
    <mergeCell ref="K9:L9"/>
    <mergeCell ref="C8:J8"/>
    <mergeCell ref="K8:L8"/>
    <mergeCell ref="C13:D13"/>
    <mergeCell ref="E13:F13"/>
    <mergeCell ref="G13:H13"/>
    <mergeCell ref="G11:H11"/>
    <mergeCell ref="K11:L11"/>
    <mergeCell ref="I11:J11"/>
    <mergeCell ref="M5:AB5"/>
    <mergeCell ref="AC4:AD4"/>
    <mergeCell ref="AC5:AD5"/>
    <mergeCell ref="C5:L5"/>
    <mergeCell ref="C6:L6"/>
    <mergeCell ref="C7:J7"/>
    <mergeCell ref="O7:P7"/>
    <mergeCell ref="S7:T7"/>
    <mergeCell ref="M7:N7"/>
    <mergeCell ref="Q7:R7"/>
    <mergeCell ref="Y7:Z7"/>
    <mergeCell ref="Y8:Z8"/>
    <mergeCell ref="AA9:AB9"/>
    <mergeCell ref="Y9:Z9"/>
    <mergeCell ref="AA8:AB8"/>
    <mergeCell ref="AC8:AD8"/>
    <mergeCell ref="AC7:AD7"/>
    <mergeCell ref="U9:V9"/>
    <mergeCell ref="AE6:AF6"/>
    <mergeCell ref="AG6:AH6"/>
    <mergeCell ref="AN6:AO6"/>
    <mergeCell ref="AC6:AD6"/>
    <mergeCell ref="C3:L3"/>
    <mergeCell ref="AJ4:AO4"/>
    <mergeCell ref="AE5:AF5"/>
    <mergeCell ref="AG5:AH5"/>
    <mergeCell ref="C4:L4"/>
    <mergeCell ref="M4:AB4"/>
    <mergeCell ref="M3:V3"/>
    <mergeCell ref="AN9:AO9"/>
    <mergeCell ref="AJ9:AK9"/>
    <mergeCell ref="AN7:AO7"/>
    <mergeCell ref="AJ8:AK8"/>
    <mergeCell ref="AN8:AO8"/>
    <mergeCell ref="AL10:AM10"/>
    <mergeCell ref="AL8:AM8"/>
    <mergeCell ref="AL9:AM9"/>
    <mergeCell ref="AJ10:AK10"/>
    <mergeCell ref="M9:N9"/>
    <mergeCell ref="O8:P8"/>
    <mergeCell ref="M8:N8"/>
    <mergeCell ref="S9:T9"/>
    <mergeCell ref="S8:T8"/>
    <mergeCell ref="O9:P9"/>
    <mergeCell ref="Q9:R9"/>
    <mergeCell ref="Q8:R8"/>
    <mergeCell ref="S10:T10"/>
    <mergeCell ref="AE7:AF7"/>
    <mergeCell ref="AE9:AF9"/>
    <mergeCell ref="AE13:AF13"/>
    <mergeCell ref="AG13:AH13"/>
    <mergeCell ref="AC11:AD11"/>
    <mergeCell ref="AC9:AD9"/>
    <mergeCell ref="W7:X7"/>
    <mergeCell ref="W10:X10"/>
    <mergeCell ref="U10:V10"/>
    <mergeCell ref="W9:X9"/>
    <mergeCell ref="U8:V8"/>
    <mergeCell ref="U7:V7"/>
    <mergeCell ref="W8:X8"/>
    <mergeCell ref="AG14:AH14"/>
    <mergeCell ref="AN14:AO14"/>
    <mergeCell ref="AJ14:AK14"/>
    <mergeCell ref="AL14:AM14"/>
    <mergeCell ref="AC13:AD13"/>
    <mergeCell ref="AJ12:AK12"/>
    <mergeCell ref="AJ13:AK13"/>
    <mergeCell ref="AG12:AH12"/>
    <mergeCell ref="AQ31:AQ34"/>
    <mergeCell ref="K13:L13"/>
    <mergeCell ref="I12:J12"/>
    <mergeCell ref="M10:N10"/>
    <mergeCell ref="AE12:AF12"/>
    <mergeCell ref="AL12:AM12"/>
    <mergeCell ref="AL13:AM13"/>
    <mergeCell ref="AN13:AO13"/>
    <mergeCell ref="K12:L12"/>
    <mergeCell ref="M11:N11"/>
    <mergeCell ref="O12:P12"/>
    <mergeCell ref="O11:P11"/>
    <mergeCell ref="W12:X12"/>
    <mergeCell ref="U11:V11"/>
    <mergeCell ref="W11:X11"/>
    <mergeCell ref="Q11:R11"/>
    <mergeCell ref="Q12:R12"/>
    <mergeCell ref="S11:T11"/>
    <mergeCell ref="O10:P10"/>
    <mergeCell ref="Q10:R10"/>
  </mergeCells>
  <phoneticPr fontId="0" type="noConversion"/>
  <pageMargins left="0.37" right="0.37" top="1.05" bottom="0.34" header="0.9" footer="0.38"/>
  <pageSetup paperSize="9" scale="58"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7"/>
  <sheetViews>
    <sheetView zoomScale="75" workbookViewId="0">
      <selection activeCell="L23" sqref="L23"/>
    </sheetView>
  </sheetViews>
  <sheetFormatPr defaultRowHeight="12.75" x14ac:dyDescent="0.2"/>
  <cols>
    <col min="1" max="1" width="22.42578125" customWidth="1"/>
    <col min="2" max="2" width="14.140625" customWidth="1"/>
    <col min="3" max="3" width="3.42578125" customWidth="1"/>
    <col min="4" max="4" width="13.5703125" customWidth="1"/>
    <col min="5" max="5" width="3" customWidth="1"/>
    <col min="6" max="6" width="13.85546875" bestFit="1" customWidth="1"/>
    <col min="7" max="7" width="3" customWidth="1"/>
    <col min="8" max="8" width="11.42578125" customWidth="1"/>
    <col min="9" max="9" width="3.28515625" customWidth="1"/>
    <col min="11" max="11" width="9" customWidth="1"/>
    <col min="12" max="12" width="1.7109375" customWidth="1"/>
    <col min="13" max="13" width="7.140625" customWidth="1"/>
    <col min="14" max="14" width="2" customWidth="1"/>
    <col min="19" max="19" width="12.140625" customWidth="1"/>
    <col min="20" max="20" width="4.5703125" customWidth="1"/>
  </cols>
  <sheetData>
    <row r="1" spans="1:20" ht="20.25" x14ac:dyDescent="0.3">
      <c r="A1" s="189" t="s">
        <v>1172</v>
      </c>
      <c r="B1" s="24"/>
      <c r="C1" s="24"/>
      <c r="D1" s="24"/>
      <c r="E1" s="24"/>
      <c r="F1" s="426"/>
      <c r="J1" s="24"/>
      <c r="T1" s="24"/>
    </row>
    <row r="2" spans="1:20" ht="13.5" thickBot="1" x14ac:dyDescent="0.25">
      <c r="K2" s="14"/>
      <c r="L2" s="14"/>
      <c r="M2" s="14"/>
      <c r="N2" s="14"/>
    </row>
    <row r="3" spans="1:20" x14ac:dyDescent="0.2">
      <c r="A3" s="25"/>
      <c r="B3" s="25"/>
      <c r="C3" s="26"/>
      <c r="D3" s="26"/>
      <c r="E3" s="26"/>
      <c r="F3" s="26"/>
      <c r="G3" s="26"/>
      <c r="H3" s="25"/>
      <c r="I3" s="28"/>
      <c r="K3" s="14"/>
      <c r="L3" s="14"/>
      <c r="M3" s="14"/>
      <c r="N3" s="14"/>
    </row>
    <row r="4" spans="1:20" s="61" customFormat="1" x14ac:dyDescent="0.2">
      <c r="A4" s="142"/>
      <c r="B4" s="2878" t="s">
        <v>51</v>
      </c>
      <c r="C4" s="3159"/>
      <c r="D4" s="3159"/>
      <c r="E4" s="3159"/>
      <c r="F4" s="3159"/>
      <c r="G4" s="3159"/>
      <c r="H4" s="2878" t="s">
        <v>67</v>
      </c>
      <c r="I4" s="3121"/>
      <c r="K4" s="3159"/>
      <c r="L4" s="3159"/>
      <c r="M4" s="3159"/>
      <c r="N4" s="3159"/>
      <c r="T4"/>
    </row>
    <row r="5" spans="1:20" s="61" customFormat="1" x14ac:dyDescent="0.2">
      <c r="A5" s="142"/>
      <c r="B5" s="2878" t="s">
        <v>50</v>
      </c>
      <c r="C5" s="3159"/>
      <c r="D5" s="3159"/>
      <c r="E5" s="3159"/>
      <c r="F5" s="3159"/>
      <c r="G5" s="3121"/>
      <c r="H5" s="2878" t="s">
        <v>485</v>
      </c>
      <c r="I5" s="3121"/>
      <c r="K5" s="3159"/>
      <c r="L5" s="3159"/>
      <c r="M5" s="3159"/>
      <c r="N5" s="3159"/>
      <c r="T5"/>
    </row>
    <row r="6" spans="1:20" s="61" customFormat="1" x14ac:dyDescent="0.2">
      <c r="A6" s="142"/>
      <c r="B6" s="3176"/>
      <c r="C6" s="3156"/>
      <c r="D6" s="3156"/>
      <c r="E6" s="3156"/>
      <c r="F6" s="3156"/>
      <c r="G6" s="3156"/>
      <c r="H6" s="2878" t="s">
        <v>80</v>
      </c>
      <c r="I6" s="3121"/>
      <c r="K6" s="3159"/>
      <c r="L6" s="3159"/>
      <c r="M6" s="3159"/>
      <c r="N6" s="3159"/>
      <c r="T6"/>
    </row>
    <row r="7" spans="1:20" s="61" customFormat="1" x14ac:dyDescent="0.2">
      <c r="A7" s="294" t="s">
        <v>679</v>
      </c>
      <c r="B7" s="294" t="s">
        <v>127</v>
      </c>
      <c r="C7" s="255"/>
      <c r="D7" s="296" t="s">
        <v>250</v>
      </c>
      <c r="E7" s="255"/>
      <c r="F7" s="3127" t="s">
        <v>626</v>
      </c>
      <c r="G7" s="3159"/>
      <c r="H7" s="2878" t="s">
        <v>386</v>
      </c>
      <c r="I7" s="3121"/>
      <c r="K7" s="3159"/>
      <c r="L7" s="3159"/>
      <c r="M7" s="3159"/>
      <c r="N7" s="3159"/>
      <c r="T7"/>
    </row>
    <row r="8" spans="1:20" s="61" customFormat="1" x14ac:dyDescent="0.2">
      <c r="A8" s="294" t="s">
        <v>680</v>
      </c>
      <c r="B8" s="294" t="s">
        <v>251</v>
      </c>
      <c r="C8" s="255"/>
      <c r="D8" s="296" t="s">
        <v>251</v>
      </c>
      <c r="E8" s="255"/>
      <c r="F8" s="3127"/>
      <c r="G8" s="3159"/>
      <c r="H8" s="2878" t="s">
        <v>280</v>
      </c>
      <c r="I8" s="3121"/>
      <c r="K8" s="3159"/>
      <c r="L8" s="3159"/>
      <c r="M8" s="3159"/>
      <c r="N8" s="3159"/>
      <c r="T8"/>
    </row>
    <row r="9" spans="1:20" s="61" customFormat="1" x14ac:dyDescent="0.2">
      <c r="A9" s="294"/>
      <c r="B9" s="3185"/>
      <c r="C9" s="3187"/>
      <c r="D9" s="62"/>
      <c r="E9" s="62"/>
      <c r="F9" s="3198"/>
      <c r="G9" s="3186"/>
      <c r="H9" s="142"/>
      <c r="I9" s="199"/>
      <c r="K9" s="3159"/>
      <c r="L9" s="3159"/>
      <c r="M9" s="62"/>
      <c r="N9" s="62"/>
      <c r="T9"/>
    </row>
    <row r="10" spans="1:20" x14ac:dyDescent="0.2">
      <c r="A10" s="1"/>
      <c r="B10" s="2851" t="s">
        <v>137</v>
      </c>
      <c r="C10" s="2864"/>
      <c r="D10" s="2854" t="s">
        <v>138</v>
      </c>
      <c r="E10" s="2864"/>
      <c r="F10" s="2854" t="s">
        <v>252</v>
      </c>
      <c r="G10" s="2852"/>
      <c r="H10" s="2851" t="s">
        <v>486</v>
      </c>
      <c r="I10" s="2853"/>
      <c r="K10" s="3159"/>
      <c r="L10" s="3159"/>
      <c r="M10" s="2852"/>
      <c r="N10" s="2852"/>
    </row>
    <row r="11" spans="1:20" ht="13.5" thickBot="1" x14ac:dyDescent="0.25">
      <c r="A11" s="308"/>
      <c r="B11" s="262"/>
      <c r="C11" s="41"/>
      <c r="D11" s="185"/>
      <c r="E11" s="41"/>
      <c r="F11" s="36"/>
      <c r="G11" s="17"/>
      <c r="H11" s="54"/>
      <c r="I11" s="191"/>
      <c r="K11" s="14"/>
      <c r="L11" s="14"/>
      <c r="M11" s="14"/>
      <c r="N11" s="14"/>
      <c r="T11" s="13"/>
    </row>
    <row r="12" spans="1:20" x14ac:dyDescent="0.2">
      <c r="A12" s="25" t="s">
        <v>515</v>
      </c>
      <c r="B12" s="522">
        <v>7086.0473250000005</v>
      </c>
      <c r="C12" s="523"/>
      <c r="D12" s="524">
        <v>0</v>
      </c>
      <c r="E12" s="523"/>
      <c r="F12" s="525">
        <v>7086.0473250000005</v>
      </c>
      <c r="G12" s="468"/>
      <c r="H12" s="526">
        <v>50619.552799623976</v>
      </c>
      <c r="I12" s="28"/>
      <c r="J12" s="404"/>
      <c r="K12" s="4"/>
      <c r="L12" s="14"/>
      <c r="M12" s="623"/>
      <c r="N12" s="14"/>
    </row>
    <row r="13" spans="1:20" x14ac:dyDescent="0.2">
      <c r="A13" s="642" t="s">
        <v>101</v>
      </c>
      <c r="B13" s="1262">
        <v>23855.609925000008</v>
      </c>
      <c r="C13" s="727"/>
      <c r="D13" s="650">
        <v>30.417187500000001</v>
      </c>
      <c r="E13" s="727"/>
      <c r="F13" s="1263">
        <v>23886.027112500007</v>
      </c>
      <c r="G13" s="652"/>
      <c r="H13" s="654">
        <v>170631.0944789582</v>
      </c>
      <c r="I13" s="643"/>
      <c r="J13" s="404"/>
      <c r="K13" s="4"/>
      <c r="L13" s="14"/>
      <c r="M13" s="623"/>
      <c r="N13" s="14"/>
    </row>
    <row r="14" spans="1:20" x14ac:dyDescent="0.2">
      <c r="A14" s="642" t="s">
        <v>494</v>
      </c>
      <c r="B14" s="1262">
        <v>47009.8125</v>
      </c>
      <c r="C14" s="727"/>
      <c r="D14" s="650">
        <v>0</v>
      </c>
      <c r="E14" s="727"/>
      <c r="F14" s="1263">
        <v>47009.8125</v>
      </c>
      <c r="G14" s="652"/>
      <c r="H14" s="654">
        <v>335817.07499309897</v>
      </c>
      <c r="I14" s="643"/>
      <c r="J14" s="404"/>
      <c r="K14" s="4"/>
      <c r="L14" s="14"/>
      <c r="M14" s="623"/>
      <c r="N14" s="14"/>
    </row>
    <row r="15" spans="1:20" x14ac:dyDescent="0.2">
      <c r="A15" s="642" t="s">
        <v>612</v>
      </c>
      <c r="B15" s="1262">
        <v>13570.1567235</v>
      </c>
      <c r="C15" s="729" t="s">
        <v>492</v>
      </c>
      <c r="D15" s="650">
        <v>184.88242500000001</v>
      </c>
      <c r="E15" s="729"/>
      <c r="F15" s="1263">
        <v>13755.0391485</v>
      </c>
      <c r="G15" s="656" t="s">
        <v>492</v>
      </c>
      <c r="H15" s="654">
        <v>98259.847627872092</v>
      </c>
      <c r="I15" s="656"/>
      <c r="J15" s="404"/>
      <c r="K15" s="4"/>
      <c r="L15" s="14"/>
      <c r="M15" s="623"/>
      <c r="N15" s="14"/>
    </row>
    <row r="16" spans="1:20" x14ac:dyDescent="0.2">
      <c r="A16" s="642" t="s">
        <v>613</v>
      </c>
      <c r="B16" s="1262">
        <v>34430.392499999994</v>
      </c>
      <c r="C16" s="727"/>
      <c r="D16" s="650">
        <v>0</v>
      </c>
      <c r="E16" s="727"/>
      <c r="F16" s="1263">
        <v>34430.392499999994</v>
      </c>
      <c r="G16" s="657"/>
      <c r="H16" s="654">
        <v>245955.32475723722</v>
      </c>
      <c r="I16" s="657"/>
      <c r="J16" s="404"/>
      <c r="K16" s="4"/>
      <c r="L16" s="14"/>
      <c r="M16" s="623"/>
      <c r="N16" s="14"/>
    </row>
    <row r="17" spans="1:20" x14ac:dyDescent="0.2">
      <c r="A17" s="642" t="s">
        <v>517</v>
      </c>
      <c r="B17" s="1262">
        <v>11428.093950000002</v>
      </c>
      <c r="C17" s="727"/>
      <c r="D17" s="650">
        <v>0</v>
      </c>
      <c r="E17" s="727"/>
      <c r="F17" s="1263">
        <v>11428.093950000002</v>
      </c>
      <c r="G17" s="657"/>
      <c r="H17" s="654">
        <v>81637.191874256707</v>
      </c>
      <c r="I17" s="657"/>
      <c r="J17" s="404"/>
      <c r="K17" s="4"/>
      <c r="L17" s="14"/>
      <c r="M17" s="623"/>
      <c r="N17" s="14"/>
    </row>
    <row r="18" spans="1:20" x14ac:dyDescent="0.2">
      <c r="A18" s="658" t="s">
        <v>496</v>
      </c>
      <c r="B18" s="1262">
        <v>10218.19072263837</v>
      </c>
      <c r="C18" s="727"/>
      <c r="D18" s="650">
        <v>685.9808049628067</v>
      </c>
      <c r="E18" s="727"/>
      <c r="F18" s="1263">
        <v>10904.171527601176</v>
      </c>
      <c r="G18" s="657"/>
      <c r="H18" s="654">
        <v>77894.524417047156</v>
      </c>
      <c r="I18" s="657"/>
      <c r="J18" s="404"/>
      <c r="K18" s="4"/>
      <c r="L18" s="14"/>
      <c r="M18" s="623"/>
      <c r="N18" s="14"/>
    </row>
    <row r="19" spans="1:20" x14ac:dyDescent="0.2">
      <c r="A19" s="642" t="s">
        <v>102</v>
      </c>
      <c r="B19" s="1262">
        <v>38216.962683973397</v>
      </c>
      <c r="C19" s="729" t="s">
        <v>492</v>
      </c>
      <c r="D19" s="650">
        <v>658.40612750000003</v>
      </c>
      <c r="E19" s="729"/>
      <c r="F19" s="1263">
        <v>38875.368811473396</v>
      </c>
      <c r="G19" s="656" t="s">
        <v>492</v>
      </c>
      <c r="H19" s="654">
        <v>277708.24747592729</v>
      </c>
      <c r="I19" s="656"/>
      <c r="J19" s="404"/>
      <c r="K19" s="4"/>
      <c r="L19" s="14"/>
      <c r="M19" s="623"/>
      <c r="N19" s="14"/>
    </row>
    <row r="20" spans="1:20" x14ac:dyDescent="0.2">
      <c r="A20" s="642" t="s">
        <v>593</v>
      </c>
      <c r="B20" s="1262">
        <v>62893.150461249999</v>
      </c>
      <c r="C20" s="727"/>
      <c r="D20" s="650">
        <v>6164.9048350000012</v>
      </c>
      <c r="E20" s="727"/>
      <c r="F20" s="1263">
        <v>69058.055296250008</v>
      </c>
      <c r="G20" s="657"/>
      <c r="H20" s="654">
        <v>493319.86028019927</v>
      </c>
      <c r="I20" s="657"/>
      <c r="J20" s="404"/>
      <c r="K20" s="4"/>
      <c r="L20" s="14"/>
      <c r="M20" s="623"/>
      <c r="N20" s="14"/>
    </row>
    <row r="21" spans="1:20" x14ac:dyDescent="0.2">
      <c r="A21" s="642" t="s">
        <v>520</v>
      </c>
      <c r="B21" s="1262">
        <v>10441.383750000001</v>
      </c>
      <c r="C21" s="727"/>
      <c r="D21" s="650">
        <v>0</v>
      </c>
      <c r="E21" s="727"/>
      <c r="F21" s="1263">
        <v>10441.383750000001</v>
      </c>
      <c r="G21" s="657"/>
      <c r="H21" s="654">
        <v>74588.575519323233</v>
      </c>
      <c r="I21" s="657"/>
      <c r="J21" s="404"/>
      <c r="K21" s="4"/>
      <c r="L21" s="14"/>
      <c r="M21" s="623"/>
      <c r="N21" s="14"/>
    </row>
    <row r="22" spans="1:20" x14ac:dyDescent="0.2">
      <c r="A22" s="658" t="s">
        <v>497</v>
      </c>
      <c r="B22" s="1262">
        <v>14592.599</v>
      </c>
      <c r="C22" s="727"/>
      <c r="D22" s="650">
        <v>0</v>
      </c>
      <c r="E22" s="727"/>
      <c r="F22" s="1263">
        <v>14592.599</v>
      </c>
      <c r="G22" s="657"/>
      <c r="H22" s="654">
        <v>104243.00060178332</v>
      </c>
      <c r="I22" s="657"/>
      <c r="J22" s="404"/>
      <c r="K22" s="4"/>
      <c r="L22" s="14"/>
      <c r="M22" s="623"/>
      <c r="N22" s="14"/>
    </row>
    <row r="23" spans="1:20" x14ac:dyDescent="0.2">
      <c r="A23" s="642" t="s">
        <v>499</v>
      </c>
      <c r="B23" s="1262">
        <v>14866.421868847312</v>
      </c>
      <c r="C23" s="727"/>
      <c r="D23" s="650">
        <v>0</v>
      </c>
      <c r="E23" s="727"/>
      <c r="F23" s="1263">
        <v>14866.421868847312</v>
      </c>
      <c r="G23" s="657"/>
      <c r="H23" s="654">
        <v>106199.06870740537</v>
      </c>
      <c r="I23" s="657"/>
      <c r="J23" s="404"/>
      <c r="K23" s="4"/>
      <c r="L23" s="14"/>
      <c r="M23" s="623"/>
      <c r="N23" s="14"/>
    </row>
    <row r="24" spans="1:20" x14ac:dyDescent="0.2">
      <c r="A24" s="642" t="s">
        <v>500</v>
      </c>
      <c r="B24" s="1262">
        <v>41755.550069750003</v>
      </c>
      <c r="C24" s="729" t="s">
        <v>492</v>
      </c>
      <c r="D24" s="650">
        <v>3840.7216800000001</v>
      </c>
      <c r="E24" s="729"/>
      <c r="F24" s="1263">
        <v>45596.271749750005</v>
      </c>
      <c r="G24" s="656" t="s">
        <v>492</v>
      </c>
      <c r="H24" s="654">
        <v>325719.37209048675</v>
      </c>
      <c r="I24" s="656"/>
      <c r="J24" s="404"/>
      <c r="K24" s="4"/>
      <c r="L24" s="14"/>
      <c r="M24" s="623"/>
      <c r="N24" s="14"/>
      <c r="T24" s="2873" t="s">
        <v>1049</v>
      </c>
    </row>
    <row r="25" spans="1:20" x14ac:dyDescent="0.2">
      <c r="A25" s="642" t="s">
        <v>522</v>
      </c>
      <c r="B25" s="1262">
        <v>15697.782500000001</v>
      </c>
      <c r="C25" s="727"/>
      <c r="D25" s="650">
        <v>0</v>
      </c>
      <c r="E25" s="727"/>
      <c r="F25" s="1263">
        <v>15697.782500000001</v>
      </c>
      <c r="G25" s="657"/>
      <c r="H25" s="654">
        <v>112137.93722380527</v>
      </c>
      <c r="I25" s="657"/>
      <c r="J25" s="404"/>
      <c r="K25" s="4"/>
      <c r="L25" s="14"/>
      <c r="M25" s="623"/>
      <c r="N25" s="14"/>
      <c r="T25" s="2874"/>
    </row>
    <row r="26" spans="1:20" x14ac:dyDescent="0.2">
      <c r="A26" s="642" t="s">
        <v>103</v>
      </c>
      <c r="B26" s="1262">
        <v>14547.598000000002</v>
      </c>
      <c r="C26" s="727"/>
      <c r="D26" s="650">
        <v>216.98899999999998</v>
      </c>
      <c r="E26" s="727"/>
      <c r="F26" s="1263">
        <v>14764.587000000001</v>
      </c>
      <c r="G26" s="657"/>
      <c r="H26" s="654">
        <v>105471.60595080303</v>
      </c>
      <c r="I26" s="657"/>
      <c r="J26" s="404"/>
      <c r="K26" s="4"/>
      <c r="L26" s="14"/>
      <c r="M26" s="623"/>
      <c r="N26" s="14"/>
      <c r="T26" s="2874"/>
    </row>
    <row r="27" spans="1:20" x14ac:dyDescent="0.2">
      <c r="A27" s="642" t="s">
        <v>285</v>
      </c>
      <c r="B27" s="1262">
        <v>15518.76935</v>
      </c>
      <c r="C27" s="729" t="s">
        <v>492</v>
      </c>
      <c r="D27" s="650">
        <v>1824.3903324999999</v>
      </c>
      <c r="E27" s="729"/>
      <c r="F27" s="1263">
        <v>17343.159682500002</v>
      </c>
      <c r="G27" s="656" t="s">
        <v>492</v>
      </c>
      <c r="H27" s="654">
        <v>123891.77590775104</v>
      </c>
      <c r="I27" s="656"/>
      <c r="J27" s="404"/>
      <c r="K27" s="4"/>
      <c r="L27" s="14"/>
      <c r="M27" s="623"/>
      <c r="N27" s="14"/>
      <c r="T27" s="2874"/>
    </row>
    <row r="28" spans="1:20" x14ac:dyDescent="0.2">
      <c r="A28" s="642" t="s">
        <v>503</v>
      </c>
      <c r="B28" s="1262">
        <v>78621.247884500001</v>
      </c>
      <c r="C28" s="729" t="s">
        <v>492</v>
      </c>
      <c r="D28" s="650">
        <v>1712.3307500000001</v>
      </c>
      <c r="E28" s="729"/>
      <c r="F28" s="1263">
        <v>80333.578634499994</v>
      </c>
      <c r="G28" s="656" t="s">
        <v>492</v>
      </c>
      <c r="H28" s="654">
        <v>573867.15594251512</v>
      </c>
      <c r="I28" s="656"/>
      <c r="J28" s="404"/>
      <c r="K28" s="4"/>
      <c r="L28" s="14"/>
      <c r="M28" s="623"/>
      <c r="N28" s="14"/>
    </row>
    <row r="29" spans="1:20" x14ac:dyDescent="0.2">
      <c r="A29" s="642" t="s">
        <v>504</v>
      </c>
      <c r="B29" s="1262">
        <v>33296.94311</v>
      </c>
      <c r="C29" s="729" t="s">
        <v>492</v>
      </c>
      <c r="D29" s="650">
        <v>1615.1772474999998</v>
      </c>
      <c r="E29" s="729"/>
      <c r="F29" s="1263">
        <v>34912.120357499996</v>
      </c>
      <c r="G29" s="656" t="s">
        <v>492</v>
      </c>
      <c r="H29" s="654">
        <v>249396.57311465926</v>
      </c>
      <c r="I29" s="656"/>
      <c r="J29" s="404"/>
      <c r="K29" s="4"/>
      <c r="L29" s="14"/>
      <c r="M29" s="623"/>
      <c r="N29" s="14"/>
    </row>
    <row r="30" spans="1:20" x14ac:dyDescent="0.2">
      <c r="A30" s="642" t="s">
        <v>505</v>
      </c>
      <c r="B30" s="1262">
        <v>10336.101777361631</v>
      </c>
      <c r="C30" s="727"/>
      <c r="D30" s="650">
        <v>217.00783503719333</v>
      </c>
      <c r="E30" s="727"/>
      <c r="F30" s="1263">
        <v>10553.109612398825</v>
      </c>
      <c r="G30" s="657"/>
      <c r="H30" s="654">
        <v>75386.695110033237</v>
      </c>
      <c r="I30" s="657"/>
      <c r="J30" s="404"/>
      <c r="K30" s="4"/>
      <c r="L30" s="14"/>
      <c r="M30" s="623"/>
      <c r="N30" s="14"/>
    </row>
    <row r="31" spans="1:20" x14ac:dyDescent="0.2">
      <c r="A31" s="642" t="s">
        <v>104</v>
      </c>
      <c r="B31" s="1262">
        <v>546.06089999999995</v>
      </c>
      <c r="C31" s="729"/>
      <c r="D31" s="650">
        <v>78809.132443982802</v>
      </c>
      <c r="E31" s="729" t="s">
        <v>492</v>
      </c>
      <c r="F31" s="1263">
        <v>79355.193343982799</v>
      </c>
      <c r="G31" s="656" t="s">
        <v>492</v>
      </c>
      <c r="H31" s="654">
        <v>566878.00901754585</v>
      </c>
      <c r="I31" s="656"/>
      <c r="J31" s="404"/>
      <c r="K31" s="4"/>
      <c r="L31" s="14"/>
      <c r="M31" s="623"/>
      <c r="N31" s="14"/>
    </row>
    <row r="32" spans="1:20" x14ac:dyDescent="0.2">
      <c r="A32" s="642" t="s">
        <v>506</v>
      </c>
      <c r="B32" s="1262">
        <v>45494.736707153737</v>
      </c>
      <c r="C32" s="727"/>
      <c r="D32" s="650">
        <v>205.9385</v>
      </c>
      <c r="E32" s="727"/>
      <c r="F32" s="1263">
        <v>45700.675207153734</v>
      </c>
      <c r="G32" s="657"/>
      <c r="H32" s="654">
        <v>326465.18369491486</v>
      </c>
      <c r="I32" s="657"/>
      <c r="J32" s="404"/>
      <c r="K32" s="4"/>
      <c r="L32" s="14"/>
      <c r="M32" s="623"/>
      <c r="N32" s="14"/>
    </row>
    <row r="33" spans="1:20" x14ac:dyDescent="0.2">
      <c r="A33" s="658" t="s">
        <v>507</v>
      </c>
      <c r="B33" s="1262">
        <v>8543.1711749999995</v>
      </c>
      <c r="C33" s="727"/>
      <c r="D33" s="650">
        <v>415.01575000000003</v>
      </c>
      <c r="E33" s="727"/>
      <c r="F33" s="1263">
        <v>8958.186925</v>
      </c>
      <c r="G33" s="652"/>
      <c r="H33" s="654">
        <v>63993.280772922117</v>
      </c>
      <c r="I33" s="643"/>
      <c r="J33" s="404"/>
      <c r="K33" s="4"/>
      <c r="L33" s="14"/>
      <c r="M33" s="623"/>
      <c r="N33" s="14"/>
      <c r="T33" s="13"/>
    </row>
    <row r="34" spans="1:20" x14ac:dyDescent="0.2">
      <c r="A34" s="658" t="s">
        <v>106</v>
      </c>
      <c r="B34" s="1262">
        <v>71362.364200000011</v>
      </c>
      <c r="C34" s="727"/>
      <c r="D34" s="650">
        <v>3741.1016249999998</v>
      </c>
      <c r="E34" s="727"/>
      <c r="F34" s="1263">
        <v>75103.465825000007</v>
      </c>
      <c r="G34" s="652"/>
      <c r="H34" s="654">
        <v>536505.5692403724</v>
      </c>
      <c r="I34" s="643"/>
      <c r="J34" s="404"/>
      <c r="K34" s="4"/>
      <c r="L34" s="14"/>
      <c r="M34" s="623"/>
      <c r="N34" s="14"/>
    </row>
    <row r="35" spans="1:20" x14ac:dyDescent="0.2">
      <c r="A35" s="642" t="s">
        <v>614</v>
      </c>
      <c r="B35" s="1262">
        <v>21926.053500000002</v>
      </c>
      <c r="C35" s="727"/>
      <c r="D35" s="650">
        <v>0</v>
      </c>
      <c r="E35" s="727"/>
      <c r="F35" s="1263">
        <v>21926.053500000002</v>
      </c>
      <c r="G35" s="652"/>
      <c r="H35" s="654">
        <v>156629.91960481019</v>
      </c>
      <c r="I35" s="643"/>
      <c r="J35" s="404"/>
      <c r="K35" s="4"/>
      <c r="L35" s="14"/>
      <c r="M35" s="623"/>
      <c r="N35" s="14"/>
    </row>
    <row r="36" spans="1:20" x14ac:dyDescent="0.2">
      <c r="A36" s="642" t="s">
        <v>509</v>
      </c>
      <c r="B36" s="1262">
        <v>12045.234009899999</v>
      </c>
      <c r="C36" s="727"/>
      <c r="D36" s="650">
        <v>0</v>
      </c>
      <c r="E36" s="727"/>
      <c r="F36" s="1263">
        <v>12045.234009899999</v>
      </c>
      <c r="G36" s="652"/>
      <c r="H36" s="654">
        <v>86045.764441456005</v>
      </c>
      <c r="I36" s="643"/>
      <c r="J36" s="404"/>
      <c r="K36" s="4"/>
      <c r="L36" s="14"/>
      <c r="M36" s="623"/>
      <c r="N36" s="14"/>
    </row>
    <row r="37" spans="1:20" x14ac:dyDescent="0.2">
      <c r="A37" s="642" t="s">
        <v>511</v>
      </c>
      <c r="B37" s="1262">
        <v>25880.246717846268</v>
      </c>
      <c r="C37" s="727"/>
      <c r="D37" s="650">
        <v>4</v>
      </c>
      <c r="E37" s="727"/>
      <c r="F37" s="1263">
        <v>25884.246717846268</v>
      </c>
      <c r="G37" s="652"/>
      <c r="H37" s="654">
        <v>184905.48162017995</v>
      </c>
      <c r="I37" s="643"/>
      <c r="J37" s="404"/>
      <c r="K37" s="4"/>
      <c r="L37" s="14"/>
      <c r="M37" s="623"/>
      <c r="N37" s="14"/>
    </row>
    <row r="38" spans="1:20" x14ac:dyDescent="0.2">
      <c r="A38" s="642" t="s">
        <v>107</v>
      </c>
      <c r="B38" s="1262">
        <v>24576.739824000004</v>
      </c>
      <c r="C38" s="727"/>
      <c r="D38" s="650">
        <v>0</v>
      </c>
      <c r="E38" s="727"/>
      <c r="F38" s="1263">
        <v>24576.739824000004</v>
      </c>
      <c r="G38" s="652"/>
      <c r="H38" s="654">
        <v>175565.23716324312</v>
      </c>
      <c r="I38" s="643"/>
      <c r="J38" s="404"/>
      <c r="K38" s="4"/>
      <c r="L38" s="14"/>
      <c r="M38" s="623"/>
      <c r="N38" s="14"/>
    </row>
    <row r="39" spans="1:20" x14ac:dyDescent="0.2">
      <c r="A39" s="642" t="s">
        <v>615</v>
      </c>
      <c r="B39" s="1262">
        <v>54657.236024999998</v>
      </c>
      <c r="C39" s="727"/>
      <c r="D39" s="650">
        <v>0</v>
      </c>
      <c r="E39" s="727"/>
      <c r="F39" s="1263">
        <v>54657.236024999998</v>
      </c>
      <c r="G39" s="652"/>
      <c r="H39" s="654">
        <v>390446.84828561987</v>
      </c>
      <c r="I39" s="643"/>
      <c r="J39" s="404"/>
      <c r="K39" s="4"/>
      <c r="L39" s="14"/>
      <c r="M39" s="623"/>
      <c r="N39" s="14"/>
    </row>
    <row r="40" spans="1:20" ht="13.5" thickBot="1" x14ac:dyDescent="0.25">
      <c r="A40" s="6" t="s">
        <v>513</v>
      </c>
      <c r="B40" s="472">
        <v>12518.312737903745</v>
      </c>
      <c r="C40" s="473"/>
      <c r="D40" s="474">
        <v>0</v>
      </c>
      <c r="E40" s="473"/>
      <c r="F40" s="475">
        <v>12518.312737903745</v>
      </c>
      <c r="G40" s="40"/>
      <c r="H40" s="48">
        <v>89425.22728614771</v>
      </c>
      <c r="I40" s="7"/>
      <c r="J40" s="404"/>
      <c r="K40" s="4"/>
      <c r="L40" s="14"/>
      <c r="M40" s="623"/>
      <c r="N40" s="14"/>
    </row>
    <row r="41" spans="1:20" ht="13.5" thickBot="1" x14ac:dyDescent="0.25">
      <c r="A41" s="70" t="s">
        <v>488</v>
      </c>
      <c r="B41" s="476">
        <v>775932.96989862458</v>
      </c>
      <c r="C41" s="477"/>
      <c r="D41" s="478">
        <v>100326.3965439828</v>
      </c>
      <c r="E41" s="477"/>
      <c r="F41" s="478">
        <v>876259.36644260748</v>
      </c>
      <c r="G41" s="79"/>
      <c r="H41" s="89">
        <v>6259605</v>
      </c>
      <c r="I41" s="7"/>
      <c r="J41" s="404"/>
      <c r="K41" s="76"/>
      <c r="L41" s="68"/>
      <c r="M41" s="624"/>
      <c r="N41" s="14"/>
    </row>
    <row r="42" spans="1:20" ht="15" x14ac:dyDescent="0.2">
      <c r="A42" s="245" t="s">
        <v>253</v>
      </c>
      <c r="B42" s="76"/>
      <c r="C42" s="68"/>
      <c r="D42" s="76"/>
      <c r="E42" s="68"/>
      <c r="F42" s="76"/>
      <c r="G42" s="76"/>
    </row>
    <row r="43" spans="1:20" ht="15" x14ac:dyDescent="0.2">
      <c r="A43" s="245" t="s">
        <v>43</v>
      </c>
      <c r="B43" s="76"/>
      <c r="C43" s="68"/>
      <c r="D43" s="76"/>
      <c r="E43" s="68"/>
      <c r="F43" s="76"/>
      <c r="G43" s="76"/>
    </row>
    <row r="44" spans="1:20" ht="15" x14ac:dyDescent="0.2">
      <c r="A44" s="245" t="s">
        <v>44</v>
      </c>
      <c r="B44" s="76"/>
      <c r="C44" s="68"/>
      <c r="D44" s="76"/>
      <c r="E44" s="68"/>
      <c r="F44" s="76"/>
      <c r="G44" s="76"/>
    </row>
    <row r="45" spans="1:20" s="34" customFormat="1" ht="15" x14ac:dyDescent="0.2">
      <c r="A45" s="34" t="s">
        <v>45</v>
      </c>
      <c r="F45" s="479"/>
      <c r="T45"/>
    </row>
    <row r="46" spans="1:20" s="34" customFormat="1" ht="15" x14ac:dyDescent="0.2">
      <c r="A46" s="34" t="s">
        <v>46</v>
      </c>
      <c r="F46" s="479"/>
      <c r="T46"/>
    </row>
    <row r="47" spans="1:20" s="34" customFormat="1" ht="15" x14ac:dyDescent="0.2">
      <c r="A47" s="34" t="s">
        <v>47</v>
      </c>
      <c r="F47" s="479"/>
      <c r="T47" s="60"/>
    </row>
    <row r="48" spans="1:20" ht="15" x14ac:dyDescent="0.2">
      <c r="A48" s="245" t="s">
        <v>48</v>
      </c>
    </row>
    <row r="49" spans="1:20" ht="15" x14ac:dyDescent="0.2">
      <c r="A49" s="245" t="s">
        <v>49</v>
      </c>
    </row>
    <row r="53" spans="1:20" ht="15" x14ac:dyDescent="0.2">
      <c r="T53" s="34"/>
    </row>
    <row r="54" spans="1:20" ht="15" x14ac:dyDescent="0.2">
      <c r="T54" s="34"/>
    </row>
    <row r="55" spans="1:20" ht="15" x14ac:dyDescent="0.2">
      <c r="T55" s="34"/>
    </row>
    <row r="56" spans="1:20" ht="15" x14ac:dyDescent="0.2">
      <c r="T56" s="34"/>
    </row>
    <row r="57" spans="1:20" ht="15" x14ac:dyDescent="0.2">
      <c r="T57" s="34"/>
    </row>
    <row r="58" spans="1:20" ht="15" x14ac:dyDescent="0.2">
      <c r="T58" s="34"/>
    </row>
    <row r="59" spans="1:20" ht="15" x14ac:dyDescent="0.2">
      <c r="T59" s="34"/>
    </row>
    <row r="60" spans="1:20" ht="15" x14ac:dyDescent="0.2">
      <c r="T60" s="34"/>
    </row>
    <row r="61" spans="1:20" ht="15" x14ac:dyDescent="0.2">
      <c r="T61" s="34"/>
    </row>
    <row r="62" spans="1:20" ht="15" x14ac:dyDescent="0.2">
      <c r="T62" s="34"/>
    </row>
    <row r="63" spans="1:20" ht="15" x14ac:dyDescent="0.2">
      <c r="T63" s="34"/>
    </row>
    <row r="64" spans="1:20" ht="15" x14ac:dyDescent="0.2">
      <c r="T64" s="34"/>
    </row>
    <row r="66" spans="20:20" ht="15" x14ac:dyDescent="0.2">
      <c r="T66" s="34"/>
    </row>
    <row r="67" spans="20:20" ht="15" x14ac:dyDescent="0.2">
      <c r="T67" s="34"/>
    </row>
  </sheetData>
  <mergeCells count="27">
    <mergeCell ref="T24:T27"/>
    <mergeCell ref="H10:I10"/>
    <mergeCell ref="K9:L9"/>
    <mergeCell ref="M10:N10"/>
    <mergeCell ref="K10:L10"/>
    <mergeCell ref="K6:N6"/>
    <mergeCell ref="B6:G6"/>
    <mergeCell ref="H6:I6"/>
    <mergeCell ref="M7:N7"/>
    <mergeCell ref="F10:G10"/>
    <mergeCell ref="B10:C10"/>
    <mergeCell ref="D10:E10"/>
    <mergeCell ref="F7:G7"/>
    <mergeCell ref="F8:G8"/>
    <mergeCell ref="B9:C9"/>
    <mergeCell ref="H7:I7"/>
    <mergeCell ref="H8:I8"/>
    <mergeCell ref="F9:G9"/>
    <mergeCell ref="M8:N8"/>
    <mergeCell ref="K7:L7"/>
    <mergeCell ref="K8:L8"/>
    <mergeCell ref="H4:I4"/>
    <mergeCell ref="H5:I5"/>
    <mergeCell ref="B4:G4"/>
    <mergeCell ref="K4:N4"/>
    <mergeCell ref="K5:N5"/>
    <mergeCell ref="B5:G5"/>
  </mergeCells>
  <phoneticPr fontId="0" type="noConversion"/>
  <pageMargins left="0.75" right="0.28000000000000003" top="0.72" bottom="0.35" header="0.5" footer="0.37"/>
  <pageSetup paperSize="9" scale="80" orientation="landscape"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194"/>
  <sheetViews>
    <sheetView zoomScale="75" workbookViewId="0">
      <selection activeCell="O22" sqref="O22"/>
    </sheetView>
  </sheetViews>
  <sheetFormatPr defaultRowHeight="12.75" x14ac:dyDescent="0.2"/>
  <cols>
    <col min="1" max="1" width="4.42578125" customWidth="1"/>
    <col min="2" max="2" width="17.7109375" customWidth="1"/>
    <col min="3" max="3" width="9.85546875" style="264" customWidth="1"/>
    <col min="4" max="4" width="2.42578125" style="264" customWidth="1"/>
    <col min="5" max="5" width="9.5703125" style="264" customWidth="1"/>
    <col min="6" max="6" width="2.7109375" style="264" customWidth="1"/>
    <col min="7" max="7" width="8.5703125" style="264" customWidth="1"/>
    <col min="8" max="8" width="2.85546875" style="264" customWidth="1"/>
    <col min="9" max="9" width="10.140625" style="264" customWidth="1"/>
    <col min="10" max="10" width="4.5703125" style="264" customWidth="1"/>
    <col min="11" max="11" width="13.140625" style="264" customWidth="1"/>
    <col min="12" max="12" width="2.42578125" style="264" customWidth="1"/>
    <col min="13" max="13" width="9.28515625" style="264" customWidth="1"/>
    <col min="14" max="14" width="3.42578125" style="264" customWidth="1"/>
    <col min="15" max="15" width="6.85546875" customWidth="1"/>
    <col min="16" max="16" width="1" customWidth="1"/>
    <col min="17" max="17" width="10.5703125" customWidth="1"/>
    <col min="18" max="18" width="2.42578125" customWidth="1"/>
    <col min="19" max="19" width="12.5703125" customWidth="1"/>
    <col min="20" max="20" width="2.5703125" customWidth="1"/>
    <col min="21" max="21" width="2.42578125" customWidth="1"/>
    <col min="22" max="22" width="8.85546875" customWidth="1"/>
    <col min="23" max="23" width="0.85546875" customWidth="1"/>
    <col min="24" max="24" width="2.42578125" customWidth="1"/>
    <col min="26" max="26" width="1.140625" customWidth="1"/>
    <col min="27" max="27" width="9.5703125" customWidth="1"/>
    <col min="28" max="28" width="1.140625" customWidth="1"/>
    <col min="29" max="29" width="9.28515625" customWidth="1"/>
    <col min="30" max="30" width="2.140625" customWidth="1"/>
    <col min="31" max="31" width="1.28515625" customWidth="1"/>
    <col min="32" max="34" width="8.140625" customWidth="1"/>
    <col min="35" max="35" width="10.85546875" customWidth="1"/>
    <col min="36" max="36" width="3.7109375" customWidth="1"/>
    <col min="39" max="39" width="10.28515625" customWidth="1"/>
  </cols>
  <sheetData>
    <row r="1" spans="1:41" ht="20.25" x14ac:dyDescent="0.3">
      <c r="A1" s="24" t="s">
        <v>1173</v>
      </c>
      <c r="B1" s="24"/>
      <c r="K1" s="490"/>
      <c r="Q1" s="480"/>
      <c r="AJ1" s="24"/>
    </row>
    <row r="2" spans="1:41" ht="13.5" thickBot="1" x14ac:dyDescent="0.25"/>
    <row r="3" spans="1:41" ht="15.75" x14ac:dyDescent="0.25">
      <c r="A3" s="25"/>
      <c r="B3" s="26"/>
      <c r="C3" s="3206" t="s">
        <v>608</v>
      </c>
      <c r="D3" s="3207"/>
      <c r="E3" s="3207"/>
      <c r="F3" s="3207"/>
      <c r="G3" s="3207"/>
      <c r="H3" s="3207"/>
      <c r="I3" s="3207"/>
      <c r="J3" s="3207"/>
      <c r="K3" s="3207"/>
      <c r="L3" s="3207"/>
      <c r="M3" s="3173" t="s">
        <v>609</v>
      </c>
      <c r="N3" s="3174"/>
      <c r="O3" s="3174"/>
      <c r="P3" s="3174"/>
      <c r="Q3" s="3174"/>
      <c r="R3" s="3174"/>
      <c r="S3" s="3174"/>
      <c r="T3" s="3178"/>
      <c r="U3" s="287"/>
      <c r="V3" s="285"/>
      <c r="W3" s="286"/>
      <c r="Y3" s="3166" t="s">
        <v>610</v>
      </c>
      <c r="Z3" s="3167"/>
      <c r="AA3" s="3167"/>
      <c r="AB3" s="3167"/>
      <c r="AC3" s="3167"/>
      <c r="AD3" s="3168"/>
      <c r="AE3" s="481"/>
      <c r="AF3" s="481"/>
      <c r="AG3" s="481"/>
      <c r="AH3" s="481"/>
      <c r="AI3" s="481"/>
      <c r="AK3" s="14"/>
      <c r="AL3" s="14"/>
      <c r="AM3" s="14"/>
      <c r="AN3" s="14"/>
    </row>
    <row r="4" spans="1:41" s="61" customFormat="1" ht="15" x14ac:dyDescent="0.2">
      <c r="A4" s="142"/>
      <c r="B4" s="62"/>
      <c r="C4" s="491"/>
      <c r="D4" s="260"/>
      <c r="E4" s="260"/>
      <c r="F4" s="260"/>
      <c r="G4" s="274"/>
      <c r="H4" s="274"/>
      <c r="I4" s="260"/>
      <c r="J4" s="260"/>
      <c r="K4" s="274"/>
      <c r="L4" s="274"/>
      <c r="M4" s="491"/>
      <c r="N4" s="260"/>
      <c r="O4" s="152"/>
      <c r="P4" s="152"/>
      <c r="Q4" s="3179"/>
      <c r="R4" s="3179"/>
      <c r="S4" s="152"/>
      <c r="T4" s="200"/>
      <c r="U4" s="62"/>
      <c r="V4" s="142"/>
      <c r="W4" s="199"/>
      <c r="Y4" s="3169" t="s">
        <v>109</v>
      </c>
      <c r="Z4" s="3170"/>
      <c r="AA4" s="3170"/>
      <c r="AB4" s="3170"/>
      <c r="AC4" s="3170"/>
      <c r="AD4" s="3171"/>
      <c r="AE4" s="481"/>
      <c r="AF4" s="481"/>
      <c r="AG4" s="481"/>
      <c r="AH4" s="481"/>
      <c r="AI4" s="481"/>
      <c r="AJ4"/>
      <c r="AK4" s="14"/>
      <c r="AL4" s="14"/>
      <c r="AM4" s="14"/>
      <c r="AN4" s="14"/>
      <c r="AO4"/>
    </row>
    <row r="5" spans="1:41" s="61" customFormat="1" x14ac:dyDescent="0.2">
      <c r="A5" s="142"/>
      <c r="B5" s="62"/>
      <c r="C5" s="3175" t="s">
        <v>110</v>
      </c>
      <c r="D5" s="2902"/>
      <c r="E5" s="2902"/>
      <c r="F5" s="2902"/>
      <c r="G5" s="2902"/>
      <c r="H5" s="2904"/>
      <c r="I5" s="2901" t="s">
        <v>111</v>
      </c>
      <c r="J5" s="2902"/>
      <c r="K5" s="2902"/>
      <c r="L5" s="2902"/>
      <c r="M5" s="3122" t="s">
        <v>112</v>
      </c>
      <c r="N5" s="3160"/>
      <c r="O5" s="3160"/>
      <c r="P5" s="3123"/>
      <c r="Q5" s="3124" t="s">
        <v>113</v>
      </c>
      <c r="R5" s="3160"/>
      <c r="S5" s="3160"/>
      <c r="T5" s="3125"/>
      <c r="U5" s="255"/>
      <c r="V5" s="294"/>
      <c r="W5" s="295"/>
      <c r="Y5" s="142"/>
      <c r="Z5" s="62"/>
      <c r="AA5" s="298"/>
      <c r="AB5" s="62"/>
      <c r="AC5" s="298"/>
      <c r="AD5" s="199"/>
      <c r="AE5" s="62"/>
      <c r="AF5" s="62"/>
      <c r="AG5" s="62"/>
      <c r="AH5" s="62"/>
      <c r="AI5" s="62"/>
      <c r="AJ5"/>
      <c r="AK5" s="14"/>
      <c r="AL5" s="14"/>
      <c r="AM5" s="14"/>
      <c r="AN5" s="263"/>
      <c r="AO5"/>
    </row>
    <row r="6" spans="1:41" s="61" customFormat="1" x14ac:dyDescent="0.2">
      <c r="A6" s="2878" t="s">
        <v>679</v>
      </c>
      <c r="B6" s="3121"/>
      <c r="C6" s="2909" t="s">
        <v>114</v>
      </c>
      <c r="D6" s="2908"/>
      <c r="E6" s="2908"/>
      <c r="F6" s="2908"/>
      <c r="G6" s="2908"/>
      <c r="H6" s="2898"/>
      <c r="I6" s="2897" t="s">
        <v>115</v>
      </c>
      <c r="J6" s="2908"/>
      <c r="K6" s="2908"/>
      <c r="L6" s="2908"/>
      <c r="M6" s="3180" t="s">
        <v>116</v>
      </c>
      <c r="N6" s="3162"/>
      <c r="O6" s="3162"/>
      <c r="P6" s="3172"/>
      <c r="Q6" s="3127" t="s">
        <v>117</v>
      </c>
      <c r="R6" s="3159"/>
      <c r="S6" s="3159"/>
      <c r="T6" s="3121"/>
      <c r="U6" s="255"/>
      <c r="V6" s="2878" t="s">
        <v>626</v>
      </c>
      <c r="W6" s="3121"/>
      <c r="Y6" s="142"/>
      <c r="Z6" s="62"/>
      <c r="AA6" s="173"/>
      <c r="AB6" s="62"/>
      <c r="AC6" s="173"/>
      <c r="AD6" s="199"/>
      <c r="AE6" s="62"/>
      <c r="AF6" s="62"/>
      <c r="AG6" s="62"/>
      <c r="AH6" s="62"/>
      <c r="AI6" s="62"/>
      <c r="AJ6"/>
      <c r="AK6" s="14"/>
      <c r="AL6" s="14"/>
      <c r="AM6" s="14"/>
      <c r="AN6" s="14"/>
      <c r="AO6"/>
    </row>
    <row r="7" spans="1:41" s="61" customFormat="1" x14ac:dyDescent="0.2">
      <c r="A7" s="2878" t="s">
        <v>680</v>
      </c>
      <c r="B7" s="3121"/>
      <c r="C7" s="3210">
        <v>2004</v>
      </c>
      <c r="D7" s="3211" t="e">
        <v>#REF!</v>
      </c>
      <c r="E7" s="3211" t="e">
        <v>#REF!</v>
      </c>
      <c r="F7" s="3211" t="e">
        <v>#REF!</v>
      </c>
      <c r="G7" s="3211"/>
      <c r="H7" s="3212"/>
      <c r="I7" s="3199" t="s">
        <v>481</v>
      </c>
      <c r="J7" s="3200" t="e">
        <v>#REF!</v>
      </c>
      <c r="K7" s="3200" t="e">
        <v>#REF!</v>
      </c>
      <c r="L7" s="3201" t="e">
        <v>#REF!</v>
      </c>
      <c r="M7" s="3180" t="s">
        <v>118</v>
      </c>
      <c r="N7" s="3162"/>
      <c r="O7" s="3162"/>
      <c r="P7" s="3172"/>
      <c r="Q7" s="3161" t="s">
        <v>119</v>
      </c>
      <c r="R7" s="3162"/>
      <c r="S7" s="3162"/>
      <c r="T7" s="3163"/>
      <c r="U7" s="300"/>
      <c r="V7" s="2878" t="s">
        <v>120</v>
      </c>
      <c r="W7" s="3121"/>
      <c r="Y7" s="142"/>
      <c r="Z7" s="62"/>
      <c r="AA7" s="173"/>
      <c r="AB7" s="62"/>
      <c r="AC7" s="173"/>
      <c r="AD7" s="199"/>
      <c r="AE7" s="62"/>
      <c r="AF7" s="62"/>
      <c r="AG7" s="62"/>
      <c r="AH7" s="62"/>
      <c r="AI7" s="62"/>
      <c r="AJ7"/>
      <c r="AK7" s="4"/>
      <c r="AL7" s="14"/>
      <c r="AM7" s="4"/>
      <c r="AN7" s="14"/>
      <c r="AO7"/>
    </row>
    <row r="8" spans="1:41" s="61" customFormat="1" x14ac:dyDescent="0.2">
      <c r="A8" s="294"/>
      <c r="B8" s="255"/>
      <c r="C8" s="3208"/>
      <c r="D8" s="2903"/>
      <c r="E8" s="2903"/>
      <c r="F8" s="2903"/>
      <c r="G8" s="2903"/>
      <c r="H8" s="2907"/>
      <c r="I8" s="2915"/>
      <c r="J8" s="2903"/>
      <c r="K8" s="2903"/>
      <c r="L8" s="2903"/>
      <c r="M8" s="3188">
        <v>2004</v>
      </c>
      <c r="N8" s="3189"/>
      <c r="O8" s="3189"/>
      <c r="P8" s="3190"/>
      <c r="Q8" s="3182" t="s">
        <v>481</v>
      </c>
      <c r="R8" s="3183" t="e">
        <v>#REF!</v>
      </c>
      <c r="S8" s="3183" t="e">
        <v>#REF!</v>
      </c>
      <c r="T8" s="3184" t="e">
        <v>#REF!</v>
      </c>
      <c r="U8" s="204"/>
      <c r="V8" s="2878" t="s">
        <v>121</v>
      </c>
      <c r="W8" s="3121"/>
      <c r="Y8" s="2878" t="s">
        <v>122</v>
      </c>
      <c r="Z8" s="3128"/>
      <c r="AA8" s="3127" t="s">
        <v>38</v>
      </c>
      <c r="AB8" s="3128"/>
      <c r="AC8" s="3127" t="s">
        <v>488</v>
      </c>
      <c r="AD8" s="3121"/>
      <c r="AE8" s="255"/>
      <c r="AF8" s="255"/>
      <c r="AG8" s="255"/>
      <c r="AH8" s="255"/>
      <c r="AI8" s="255"/>
      <c r="AJ8"/>
      <c r="AK8" s="14"/>
      <c r="AL8" s="14"/>
      <c r="AM8" s="14"/>
      <c r="AN8" s="14"/>
      <c r="AO8"/>
    </row>
    <row r="9" spans="1:41" s="61" customFormat="1" x14ac:dyDescent="0.2">
      <c r="A9" s="294"/>
      <c r="B9" s="255"/>
      <c r="C9" s="3204"/>
      <c r="D9" s="3205"/>
      <c r="E9" s="492"/>
      <c r="F9" s="259"/>
      <c r="G9" s="282"/>
      <c r="H9" s="432"/>
      <c r="I9" s="2901"/>
      <c r="J9" s="2904"/>
      <c r="K9" s="431"/>
      <c r="L9" s="434"/>
      <c r="M9" s="2909"/>
      <c r="N9" s="2908"/>
      <c r="O9" s="298"/>
      <c r="P9" s="305"/>
      <c r="Q9" s="3127"/>
      <c r="R9" s="3128"/>
      <c r="S9" s="298"/>
      <c r="T9" s="306"/>
      <c r="U9" s="62"/>
      <c r="V9" s="2878" t="s">
        <v>123</v>
      </c>
      <c r="W9" s="3121"/>
      <c r="Y9" s="2878" t="s">
        <v>124</v>
      </c>
      <c r="Z9" s="3128"/>
      <c r="AA9" s="3127" t="s">
        <v>40</v>
      </c>
      <c r="AB9" s="3128"/>
      <c r="AC9" s="173"/>
      <c r="AD9" s="199"/>
      <c r="AE9" s="62"/>
      <c r="AF9" s="62"/>
      <c r="AG9" s="62"/>
      <c r="AH9" s="62"/>
      <c r="AI9" s="62"/>
      <c r="AJ9"/>
      <c r="AK9" s="14"/>
      <c r="AL9" s="14"/>
      <c r="AM9" s="14"/>
      <c r="AN9" s="14"/>
      <c r="AO9"/>
    </row>
    <row r="10" spans="1:41" s="61" customFormat="1" ht="15.75" customHeight="1" x14ac:dyDescent="0.2">
      <c r="A10" s="294"/>
      <c r="B10" s="255"/>
      <c r="C10" s="2909" t="s">
        <v>125</v>
      </c>
      <c r="D10" s="2898"/>
      <c r="E10" s="2897" t="s">
        <v>488</v>
      </c>
      <c r="F10" s="2898"/>
      <c r="G10" s="2897" t="s">
        <v>126</v>
      </c>
      <c r="H10" s="2898"/>
      <c r="I10" s="2897" t="s">
        <v>127</v>
      </c>
      <c r="J10" s="2898"/>
      <c r="K10" s="2897" t="s">
        <v>128</v>
      </c>
      <c r="L10" s="2908"/>
      <c r="M10" s="2909" t="s">
        <v>488</v>
      </c>
      <c r="N10" s="2898"/>
      <c r="O10" s="3127" t="s">
        <v>126</v>
      </c>
      <c r="P10" s="3128"/>
      <c r="Q10" s="3127" t="s">
        <v>488</v>
      </c>
      <c r="R10" s="3128"/>
      <c r="S10" s="3127" t="s">
        <v>128</v>
      </c>
      <c r="T10" s="3121"/>
      <c r="U10" s="255"/>
      <c r="V10" s="2878" t="s">
        <v>129</v>
      </c>
      <c r="W10" s="3121"/>
      <c r="Y10" s="2878" t="s">
        <v>130</v>
      </c>
      <c r="Z10" s="3128"/>
      <c r="AA10" s="3127" t="s">
        <v>131</v>
      </c>
      <c r="AB10" s="3128"/>
      <c r="AC10" s="173"/>
      <c r="AD10" s="199"/>
      <c r="AE10" s="62"/>
      <c r="AF10" s="62"/>
      <c r="AG10" s="62"/>
      <c r="AH10" s="62"/>
      <c r="AI10" s="62"/>
      <c r="AJ10"/>
      <c r="AK10" s="62"/>
      <c r="AL10" s="62"/>
      <c r="AM10" s="62"/>
      <c r="AN10" s="62"/>
    </row>
    <row r="11" spans="1:41" x14ac:dyDescent="0.2">
      <c r="A11" s="15"/>
      <c r="B11" s="81"/>
      <c r="C11" s="2909" t="s">
        <v>132</v>
      </c>
      <c r="D11" s="2898"/>
      <c r="E11" s="188"/>
      <c r="F11" s="263"/>
      <c r="G11" s="2897" t="s">
        <v>133</v>
      </c>
      <c r="H11" s="2898"/>
      <c r="I11" s="3199" t="s">
        <v>488</v>
      </c>
      <c r="J11" s="3203"/>
      <c r="K11" s="2897" t="s">
        <v>40</v>
      </c>
      <c r="L11" s="2908"/>
      <c r="M11" s="2909"/>
      <c r="N11" s="2898"/>
      <c r="O11" s="2854" t="s">
        <v>133</v>
      </c>
      <c r="P11" s="2864"/>
      <c r="Q11" s="3127"/>
      <c r="R11" s="3128"/>
      <c r="S11" s="2854" t="s">
        <v>40</v>
      </c>
      <c r="T11" s="2853"/>
      <c r="U11" s="81"/>
      <c r="V11" s="2851" t="s">
        <v>40</v>
      </c>
      <c r="W11" s="2853"/>
      <c r="Y11" s="1"/>
      <c r="Z11" s="14"/>
      <c r="AA11" s="31"/>
      <c r="AB11" s="14"/>
      <c r="AC11" s="31"/>
      <c r="AD11" s="5"/>
      <c r="AE11" s="14"/>
      <c r="AF11" s="14"/>
      <c r="AG11" s="14"/>
      <c r="AH11" s="14"/>
      <c r="AI11" s="14"/>
      <c r="AJ11" s="13"/>
      <c r="AK11" s="14"/>
      <c r="AL11" s="14"/>
      <c r="AM11" s="14"/>
      <c r="AN11" s="307"/>
    </row>
    <row r="12" spans="1:41" x14ac:dyDescent="0.2">
      <c r="A12" s="1"/>
      <c r="B12" s="14"/>
      <c r="C12" s="2909" t="s">
        <v>52</v>
      </c>
      <c r="D12" s="2898"/>
      <c r="E12" s="282" t="s">
        <v>53</v>
      </c>
      <c r="F12" s="263"/>
      <c r="G12" s="2897" t="s">
        <v>134</v>
      </c>
      <c r="H12" s="2898"/>
      <c r="I12" s="188"/>
      <c r="J12" s="272"/>
      <c r="K12" s="2897" t="s">
        <v>135</v>
      </c>
      <c r="L12" s="2908"/>
      <c r="M12" s="2909" t="s">
        <v>53</v>
      </c>
      <c r="N12" s="2898"/>
      <c r="O12" s="2854" t="s">
        <v>134</v>
      </c>
      <c r="P12" s="2864"/>
      <c r="Q12" s="31"/>
      <c r="R12" s="14"/>
      <c r="S12" s="2854" t="s">
        <v>135</v>
      </c>
      <c r="T12" s="2853"/>
      <c r="U12" s="81"/>
      <c r="V12" s="2851" t="s">
        <v>136</v>
      </c>
      <c r="W12" s="2853"/>
      <c r="Y12" s="1"/>
      <c r="Z12" s="14"/>
      <c r="AA12" s="31"/>
      <c r="AB12" s="14"/>
      <c r="AC12" s="31"/>
      <c r="AD12" s="5"/>
      <c r="AE12" s="14"/>
      <c r="AF12" s="14"/>
      <c r="AG12" s="14"/>
      <c r="AH12" s="14"/>
      <c r="AI12" s="14"/>
      <c r="AK12" s="14"/>
      <c r="AL12" s="14"/>
      <c r="AM12" s="14"/>
      <c r="AN12" s="14"/>
    </row>
    <row r="13" spans="1:41" x14ac:dyDescent="0.2">
      <c r="A13" s="1"/>
      <c r="B13" s="14"/>
      <c r="C13" s="297" t="s">
        <v>137</v>
      </c>
      <c r="D13" s="432"/>
      <c r="E13" s="2897" t="s">
        <v>138</v>
      </c>
      <c r="F13" s="2898"/>
      <c r="G13" s="2897" t="s">
        <v>139</v>
      </c>
      <c r="H13" s="2898"/>
      <c r="I13" s="2897" t="s">
        <v>140</v>
      </c>
      <c r="J13" s="2898"/>
      <c r="K13" s="2897" t="s">
        <v>141</v>
      </c>
      <c r="L13" s="2910"/>
      <c r="M13" s="2909" t="s">
        <v>142</v>
      </c>
      <c r="N13" s="2898"/>
      <c r="O13" s="2854" t="s">
        <v>143</v>
      </c>
      <c r="P13" s="2864"/>
      <c r="Q13" s="2854" t="s">
        <v>144</v>
      </c>
      <c r="R13" s="2864"/>
      <c r="S13" s="66" t="s">
        <v>145</v>
      </c>
      <c r="T13" s="55"/>
      <c r="U13" s="81"/>
      <c r="V13" s="15"/>
      <c r="W13" s="55"/>
      <c r="Y13" s="1"/>
      <c r="Z13" s="14"/>
      <c r="AA13" s="31"/>
      <c r="AB13" s="14"/>
      <c r="AC13" s="31"/>
      <c r="AD13" s="5"/>
      <c r="AE13" s="14"/>
      <c r="AF13" s="14"/>
      <c r="AG13" s="14"/>
      <c r="AH13" s="14"/>
      <c r="AI13" s="14"/>
    </row>
    <row r="14" spans="1:41" ht="13.5" thickBot="1" x14ac:dyDescent="0.25">
      <c r="A14" s="262"/>
      <c r="B14" s="41"/>
      <c r="C14" s="3202"/>
      <c r="D14" s="2912"/>
      <c r="E14" s="2911"/>
      <c r="F14" s="2912"/>
      <c r="G14" s="2911" t="s">
        <v>489</v>
      </c>
      <c r="H14" s="2912"/>
      <c r="I14" s="424"/>
      <c r="J14" s="379"/>
      <c r="K14" s="2911"/>
      <c r="L14" s="2913"/>
      <c r="M14" s="3202"/>
      <c r="N14" s="2912"/>
      <c r="O14" s="2869" t="s">
        <v>487</v>
      </c>
      <c r="P14" s="2891"/>
      <c r="Q14" s="36"/>
      <c r="R14" s="17"/>
      <c r="S14" s="2869"/>
      <c r="T14" s="3141"/>
      <c r="U14" s="81"/>
      <c r="V14" s="54"/>
      <c r="W14" s="191"/>
      <c r="Y14" s="3142" t="s">
        <v>486</v>
      </c>
      <c r="Z14" s="2891"/>
      <c r="AA14" s="2869" t="s">
        <v>486</v>
      </c>
      <c r="AB14" s="2891"/>
      <c r="AC14" s="2869" t="s">
        <v>486</v>
      </c>
      <c r="AD14" s="3141"/>
      <c r="AE14" s="81"/>
      <c r="AF14" s="81"/>
      <c r="AG14" s="81"/>
      <c r="AH14" s="81"/>
      <c r="AI14" s="81"/>
    </row>
    <row r="15" spans="1:41" x14ac:dyDescent="0.2">
      <c r="A15" s="1" t="s">
        <v>515</v>
      </c>
      <c r="B15" s="14"/>
      <c r="C15" s="518">
        <v>5589.4560000000001</v>
      </c>
      <c r="D15" s="263"/>
      <c r="E15" s="196">
        <v>5664.5109999999995</v>
      </c>
      <c r="F15" s="263"/>
      <c r="G15" s="519">
        <v>1.1000000000000001</v>
      </c>
      <c r="H15" s="263"/>
      <c r="I15" s="196">
        <v>7086.0473250000005</v>
      </c>
      <c r="J15" s="272"/>
      <c r="K15" s="483">
        <v>708.60473250000086</v>
      </c>
      <c r="L15" s="495"/>
      <c r="M15" s="377">
        <v>5664.5109999999995</v>
      </c>
      <c r="N15" s="378"/>
      <c r="O15" s="312">
        <v>1.1381106357142856</v>
      </c>
      <c r="P15" s="14"/>
      <c r="Q15" s="11">
        <v>7086.0473250000005</v>
      </c>
      <c r="R15" s="85"/>
      <c r="S15" s="483">
        <v>978.65850075726303</v>
      </c>
      <c r="T15" s="488"/>
      <c r="U15" s="482"/>
      <c r="V15" s="44">
        <v>1687.2632332572639</v>
      </c>
      <c r="W15" s="5"/>
      <c r="X15" s="440"/>
      <c r="Y15" s="44">
        <v>5306.6348157138837</v>
      </c>
      <c r="Z15" s="4"/>
      <c r="AA15" s="11">
        <v>7329.0270790180448</v>
      </c>
      <c r="AB15" s="4"/>
      <c r="AC15" s="11">
        <v>12635.661894731929</v>
      </c>
      <c r="AD15" s="28"/>
      <c r="AE15" s="14"/>
      <c r="AF15" s="14"/>
      <c r="AG15" s="14"/>
      <c r="AH15" s="14"/>
      <c r="AI15" s="14"/>
    </row>
    <row r="16" spans="1:41" x14ac:dyDescent="0.2">
      <c r="A16" s="642" t="s">
        <v>101</v>
      </c>
      <c r="B16" s="669"/>
      <c r="C16" s="1264">
        <v>7989.7210000000005</v>
      </c>
      <c r="D16" s="1265"/>
      <c r="E16" s="692">
        <v>13759.828</v>
      </c>
      <c r="F16" s="1265"/>
      <c r="G16" s="1266">
        <v>1.0451638966708015</v>
      </c>
      <c r="H16" s="1265"/>
      <c r="I16" s="692">
        <v>23855.609925000008</v>
      </c>
      <c r="J16" s="1267"/>
      <c r="K16" s="674">
        <v>1077.4123016716476</v>
      </c>
      <c r="L16" s="1268"/>
      <c r="M16" s="1248">
        <v>13771.953</v>
      </c>
      <c r="N16" s="691"/>
      <c r="O16" s="671">
        <v>1.0802003357142855</v>
      </c>
      <c r="P16" s="669"/>
      <c r="Q16" s="670">
        <v>23886.027112500007</v>
      </c>
      <c r="R16" s="673"/>
      <c r="S16" s="674">
        <v>1915.6673933030252</v>
      </c>
      <c r="T16" s="721"/>
      <c r="U16" s="482"/>
      <c r="V16" s="654">
        <v>2993.0796949746727</v>
      </c>
      <c r="W16" s="643"/>
      <c r="X16" s="440"/>
      <c r="Y16" s="654">
        <v>8068.5795178896706</v>
      </c>
      <c r="Z16" s="652"/>
      <c r="AA16" s="670">
        <v>14346.146474021301</v>
      </c>
      <c r="AB16" s="652"/>
      <c r="AC16" s="670">
        <v>22414.725991910971</v>
      </c>
      <c r="AD16" s="643"/>
      <c r="AE16" s="14"/>
      <c r="AF16" s="14"/>
      <c r="AG16" s="14"/>
      <c r="AH16" s="14"/>
      <c r="AI16" s="14"/>
    </row>
    <row r="17" spans="1:36" x14ac:dyDescent="0.2">
      <c r="A17" s="642" t="s">
        <v>494</v>
      </c>
      <c r="B17" s="669"/>
      <c r="C17" s="1264">
        <v>5291.0339999999997</v>
      </c>
      <c r="D17" s="1265"/>
      <c r="E17" s="692">
        <v>17487.814999999995</v>
      </c>
      <c r="F17" s="1265"/>
      <c r="G17" s="1266">
        <v>1</v>
      </c>
      <c r="H17" s="1265"/>
      <c r="I17" s="692">
        <v>47009.8125</v>
      </c>
      <c r="J17" s="1267"/>
      <c r="K17" s="674">
        <v>0</v>
      </c>
      <c r="L17" s="1268"/>
      <c r="M17" s="1248">
        <v>17487.814999999995</v>
      </c>
      <c r="N17" s="691"/>
      <c r="O17" s="671">
        <v>1.0536584642857143</v>
      </c>
      <c r="P17" s="669"/>
      <c r="Q17" s="670">
        <v>47009.8125</v>
      </c>
      <c r="R17" s="673"/>
      <c r="S17" s="674">
        <v>2522.4743451093746</v>
      </c>
      <c r="T17" s="721"/>
      <c r="U17" s="482"/>
      <c r="V17" s="654">
        <v>2522.4743451093746</v>
      </c>
      <c r="W17" s="643"/>
      <c r="X17" s="440"/>
      <c r="Y17" s="654">
        <v>0</v>
      </c>
      <c r="Z17" s="652"/>
      <c r="AA17" s="670">
        <v>18890.432941756382</v>
      </c>
      <c r="AB17" s="652"/>
      <c r="AC17" s="670">
        <v>18890.432941756382</v>
      </c>
      <c r="AD17" s="643"/>
      <c r="AE17" s="14"/>
      <c r="AF17" s="14"/>
      <c r="AG17" s="14"/>
      <c r="AH17" s="14"/>
      <c r="AI17" s="14"/>
    </row>
    <row r="18" spans="1:36" x14ac:dyDescent="0.2">
      <c r="A18" s="642" t="s">
        <v>612</v>
      </c>
      <c r="B18" s="669"/>
      <c r="C18" s="1264">
        <v>7022.1669999999995</v>
      </c>
      <c r="D18" s="1265"/>
      <c r="E18" s="692">
        <v>9318.1520000000019</v>
      </c>
      <c r="F18" s="1265"/>
      <c r="G18" s="1266">
        <v>1.0884002053196813</v>
      </c>
      <c r="H18" s="1265"/>
      <c r="I18" s="692">
        <v>13570.156723623855</v>
      </c>
      <c r="J18" s="1269" t="s">
        <v>525</v>
      </c>
      <c r="K18" s="674">
        <v>1199.6046405886027</v>
      </c>
      <c r="L18" s="1268"/>
      <c r="M18" s="1248">
        <v>9493.6990000000023</v>
      </c>
      <c r="N18" s="691"/>
      <c r="O18" s="671">
        <v>1.1107592928571428</v>
      </c>
      <c r="P18" s="669"/>
      <c r="Q18" s="670">
        <v>13755.039148623855</v>
      </c>
      <c r="R18" s="675" t="s">
        <v>525</v>
      </c>
      <c r="S18" s="674">
        <v>1523.4984093238945</v>
      </c>
      <c r="T18" s="721"/>
      <c r="U18" s="482"/>
      <c r="V18" s="654">
        <v>2723.1030499124972</v>
      </c>
      <c r="W18" s="643"/>
      <c r="X18" s="440"/>
      <c r="Y18" s="654">
        <v>8983.6596608383679</v>
      </c>
      <c r="Z18" s="652"/>
      <c r="AA18" s="670">
        <v>11409.251631836782</v>
      </c>
      <c r="AB18" s="652"/>
      <c r="AC18" s="670">
        <v>20392.911292675148</v>
      </c>
      <c r="AD18" s="643"/>
      <c r="AE18" s="14"/>
      <c r="AF18" s="14"/>
      <c r="AG18" s="14"/>
      <c r="AH18" s="14"/>
      <c r="AI18" s="14"/>
    </row>
    <row r="19" spans="1:36" x14ac:dyDescent="0.2">
      <c r="A19" s="642" t="s">
        <v>613</v>
      </c>
      <c r="B19" s="669"/>
      <c r="C19" s="1264">
        <v>11941.296</v>
      </c>
      <c r="D19" s="1265"/>
      <c r="E19" s="692">
        <v>16837.82</v>
      </c>
      <c r="F19" s="1265"/>
      <c r="G19" s="1266">
        <v>1.0772987239440734</v>
      </c>
      <c r="H19" s="1265"/>
      <c r="I19" s="692">
        <v>34430.392499999994</v>
      </c>
      <c r="J19" s="1267"/>
      <c r="K19" s="674">
        <v>2661.4254051435928</v>
      </c>
      <c r="L19" s="1268"/>
      <c r="M19" s="1248">
        <v>16837.82</v>
      </c>
      <c r="N19" s="691"/>
      <c r="O19" s="671">
        <v>1.0583012857142855</v>
      </c>
      <c r="P19" s="669"/>
      <c r="Q19" s="670">
        <v>34430.392499999994</v>
      </c>
      <c r="R19" s="673"/>
      <c r="S19" s="674">
        <v>2007.3361503974957</v>
      </c>
      <c r="T19" s="721"/>
      <c r="U19" s="482"/>
      <c r="V19" s="654">
        <v>4668.7615555410885</v>
      </c>
      <c r="W19" s="643"/>
      <c r="X19" s="440"/>
      <c r="Y19" s="654">
        <v>19931.016639605074</v>
      </c>
      <c r="Z19" s="652"/>
      <c r="AA19" s="670">
        <v>15032.640079835226</v>
      </c>
      <c r="AB19" s="652"/>
      <c r="AC19" s="670">
        <v>34963.656719440303</v>
      </c>
      <c r="AD19" s="643"/>
      <c r="AE19" s="14"/>
      <c r="AF19" s="14"/>
      <c r="AG19" s="14"/>
      <c r="AH19" s="14"/>
      <c r="AI19" s="14"/>
    </row>
    <row r="20" spans="1:36" x14ac:dyDescent="0.2">
      <c r="A20" s="642" t="s">
        <v>517</v>
      </c>
      <c r="B20" s="669"/>
      <c r="C20" s="1264">
        <v>8426.8139999999985</v>
      </c>
      <c r="D20" s="1265"/>
      <c r="E20" s="692">
        <v>8459.3469999999998</v>
      </c>
      <c r="F20" s="1265"/>
      <c r="G20" s="1266">
        <v>1.1000000000000001</v>
      </c>
      <c r="H20" s="1265"/>
      <c r="I20" s="692">
        <v>11428.093950000002</v>
      </c>
      <c r="J20" s="1267"/>
      <c r="K20" s="674">
        <v>1142.809395000002</v>
      </c>
      <c r="L20" s="1268"/>
      <c r="M20" s="1248">
        <v>8459.3469999999998</v>
      </c>
      <c r="N20" s="691"/>
      <c r="O20" s="671">
        <v>1.1181475214285714</v>
      </c>
      <c r="P20" s="669"/>
      <c r="Q20" s="670">
        <v>11428.093950000002</v>
      </c>
      <c r="R20" s="673"/>
      <c r="S20" s="674">
        <v>1350.2009748453529</v>
      </c>
      <c r="T20" s="721"/>
      <c r="U20" s="482"/>
      <c r="V20" s="654">
        <v>2493.0103698453549</v>
      </c>
      <c r="W20" s="643"/>
      <c r="X20" s="440"/>
      <c r="Y20" s="654">
        <v>8558.3285646937493</v>
      </c>
      <c r="Z20" s="652"/>
      <c r="AA20" s="670">
        <v>10111.453074899084</v>
      </c>
      <c r="AB20" s="652"/>
      <c r="AC20" s="670">
        <v>18669.781639592831</v>
      </c>
      <c r="AD20" s="643"/>
      <c r="AE20" s="14"/>
      <c r="AF20" s="14"/>
      <c r="AG20" s="14"/>
      <c r="AH20" s="14"/>
      <c r="AI20" s="14"/>
    </row>
    <row r="21" spans="1:36" x14ac:dyDescent="0.2">
      <c r="A21" s="658" t="s">
        <v>496</v>
      </c>
      <c r="B21" s="702"/>
      <c r="C21" s="1264">
        <v>4475.82</v>
      </c>
      <c r="D21" s="1265"/>
      <c r="E21" s="692">
        <v>6038.8279999999995</v>
      </c>
      <c r="F21" s="1265"/>
      <c r="G21" s="1266">
        <v>1.0852934046142728</v>
      </c>
      <c r="H21" s="1265"/>
      <c r="I21" s="692">
        <v>10218.19072263837</v>
      </c>
      <c r="J21" s="1267"/>
      <c r="K21" s="674">
        <v>871.54427573180328</v>
      </c>
      <c r="L21" s="1268"/>
      <c r="M21" s="1248">
        <v>7592.0549999999994</v>
      </c>
      <c r="N21" s="691"/>
      <c r="O21" s="671">
        <v>1.1243424642857143</v>
      </c>
      <c r="P21" s="669"/>
      <c r="Q21" s="670">
        <v>10904.171527601176</v>
      </c>
      <c r="R21" s="673"/>
      <c r="S21" s="674">
        <v>1355.8515587360525</v>
      </c>
      <c r="T21" s="721"/>
      <c r="U21" s="482"/>
      <c r="V21" s="654">
        <v>2227.3958344678558</v>
      </c>
      <c r="W21" s="643"/>
      <c r="X21" s="440"/>
      <c r="Y21" s="654">
        <v>6526.864674918781</v>
      </c>
      <c r="Z21" s="652"/>
      <c r="AA21" s="670">
        <v>10153.769452179979</v>
      </c>
      <c r="AB21" s="652"/>
      <c r="AC21" s="670">
        <v>16680.634127098761</v>
      </c>
      <c r="AD21" s="643"/>
      <c r="AE21" s="14"/>
      <c r="AF21" s="14"/>
      <c r="AG21" s="14"/>
      <c r="AH21" s="14"/>
      <c r="AI21" s="14"/>
    </row>
    <row r="22" spans="1:36" x14ac:dyDescent="0.2">
      <c r="A22" s="642" t="s">
        <v>102</v>
      </c>
      <c r="B22" s="669"/>
      <c r="C22" s="1264">
        <v>9520.0510000000013</v>
      </c>
      <c r="D22" s="1265"/>
      <c r="E22" s="692">
        <v>17645.646000000001</v>
      </c>
      <c r="F22" s="1265"/>
      <c r="G22" s="1266">
        <v>1.0348781875143591</v>
      </c>
      <c r="H22" s="1265"/>
      <c r="I22" s="692">
        <v>38216.962683963502</v>
      </c>
      <c r="J22" s="1269" t="s">
        <v>525</v>
      </c>
      <c r="K22" s="674">
        <v>1332.9383907205411</v>
      </c>
      <c r="L22" s="1268"/>
      <c r="M22" s="1248">
        <v>18798.548000000003</v>
      </c>
      <c r="N22" s="691"/>
      <c r="O22" s="671">
        <v>1.0442960857142856</v>
      </c>
      <c r="P22" s="669"/>
      <c r="Q22" s="670">
        <v>38875.368811463501</v>
      </c>
      <c r="R22" s="675" t="s">
        <v>525</v>
      </c>
      <c r="S22" s="674">
        <v>1722.0266690470526</v>
      </c>
      <c r="T22" s="721"/>
      <c r="U22" s="482"/>
      <c r="V22" s="654">
        <v>3054.9650597675936</v>
      </c>
      <c r="W22" s="643"/>
      <c r="X22" s="440"/>
      <c r="Y22" s="654">
        <v>9982.1761653267695</v>
      </c>
      <c r="Z22" s="652"/>
      <c r="AA22" s="670">
        <v>12896.000063833739</v>
      </c>
      <c r="AB22" s="652"/>
      <c r="AC22" s="670">
        <v>22878.176229160508</v>
      </c>
      <c r="AD22" s="643"/>
      <c r="AE22" s="14"/>
      <c r="AF22" s="14"/>
      <c r="AG22" s="14"/>
      <c r="AH22" s="14"/>
      <c r="AI22" s="14"/>
    </row>
    <row r="23" spans="1:36" x14ac:dyDescent="0.2">
      <c r="A23" s="642" t="s">
        <v>593</v>
      </c>
      <c r="B23" s="669"/>
      <c r="C23" s="1264"/>
      <c r="D23" s="1265"/>
      <c r="E23" s="692"/>
      <c r="F23" s="1265"/>
      <c r="G23" s="1266"/>
      <c r="H23" s="1265"/>
      <c r="I23" s="692"/>
      <c r="J23" s="1267"/>
      <c r="K23" s="674"/>
      <c r="L23" s="1268"/>
      <c r="M23" s="1248">
        <v>34534.453999999998</v>
      </c>
      <c r="N23" s="691"/>
      <c r="O23" s="671">
        <v>1</v>
      </c>
      <c r="P23" s="669"/>
      <c r="Q23" s="670"/>
      <c r="R23" s="673"/>
      <c r="S23" s="674"/>
      <c r="T23" s="721"/>
      <c r="U23" s="482"/>
      <c r="V23" s="654"/>
      <c r="W23" s="643"/>
      <c r="X23" s="440"/>
      <c r="Y23" s="654"/>
      <c r="Z23" s="652"/>
      <c r="AA23" s="670"/>
      <c r="AB23" s="652"/>
      <c r="AC23" s="670"/>
      <c r="AD23" s="643"/>
      <c r="AE23" s="14"/>
      <c r="AF23" s="14"/>
      <c r="AG23" s="14"/>
      <c r="AH23" s="14"/>
      <c r="AI23" s="14"/>
    </row>
    <row r="24" spans="1:36" x14ac:dyDescent="0.2">
      <c r="A24" s="642"/>
      <c r="B24" s="669" t="s">
        <v>54</v>
      </c>
      <c r="C24" s="1264"/>
      <c r="D24" s="1265"/>
      <c r="E24" s="692"/>
      <c r="F24" s="1265"/>
      <c r="G24" s="1266">
        <v>1.0431869601380104</v>
      </c>
      <c r="H24" s="1270" t="s">
        <v>526</v>
      </c>
      <c r="I24" s="692">
        <v>17869.450961250004</v>
      </c>
      <c r="J24" s="1267"/>
      <c r="K24" s="674">
        <v>771.72726635163417</v>
      </c>
      <c r="L24" s="1268"/>
      <c r="M24" s="1248">
        <v>10141.178322804953</v>
      </c>
      <c r="N24" s="1271" t="s">
        <v>527</v>
      </c>
      <c r="O24" s="671">
        <v>1.1061344405513931</v>
      </c>
      <c r="P24" s="669"/>
      <c r="Q24" s="670">
        <v>17869.450961250004</v>
      </c>
      <c r="R24" s="673"/>
      <c r="S24" s="674">
        <v>1896.5641807328211</v>
      </c>
      <c r="T24" s="721"/>
      <c r="U24" s="482"/>
      <c r="V24" s="654">
        <v>2668.2914470844553</v>
      </c>
      <c r="W24" s="643"/>
      <c r="X24" s="440"/>
      <c r="Y24" s="654">
        <v>5779.350026930957</v>
      </c>
      <c r="Z24" s="652"/>
      <c r="AA24" s="670">
        <v>14203.085373428063</v>
      </c>
      <c r="AB24" s="652"/>
      <c r="AC24" s="670">
        <v>19982.43540035902</v>
      </c>
      <c r="AD24" s="643"/>
      <c r="AE24" s="14"/>
      <c r="AF24" s="14"/>
      <c r="AG24" s="14"/>
      <c r="AH24" s="14"/>
      <c r="AI24" s="14"/>
    </row>
    <row r="25" spans="1:36" x14ac:dyDescent="0.2">
      <c r="A25" s="642"/>
      <c r="B25" s="669" t="s">
        <v>55</v>
      </c>
      <c r="C25" s="1264"/>
      <c r="D25" s="1265"/>
      <c r="E25" s="692"/>
      <c r="F25" s="1265"/>
      <c r="G25" s="1266">
        <v>1</v>
      </c>
      <c r="H25" s="1270" t="s">
        <v>526</v>
      </c>
      <c r="I25" s="692">
        <v>45023.699499999995</v>
      </c>
      <c r="J25" s="1267"/>
      <c r="K25" s="674">
        <v>0</v>
      </c>
      <c r="L25" s="1268"/>
      <c r="M25" s="1248">
        <v>24393.275677195044</v>
      </c>
      <c r="N25" s="1271" t="s">
        <v>527</v>
      </c>
      <c r="O25" s="671">
        <v>1.0043337451628924</v>
      </c>
      <c r="P25" s="669"/>
      <c r="Q25" s="670">
        <v>51188.604334999996</v>
      </c>
      <c r="R25" s="673"/>
      <c r="S25" s="674">
        <v>221.83836643202085</v>
      </c>
      <c r="T25" s="721"/>
      <c r="U25" s="482"/>
      <c r="V25" s="654">
        <v>221.83836643202085</v>
      </c>
      <c r="W25" s="643"/>
      <c r="X25" s="440"/>
      <c r="Y25" s="654">
        <v>0</v>
      </c>
      <c r="Z25" s="652"/>
      <c r="AA25" s="670">
        <v>1661.3143333321652</v>
      </c>
      <c r="AB25" s="652"/>
      <c r="AC25" s="670">
        <v>1661.3143333321652</v>
      </c>
      <c r="AD25" s="643"/>
      <c r="AE25" s="14"/>
      <c r="AF25" s="14"/>
      <c r="AG25" s="14"/>
      <c r="AH25" s="14"/>
      <c r="AI25" s="14"/>
    </row>
    <row r="26" spans="1:36" x14ac:dyDescent="0.2">
      <c r="A26" s="642" t="s">
        <v>520</v>
      </c>
      <c r="B26" s="669"/>
      <c r="C26" s="1264">
        <v>7578.83</v>
      </c>
      <c r="D26" s="1265"/>
      <c r="E26" s="692">
        <v>7696.4109999999991</v>
      </c>
      <c r="F26" s="1265"/>
      <c r="G26" s="1266">
        <v>1.1000000000000001</v>
      </c>
      <c r="H26" s="1265"/>
      <c r="I26" s="692">
        <v>10441.383750000001</v>
      </c>
      <c r="J26" s="1267"/>
      <c r="K26" s="674">
        <v>1044.1383750000005</v>
      </c>
      <c r="L26" s="1268"/>
      <c r="M26" s="1248">
        <v>7696.4109999999991</v>
      </c>
      <c r="N26" s="691"/>
      <c r="O26" s="671">
        <v>1.1235970642857143</v>
      </c>
      <c r="P26" s="669"/>
      <c r="Q26" s="670">
        <v>10441.383750000001</v>
      </c>
      <c r="R26" s="673"/>
      <c r="S26" s="674">
        <v>1290.5243785805633</v>
      </c>
      <c r="T26" s="721"/>
      <c r="U26" s="482"/>
      <c r="V26" s="654">
        <v>2334.6627535805637</v>
      </c>
      <c r="W26" s="643"/>
      <c r="X26" s="440"/>
      <c r="Y26" s="654">
        <v>7819.3960597037294</v>
      </c>
      <c r="Z26" s="652"/>
      <c r="AA26" s="670">
        <v>9664.5439746666307</v>
      </c>
      <c r="AB26" s="652"/>
      <c r="AC26" s="670">
        <v>17483.94003437036</v>
      </c>
      <c r="AD26" s="643"/>
      <c r="AE26" s="14"/>
      <c r="AF26" s="14"/>
      <c r="AG26" s="14"/>
      <c r="AH26" s="14"/>
      <c r="AI26" s="14"/>
    </row>
    <row r="27" spans="1:36" x14ac:dyDescent="0.2">
      <c r="A27" s="658" t="s">
        <v>497</v>
      </c>
      <c r="B27" s="702"/>
      <c r="C27" s="1264">
        <v>2253.4299999999998</v>
      </c>
      <c r="D27" s="1265"/>
      <c r="E27" s="692">
        <v>2848.1509999999998</v>
      </c>
      <c r="F27" s="1265"/>
      <c r="G27" s="1266">
        <v>1.0977976237917162</v>
      </c>
      <c r="H27" s="1265"/>
      <c r="I27" s="692">
        <v>14592.599</v>
      </c>
      <c r="J27" s="1267"/>
      <c r="K27" s="674">
        <v>1427.1215071453735</v>
      </c>
      <c r="L27" s="1268"/>
      <c r="M27" s="1248">
        <v>2848.1509999999998</v>
      </c>
      <c r="N27" s="691"/>
      <c r="O27" s="671">
        <v>1.1499999999999999</v>
      </c>
      <c r="P27" s="669"/>
      <c r="Q27" s="670">
        <v>14592.599</v>
      </c>
      <c r="R27" s="673"/>
      <c r="S27" s="674">
        <v>2188.8898499999978</v>
      </c>
      <c r="T27" s="721"/>
      <c r="U27" s="482"/>
      <c r="V27" s="654">
        <v>3616.0113571453712</v>
      </c>
      <c r="W27" s="643"/>
      <c r="X27" s="440"/>
      <c r="Y27" s="654">
        <v>10687.499431951226</v>
      </c>
      <c r="Z27" s="652"/>
      <c r="AA27" s="670">
        <v>16392.268570930995</v>
      </c>
      <c r="AB27" s="652"/>
      <c r="AC27" s="670">
        <v>27079.768002882221</v>
      </c>
      <c r="AD27" s="643"/>
      <c r="AE27" s="14"/>
      <c r="AF27" s="14"/>
      <c r="AG27" s="14"/>
      <c r="AH27" s="14"/>
      <c r="AI27" s="14"/>
    </row>
    <row r="28" spans="1:36" x14ac:dyDescent="0.2">
      <c r="A28" s="642" t="s">
        <v>499</v>
      </c>
      <c r="B28" s="669"/>
      <c r="C28" s="1264">
        <v>9474.8189999999995</v>
      </c>
      <c r="D28" s="1265"/>
      <c r="E28" s="692">
        <v>9566.3540000000012</v>
      </c>
      <c r="F28" s="1265"/>
      <c r="G28" s="1266">
        <v>1.1000000000000001</v>
      </c>
      <c r="H28" s="1265"/>
      <c r="I28" s="692">
        <v>14866.421868847312</v>
      </c>
      <c r="J28" s="1267"/>
      <c r="K28" s="674">
        <v>1486.6421868847319</v>
      </c>
      <c r="L28" s="1268"/>
      <c r="M28" s="1248">
        <v>9566.3540000000012</v>
      </c>
      <c r="N28" s="691"/>
      <c r="O28" s="671">
        <v>1.1102403285714284</v>
      </c>
      <c r="P28" s="669"/>
      <c r="Q28" s="670">
        <v>14866.421868847312</v>
      </c>
      <c r="R28" s="673"/>
      <c r="S28" s="674">
        <v>1638.8792315031969</v>
      </c>
      <c r="T28" s="721"/>
      <c r="U28" s="482"/>
      <c r="V28" s="654">
        <v>3125.5214183879289</v>
      </c>
      <c r="W28" s="643"/>
      <c r="X28" s="440"/>
      <c r="Y28" s="654">
        <v>11133.240896653953</v>
      </c>
      <c r="Z28" s="652"/>
      <c r="AA28" s="670">
        <v>12273.321345119959</v>
      </c>
      <c r="AB28" s="652"/>
      <c r="AC28" s="670">
        <v>23406.562241773914</v>
      </c>
      <c r="AD28" s="643"/>
      <c r="AE28" s="14"/>
      <c r="AF28" s="14"/>
      <c r="AG28" s="14"/>
      <c r="AH28" s="14"/>
      <c r="AI28" s="14"/>
    </row>
    <row r="29" spans="1:36" x14ac:dyDescent="0.2">
      <c r="A29" s="642" t="s">
        <v>500</v>
      </c>
      <c r="B29" s="669"/>
      <c r="C29" s="1264"/>
      <c r="D29" s="1265"/>
      <c r="E29" s="692"/>
      <c r="F29" s="1265"/>
      <c r="G29" s="1266"/>
      <c r="H29" s="1265"/>
      <c r="I29" s="692"/>
      <c r="J29" s="1267"/>
      <c r="K29" s="674"/>
      <c r="L29" s="1268"/>
      <c r="M29" s="1248">
        <v>27269.891000000003</v>
      </c>
      <c r="N29" s="691"/>
      <c r="O29" s="671">
        <v>1</v>
      </c>
      <c r="P29" s="669"/>
      <c r="Q29" s="670"/>
      <c r="R29" s="673"/>
      <c r="S29" s="674"/>
      <c r="T29" s="721"/>
      <c r="U29" s="482"/>
      <c r="V29" s="654"/>
      <c r="W29" s="643"/>
      <c r="X29" s="440"/>
      <c r="Y29" s="654"/>
      <c r="Z29" s="652"/>
      <c r="AA29" s="670"/>
      <c r="AB29" s="652"/>
      <c r="AC29" s="670"/>
      <c r="AD29" s="643"/>
      <c r="AE29" s="14"/>
      <c r="AF29" s="14"/>
      <c r="AG29" s="14"/>
      <c r="AH29" s="14"/>
      <c r="AI29" s="14"/>
    </row>
    <row r="30" spans="1:36" x14ac:dyDescent="0.2">
      <c r="A30" s="642"/>
      <c r="B30" s="669" t="s">
        <v>483</v>
      </c>
      <c r="C30" s="1264"/>
      <c r="D30" s="1265"/>
      <c r="E30" s="692"/>
      <c r="F30" s="1265"/>
      <c r="G30" s="1266">
        <v>1.086479498515174</v>
      </c>
      <c r="H30" s="1270" t="s">
        <v>526</v>
      </c>
      <c r="I30" s="692">
        <v>10456.20974475</v>
      </c>
      <c r="J30" s="1267"/>
      <c r="K30" s="674">
        <v>904.24777509545493</v>
      </c>
      <c r="L30" s="1268"/>
      <c r="M30" s="1248">
        <v>7207.8039194798603</v>
      </c>
      <c r="N30" s="1271" t="s">
        <v>527</v>
      </c>
      <c r="O30" s="671">
        <v>1.1270871148608581</v>
      </c>
      <c r="P30" s="669"/>
      <c r="Q30" s="670">
        <v>10743.346964750001</v>
      </c>
      <c r="R30" s="673"/>
      <c r="S30" s="674">
        <v>1365.3409696992348</v>
      </c>
      <c r="T30" s="721"/>
      <c r="U30" s="482"/>
      <c r="V30" s="654">
        <v>2269.5887447946898</v>
      </c>
      <c r="W30" s="643"/>
      <c r="X30" s="440"/>
      <c r="Y30" s="654">
        <v>6771.776288346131</v>
      </c>
      <c r="Z30" s="652"/>
      <c r="AA30" s="670">
        <v>10224.834231016805</v>
      </c>
      <c r="AB30" s="652"/>
      <c r="AC30" s="670">
        <v>16996.610519362934</v>
      </c>
      <c r="AD30" s="643"/>
      <c r="AE30" s="14"/>
      <c r="AF30" s="14"/>
      <c r="AG30" s="14"/>
      <c r="AH30" s="14"/>
      <c r="AI30" s="14"/>
    </row>
    <row r="31" spans="1:36" x14ac:dyDescent="0.2">
      <c r="A31" s="642"/>
      <c r="B31" s="669" t="s">
        <v>56</v>
      </c>
      <c r="C31" s="1264"/>
      <c r="D31" s="1265"/>
      <c r="E31" s="692"/>
      <c r="F31" s="1265"/>
      <c r="G31" s="1266">
        <v>1</v>
      </c>
      <c r="H31" s="1270" t="s">
        <v>526</v>
      </c>
      <c r="I31" s="692">
        <v>31299.340325000005</v>
      </c>
      <c r="J31" s="1269" t="s">
        <v>525</v>
      </c>
      <c r="K31" s="674">
        <v>0</v>
      </c>
      <c r="L31" s="1268"/>
      <c r="M31" s="1248">
        <v>20062.087080520141</v>
      </c>
      <c r="N31" s="1271" t="s">
        <v>527</v>
      </c>
      <c r="O31" s="671">
        <v>1.0352708065677132</v>
      </c>
      <c r="P31" s="669"/>
      <c r="Q31" s="670">
        <v>34852.924785000003</v>
      </c>
      <c r="R31" s="675" t="s">
        <v>525</v>
      </c>
      <c r="S31" s="674">
        <v>1229.2907684107922</v>
      </c>
      <c r="T31" s="721"/>
      <c r="U31" s="482"/>
      <c r="V31" s="654">
        <v>1229.2907684107922</v>
      </c>
      <c r="W31" s="643"/>
      <c r="X31" s="440"/>
      <c r="Y31" s="654">
        <v>0</v>
      </c>
      <c r="Z31" s="652"/>
      <c r="AA31" s="670">
        <v>9205.9746302701642</v>
      </c>
      <c r="AB31" s="652"/>
      <c r="AC31" s="670">
        <v>9205.9746302701642</v>
      </c>
      <c r="AD31" s="643"/>
      <c r="AE31" s="14"/>
      <c r="AF31" s="14"/>
      <c r="AG31" s="14"/>
      <c r="AH31" s="14"/>
      <c r="AI31" s="14"/>
    </row>
    <row r="32" spans="1:36" x14ac:dyDescent="0.2">
      <c r="A32" s="642" t="s">
        <v>522</v>
      </c>
      <c r="B32" s="669"/>
      <c r="C32" s="1264">
        <v>7167.7740000000003</v>
      </c>
      <c r="D32" s="1265"/>
      <c r="E32" s="692">
        <v>7590.6949999999997</v>
      </c>
      <c r="F32" s="1265"/>
      <c r="G32" s="1266">
        <v>1.1000000000000001</v>
      </c>
      <c r="H32" s="1265"/>
      <c r="I32" s="692">
        <v>15697.782500000001</v>
      </c>
      <c r="J32" s="1267"/>
      <c r="K32" s="674">
        <v>1569.778250000003</v>
      </c>
      <c r="L32" s="1268"/>
      <c r="M32" s="1248">
        <v>7590.6949999999997</v>
      </c>
      <c r="N32" s="691"/>
      <c r="O32" s="671">
        <v>1.1243521785714286</v>
      </c>
      <c r="P32" s="669"/>
      <c r="Q32" s="670">
        <v>15697.782500000001</v>
      </c>
      <c r="R32" s="673"/>
      <c r="S32" s="674">
        <v>1952.0534526154479</v>
      </c>
      <c r="T32" s="721"/>
      <c r="U32" s="482"/>
      <c r="V32" s="654">
        <v>3521.8317026154509</v>
      </c>
      <c r="W32" s="643"/>
      <c r="X32" s="440"/>
      <c r="Y32" s="654">
        <v>11755.834433973978</v>
      </c>
      <c r="Z32" s="652"/>
      <c r="AA32" s="670">
        <v>14618.636227896792</v>
      </c>
      <c r="AB32" s="652"/>
      <c r="AC32" s="670">
        <v>26374.470661870771</v>
      </c>
      <c r="AD32" s="643"/>
      <c r="AE32" s="14"/>
      <c r="AF32" s="14"/>
      <c r="AG32" s="14"/>
      <c r="AH32" s="14"/>
      <c r="AI32" s="14"/>
      <c r="AJ32" s="3209">
        <v>2.16</v>
      </c>
    </row>
    <row r="33" spans="1:40" x14ac:dyDescent="0.2">
      <c r="A33" s="642" t="s">
        <v>103</v>
      </c>
      <c r="B33" s="669"/>
      <c r="C33" s="1264">
        <v>4602.32</v>
      </c>
      <c r="D33" s="1265"/>
      <c r="E33" s="692">
        <v>7060.4179999999988</v>
      </c>
      <c r="F33" s="1265"/>
      <c r="G33" s="1266">
        <v>1.0629620229283876</v>
      </c>
      <c r="H33" s="1265"/>
      <c r="I33" s="692">
        <v>14547.598000000002</v>
      </c>
      <c r="J33" s="1267"/>
      <c r="K33" s="674">
        <v>915.94619882896586</v>
      </c>
      <c r="L33" s="1268"/>
      <c r="M33" s="1248">
        <v>7250.3489999999983</v>
      </c>
      <c r="N33" s="691"/>
      <c r="O33" s="671">
        <v>1.1267832214285713</v>
      </c>
      <c r="P33" s="669"/>
      <c r="Q33" s="670">
        <v>14764.587000000001</v>
      </c>
      <c r="R33" s="673"/>
      <c r="S33" s="674">
        <v>1871.9019029224055</v>
      </c>
      <c r="T33" s="721"/>
      <c r="U33" s="482"/>
      <c r="V33" s="654">
        <v>2787.8481017513714</v>
      </c>
      <c r="W33" s="643"/>
      <c r="X33" s="440"/>
      <c r="Y33" s="654">
        <v>6859.3840332933087</v>
      </c>
      <c r="Z33" s="652"/>
      <c r="AA33" s="670">
        <v>14018.393265033827</v>
      </c>
      <c r="AB33" s="652"/>
      <c r="AC33" s="670">
        <v>20877.777298327135</v>
      </c>
      <c r="AD33" s="643"/>
      <c r="AE33" s="14"/>
      <c r="AF33" s="14"/>
      <c r="AG33" s="14"/>
      <c r="AH33" s="14"/>
      <c r="AI33" s="14"/>
      <c r="AJ33" s="3209"/>
    </row>
    <row r="34" spans="1:40" x14ac:dyDescent="0.2">
      <c r="A34" s="642" t="s">
        <v>285</v>
      </c>
      <c r="B34" s="669"/>
      <c r="C34" s="1264">
        <v>4633.4880000000003</v>
      </c>
      <c r="D34" s="1265"/>
      <c r="E34" s="692">
        <v>8506.4699999999993</v>
      </c>
      <c r="F34" s="1265"/>
      <c r="G34" s="1266">
        <v>1.0361754053091354</v>
      </c>
      <c r="H34" s="1265"/>
      <c r="I34" s="692">
        <v>15518.76935</v>
      </c>
      <c r="J34" s="1269" t="s">
        <v>525</v>
      </c>
      <c r="K34" s="674">
        <v>561.39777113523814</v>
      </c>
      <c r="L34" s="1268"/>
      <c r="M34" s="1248">
        <v>10671.270999999997</v>
      </c>
      <c r="N34" s="691"/>
      <c r="O34" s="671">
        <v>1.1023480642857142</v>
      </c>
      <c r="P34" s="669"/>
      <c r="Q34" s="670">
        <v>17343.159682500002</v>
      </c>
      <c r="R34" s="675" t="s">
        <v>525</v>
      </c>
      <c r="S34" s="674">
        <v>1775.0388221019166</v>
      </c>
      <c r="T34" s="721"/>
      <c r="U34" s="482"/>
      <c r="V34" s="654">
        <v>2336.4365932371547</v>
      </c>
      <c r="W34" s="643"/>
      <c r="X34" s="440"/>
      <c r="Y34" s="654">
        <v>4204.2239081015823</v>
      </c>
      <c r="Z34" s="652"/>
      <c r="AA34" s="670">
        <v>13293.000146043736</v>
      </c>
      <c r="AB34" s="652"/>
      <c r="AC34" s="670">
        <v>17497.224054145317</v>
      </c>
      <c r="AD34" s="643"/>
      <c r="AE34" s="14"/>
      <c r="AF34" s="14"/>
      <c r="AG34" s="14"/>
      <c r="AH34" s="14"/>
      <c r="AI34" s="14"/>
      <c r="AJ34" s="3209"/>
    </row>
    <row r="35" spans="1:40" x14ac:dyDescent="0.2">
      <c r="A35" s="642" t="s">
        <v>503</v>
      </c>
      <c r="B35" s="669"/>
      <c r="C35" s="1264">
        <v>8973.3780000000006</v>
      </c>
      <c r="D35" s="1265"/>
      <c r="E35" s="692">
        <v>30346.65</v>
      </c>
      <c r="F35" s="1265"/>
      <c r="G35" s="1266">
        <v>1</v>
      </c>
      <c r="H35" s="1265"/>
      <c r="I35" s="692">
        <v>78621.247884375</v>
      </c>
      <c r="J35" s="1269" t="s">
        <v>525</v>
      </c>
      <c r="K35" s="674">
        <v>0</v>
      </c>
      <c r="L35" s="1268"/>
      <c r="M35" s="1248">
        <v>33744.361000000004</v>
      </c>
      <c r="N35" s="691"/>
      <c r="O35" s="671">
        <v>1</v>
      </c>
      <c r="P35" s="669"/>
      <c r="Q35" s="670">
        <v>80333.578634374993</v>
      </c>
      <c r="R35" s="675" t="s">
        <v>525</v>
      </c>
      <c r="S35" s="674">
        <v>0</v>
      </c>
      <c r="T35" s="721"/>
      <c r="U35" s="482"/>
      <c r="V35" s="654">
        <v>0</v>
      </c>
      <c r="W35" s="643"/>
      <c r="X35" s="440"/>
      <c r="Y35" s="654">
        <v>0</v>
      </c>
      <c r="Z35" s="652"/>
      <c r="AA35" s="670">
        <v>0</v>
      </c>
      <c r="AB35" s="652"/>
      <c r="AC35" s="670">
        <v>0</v>
      </c>
      <c r="AD35" s="643"/>
      <c r="AE35" s="14"/>
      <c r="AF35" s="14"/>
      <c r="AG35" s="14"/>
      <c r="AH35" s="14"/>
      <c r="AI35" s="14"/>
      <c r="AJ35" s="3209"/>
    </row>
    <row r="36" spans="1:40" x14ac:dyDescent="0.2">
      <c r="A36" s="642" t="s">
        <v>504</v>
      </c>
      <c r="B36" s="669"/>
      <c r="C36" s="1264">
        <v>8691.371000000001</v>
      </c>
      <c r="D36" s="1265"/>
      <c r="E36" s="692">
        <v>20857.973999999998</v>
      </c>
      <c r="F36" s="1265"/>
      <c r="G36" s="1266">
        <v>1.0041732408909898</v>
      </c>
      <c r="H36" s="1265"/>
      <c r="I36" s="692">
        <v>33296.943109824977</v>
      </c>
      <c r="J36" s="1269" t="s">
        <v>525</v>
      </c>
      <c r="K36" s="674">
        <v>138.95616453088587</v>
      </c>
      <c r="L36" s="1268"/>
      <c r="M36" s="1248">
        <v>23403.25</v>
      </c>
      <c r="N36" s="691"/>
      <c r="O36" s="671">
        <v>1.011405357142857</v>
      </c>
      <c r="P36" s="669"/>
      <c r="Q36" s="670">
        <v>34912.12035732498</v>
      </c>
      <c r="R36" s="675" t="s">
        <v>525</v>
      </c>
      <c r="S36" s="674">
        <v>398.18520128969976</v>
      </c>
      <c r="T36" s="721"/>
      <c r="U36" s="482"/>
      <c r="V36" s="654">
        <v>537.14136582058563</v>
      </c>
      <c r="W36" s="643"/>
      <c r="X36" s="440"/>
      <c r="Y36" s="654">
        <v>1040.6219246604662</v>
      </c>
      <c r="Z36" s="652"/>
      <c r="AA36" s="670">
        <v>2981.9493934384063</v>
      </c>
      <c r="AB36" s="652"/>
      <c r="AC36" s="670">
        <v>4022.5713180988723</v>
      </c>
      <c r="AD36" s="643"/>
      <c r="AE36" s="14"/>
      <c r="AF36" s="14"/>
      <c r="AG36" s="14"/>
      <c r="AH36" s="14"/>
      <c r="AI36" s="14"/>
    </row>
    <row r="37" spans="1:40" x14ac:dyDescent="0.2">
      <c r="A37" s="642" t="s">
        <v>505</v>
      </c>
      <c r="B37" s="669"/>
      <c r="C37" s="1264">
        <v>1049.259</v>
      </c>
      <c r="D37" s="1265"/>
      <c r="E37" s="692">
        <v>4882.3929999999991</v>
      </c>
      <c r="F37" s="1265"/>
      <c r="G37" s="1266">
        <v>1</v>
      </c>
      <c r="H37" s="1265"/>
      <c r="I37" s="692">
        <v>10336.101777361631</v>
      </c>
      <c r="J37" s="1267"/>
      <c r="K37" s="674">
        <v>0</v>
      </c>
      <c r="L37" s="1268"/>
      <c r="M37" s="1248">
        <v>5088.4049999999988</v>
      </c>
      <c r="N37" s="691"/>
      <c r="O37" s="671">
        <v>1.1422256785714284</v>
      </c>
      <c r="P37" s="669"/>
      <c r="Q37" s="670">
        <v>10553.109612398825</v>
      </c>
      <c r="R37" s="673"/>
      <c r="S37" s="674">
        <v>1500.9231756620866</v>
      </c>
      <c r="T37" s="721"/>
      <c r="U37" s="482"/>
      <c r="V37" s="654">
        <v>1500.9231756620866</v>
      </c>
      <c r="W37" s="643"/>
      <c r="X37" s="440"/>
      <c r="Y37" s="654">
        <v>0</v>
      </c>
      <c r="Z37" s="652"/>
      <c r="AA37" s="670">
        <v>11240.189084794554</v>
      </c>
      <c r="AB37" s="652"/>
      <c r="AC37" s="670">
        <v>11240.189084794554</v>
      </c>
      <c r="AD37" s="643"/>
      <c r="AE37" s="14"/>
      <c r="AF37" s="14"/>
      <c r="AG37" s="14"/>
      <c r="AH37" s="14"/>
      <c r="AI37" s="14"/>
    </row>
    <row r="38" spans="1:40" x14ac:dyDescent="0.2">
      <c r="A38" s="642" t="s">
        <v>104</v>
      </c>
      <c r="B38" s="669"/>
      <c r="C38" s="1264"/>
      <c r="D38" s="1265"/>
      <c r="E38" s="692"/>
      <c r="F38" s="1265"/>
      <c r="G38" s="1266"/>
      <c r="H38" s="1265"/>
      <c r="I38" s="692"/>
      <c r="J38" s="1267"/>
      <c r="K38" s="674"/>
      <c r="L38" s="1268"/>
      <c r="M38" s="1248">
        <v>101441.265</v>
      </c>
      <c r="N38" s="691"/>
      <c r="O38" s="671">
        <v>1</v>
      </c>
      <c r="P38" s="669"/>
      <c r="Q38" s="670"/>
      <c r="R38" s="673"/>
      <c r="S38" s="674"/>
      <c r="T38" s="721"/>
      <c r="U38" s="482"/>
      <c r="V38" s="654"/>
      <c r="W38" s="643"/>
      <c r="X38" s="440"/>
      <c r="Y38" s="654"/>
      <c r="Z38" s="652"/>
      <c r="AA38" s="670"/>
      <c r="AB38" s="652"/>
      <c r="AC38" s="670"/>
      <c r="AD38" s="643"/>
      <c r="AE38" s="14"/>
      <c r="AF38" s="14"/>
      <c r="AG38" s="14"/>
      <c r="AH38" s="14"/>
      <c r="AI38" s="14"/>
    </row>
    <row r="39" spans="1:40" x14ac:dyDescent="0.2">
      <c r="A39" s="642"/>
      <c r="B39" s="669" t="s">
        <v>508</v>
      </c>
      <c r="C39" s="1264">
        <v>32087.151999999998</v>
      </c>
      <c r="D39" s="1265" t="s">
        <v>490</v>
      </c>
      <c r="E39" s="692">
        <v>72976.107999999993</v>
      </c>
      <c r="F39" s="1265" t="s">
        <v>490</v>
      </c>
      <c r="G39" s="1266">
        <v>1.0099234834502273</v>
      </c>
      <c r="H39" s="1265"/>
      <c r="I39" s="692">
        <v>58975.312693982756</v>
      </c>
      <c r="J39" s="1269" t="s">
        <v>83</v>
      </c>
      <c r="K39" s="674">
        <v>585.24053949071822</v>
      </c>
      <c r="L39" s="1268"/>
      <c r="M39" s="1248">
        <v>73421.257999999987</v>
      </c>
      <c r="N39" s="1271" t="s">
        <v>527</v>
      </c>
      <c r="O39" s="671">
        <v>1</v>
      </c>
      <c r="P39" s="669"/>
      <c r="Q39" s="670">
        <v>59521.373593982753</v>
      </c>
      <c r="R39" s="675" t="s">
        <v>525</v>
      </c>
      <c r="S39" s="674">
        <v>0</v>
      </c>
      <c r="T39" s="721"/>
      <c r="U39" s="482"/>
      <c r="V39" s="654">
        <v>585.24053949071822</v>
      </c>
      <c r="W39" s="643"/>
      <c r="X39" s="440"/>
      <c r="Y39" s="654">
        <v>4382.7788328080605</v>
      </c>
      <c r="Z39" s="652"/>
      <c r="AA39" s="670">
        <v>0</v>
      </c>
      <c r="AB39" s="652"/>
      <c r="AC39" s="670">
        <v>4382.7788328080605</v>
      </c>
      <c r="AD39" s="643"/>
      <c r="AE39" s="14"/>
      <c r="AF39" s="14"/>
      <c r="AG39" s="14"/>
      <c r="AH39" s="14"/>
      <c r="AI39" s="14"/>
    </row>
    <row r="40" spans="1:40" x14ac:dyDescent="0.2">
      <c r="A40" s="642"/>
      <c r="B40" s="669" t="s">
        <v>57</v>
      </c>
      <c r="C40" s="1264">
        <v>21733.655999999999</v>
      </c>
      <c r="D40" s="1265" t="s">
        <v>490</v>
      </c>
      <c r="E40" s="692">
        <v>28020.007000000001</v>
      </c>
      <c r="F40" s="1265" t="s">
        <v>490</v>
      </c>
      <c r="G40" s="1266">
        <v>1.0939119429913062</v>
      </c>
      <c r="H40" s="1265"/>
      <c r="I40" s="692">
        <v>19833.819749999995</v>
      </c>
      <c r="J40" s="1267" t="s">
        <v>490</v>
      </c>
      <c r="K40" s="674">
        <v>1862.6325496618447</v>
      </c>
      <c r="L40" s="1268"/>
      <c r="M40" s="1248">
        <v>28020.002</v>
      </c>
      <c r="N40" s="1271" t="s">
        <v>527</v>
      </c>
      <c r="O40" s="671">
        <v>1</v>
      </c>
      <c r="P40" s="669"/>
      <c r="Q40" s="670">
        <v>19833.819749999995</v>
      </c>
      <c r="R40" s="673"/>
      <c r="S40" s="674">
        <v>0</v>
      </c>
      <c r="T40" s="721"/>
      <c r="U40" s="482"/>
      <c r="V40" s="654">
        <v>1862.6325496618447</v>
      </c>
      <c r="W40" s="643"/>
      <c r="X40" s="440"/>
      <c r="Y40" s="654">
        <v>13948.976465405492</v>
      </c>
      <c r="Z40" s="652"/>
      <c r="AA40" s="670">
        <v>0</v>
      </c>
      <c r="AB40" s="652"/>
      <c r="AC40" s="670">
        <v>13948.976465405492</v>
      </c>
      <c r="AD40" s="643"/>
      <c r="AE40" s="14"/>
      <c r="AF40" s="14"/>
      <c r="AG40" s="14"/>
      <c r="AH40" s="14"/>
      <c r="AI40" s="14"/>
    </row>
    <row r="41" spans="1:40" x14ac:dyDescent="0.2">
      <c r="A41" s="642" t="s">
        <v>506</v>
      </c>
      <c r="B41" s="669"/>
      <c r="C41" s="1264">
        <v>3331.7150000000001</v>
      </c>
      <c r="D41" s="1265"/>
      <c r="E41" s="692">
        <v>17081.614000000001</v>
      </c>
      <c r="F41" s="1265"/>
      <c r="G41" s="1266">
        <v>1</v>
      </c>
      <c r="H41" s="1265"/>
      <c r="I41" s="692">
        <v>45494.736707153737</v>
      </c>
      <c r="J41" s="1267"/>
      <c r="K41" s="674">
        <v>0</v>
      </c>
      <c r="L41" s="1268"/>
      <c r="M41" s="1248">
        <v>17210.858</v>
      </c>
      <c r="N41" s="691"/>
      <c r="O41" s="671">
        <v>1.0556367285714285</v>
      </c>
      <c r="P41" s="669"/>
      <c r="Q41" s="670">
        <v>45700.675207153734</v>
      </c>
      <c r="R41" s="673"/>
      <c r="S41" s="674">
        <v>2542.6360620314226</v>
      </c>
      <c r="T41" s="721"/>
      <c r="U41" s="482"/>
      <c r="V41" s="654">
        <v>2542.6360620314226</v>
      </c>
      <c r="W41" s="643"/>
      <c r="X41" s="440"/>
      <c r="Y41" s="654">
        <v>0</v>
      </c>
      <c r="Z41" s="652"/>
      <c r="AA41" s="670">
        <v>19041.421023060382</v>
      </c>
      <c r="AB41" s="652"/>
      <c r="AC41" s="670">
        <v>19041.421023060382</v>
      </c>
      <c r="AD41" s="643"/>
      <c r="AE41" s="14"/>
      <c r="AF41" s="14"/>
      <c r="AG41" s="14"/>
      <c r="AH41" s="14"/>
      <c r="AI41" s="14"/>
      <c r="AK41" s="14"/>
      <c r="AL41" s="14"/>
      <c r="AM41" s="14"/>
      <c r="AN41" s="14"/>
    </row>
    <row r="42" spans="1:40" x14ac:dyDescent="0.2">
      <c r="A42" s="658" t="s">
        <v>507</v>
      </c>
      <c r="B42" s="702"/>
      <c r="C42" s="1264">
        <v>5139.7240000000002</v>
      </c>
      <c r="D42" s="1265"/>
      <c r="E42" s="692">
        <v>5318.4970000000003</v>
      </c>
      <c r="F42" s="1265"/>
      <c r="G42" s="1266">
        <v>1.1000000000000001</v>
      </c>
      <c r="H42" s="1265"/>
      <c r="I42" s="692">
        <v>8543.1711749999995</v>
      </c>
      <c r="J42" s="1267"/>
      <c r="K42" s="674">
        <v>854.31711750000068</v>
      </c>
      <c r="L42" s="1268"/>
      <c r="M42" s="1248">
        <v>5725.3969999999999</v>
      </c>
      <c r="N42" s="691"/>
      <c r="O42" s="671">
        <v>1.1376757357142857</v>
      </c>
      <c r="P42" s="669"/>
      <c r="Q42" s="670">
        <v>8958.186925</v>
      </c>
      <c r="R42" s="673"/>
      <c r="S42" s="674">
        <v>1233.3249755654706</v>
      </c>
      <c r="T42" s="721"/>
      <c r="U42" s="482"/>
      <c r="V42" s="654">
        <v>2087.6420930654713</v>
      </c>
      <c r="W42" s="643"/>
      <c r="X42" s="440"/>
      <c r="Y42" s="654">
        <v>6397.8530645585661</v>
      </c>
      <c r="Z42" s="652"/>
      <c r="AA42" s="670">
        <v>9236.1862040276374</v>
      </c>
      <c r="AB42" s="652"/>
      <c r="AC42" s="670">
        <v>15634.039268586203</v>
      </c>
      <c r="AD42" s="643"/>
      <c r="AE42" s="14"/>
      <c r="AF42" s="14"/>
      <c r="AG42" s="14"/>
      <c r="AH42" s="14"/>
      <c r="AI42" s="14"/>
    </row>
    <row r="43" spans="1:40" x14ac:dyDescent="0.2">
      <c r="A43" s="658" t="s">
        <v>106</v>
      </c>
      <c r="B43" s="702"/>
      <c r="C43" s="1264"/>
      <c r="D43" s="1265"/>
      <c r="E43" s="692"/>
      <c r="F43" s="1265"/>
      <c r="G43" s="1266"/>
      <c r="H43" s="1265"/>
      <c r="I43" s="692"/>
      <c r="J43" s="1267"/>
      <c r="K43" s="674"/>
      <c r="L43" s="1268"/>
      <c r="M43" s="1248">
        <v>43954.57</v>
      </c>
      <c r="N43" s="691"/>
      <c r="O43" s="671">
        <v>1</v>
      </c>
      <c r="P43" s="669"/>
      <c r="Q43" s="670"/>
      <c r="R43" s="673"/>
      <c r="S43" s="674"/>
      <c r="T43" s="721"/>
      <c r="U43" s="482"/>
      <c r="V43" s="654"/>
      <c r="W43" s="643"/>
      <c r="X43" s="440"/>
      <c r="Y43" s="654"/>
      <c r="Z43" s="652"/>
      <c r="AA43" s="670"/>
      <c r="AB43" s="652"/>
      <c r="AC43" s="670"/>
      <c r="AD43" s="643"/>
      <c r="AE43" s="14"/>
      <c r="AF43" s="14"/>
      <c r="AG43" s="14"/>
      <c r="AH43" s="14"/>
      <c r="AI43" s="14"/>
    </row>
    <row r="44" spans="1:40" x14ac:dyDescent="0.2">
      <c r="A44" s="658"/>
      <c r="B44" s="702" t="s">
        <v>58</v>
      </c>
      <c r="C44" s="1264"/>
      <c r="D44" s="1265"/>
      <c r="E44" s="692"/>
      <c r="F44" s="1265"/>
      <c r="G44" s="1266">
        <v>1.1000000000000001</v>
      </c>
      <c r="H44" s="1270" t="s">
        <v>526</v>
      </c>
      <c r="I44" s="692">
        <v>7139.1285000000007</v>
      </c>
      <c r="J44" s="1267"/>
      <c r="K44" s="674">
        <v>713.91285000000062</v>
      </c>
      <c r="L44" s="1268"/>
      <c r="M44" s="1248">
        <v>4383.5518219561627</v>
      </c>
      <c r="N44" s="1271" t="s">
        <v>527</v>
      </c>
      <c r="O44" s="671">
        <v>1.1472603441288844</v>
      </c>
      <c r="P44" s="669"/>
      <c r="Q44" s="670">
        <v>7139.1285000000007</v>
      </c>
      <c r="R44" s="673"/>
      <c r="S44" s="674">
        <v>1051.3105196903271</v>
      </c>
      <c r="T44" s="721"/>
      <c r="U44" s="482"/>
      <c r="V44" s="654">
        <v>1765.2233696903277</v>
      </c>
      <c r="W44" s="643"/>
      <c r="X44" s="440"/>
      <c r="Y44" s="654">
        <v>5346.3865134368443</v>
      </c>
      <c r="Z44" s="652"/>
      <c r="AA44" s="670">
        <v>7873.1071781473593</v>
      </c>
      <c r="AB44" s="652"/>
      <c r="AC44" s="670">
        <v>13219.493691584204</v>
      </c>
      <c r="AD44" s="643"/>
      <c r="AE44" s="14"/>
      <c r="AF44" s="14"/>
      <c r="AG44" s="14"/>
      <c r="AH44" s="14"/>
      <c r="AI44" s="14"/>
    </row>
    <row r="45" spans="1:40" x14ac:dyDescent="0.2">
      <c r="A45" s="658"/>
      <c r="B45" s="702" t="s">
        <v>59</v>
      </c>
      <c r="C45" s="1264"/>
      <c r="D45" s="1265"/>
      <c r="E45" s="692"/>
      <c r="F45" s="1265"/>
      <c r="G45" s="1266">
        <v>1.1000000000000001</v>
      </c>
      <c r="H45" s="1270" t="s">
        <v>526</v>
      </c>
      <c r="I45" s="692">
        <v>16904.006700000002</v>
      </c>
      <c r="J45" s="1267"/>
      <c r="K45" s="674">
        <v>1690.4006700000027</v>
      </c>
      <c r="L45" s="1268"/>
      <c r="M45" s="1248">
        <v>10438.538132470858</v>
      </c>
      <c r="N45" s="1271" t="s">
        <v>527</v>
      </c>
      <c r="O45" s="671">
        <v>1.1040104419109222</v>
      </c>
      <c r="P45" s="669"/>
      <c r="Q45" s="670">
        <v>16904.006700000002</v>
      </c>
      <c r="R45" s="676"/>
      <c r="S45" s="674">
        <v>1758.193206932192</v>
      </c>
      <c r="T45" s="721"/>
      <c r="U45" s="482"/>
      <c r="V45" s="654">
        <v>3448.5938769321947</v>
      </c>
      <c r="W45" s="643"/>
      <c r="X45" s="440"/>
      <c r="Y45" s="654">
        <v>12659.15768905492</v>
      </c>
      <c r="Z45" s="652"/>
      <c r="AA45" s="670">
        <v>13166.845854586507</v>
      </c>
      <c r="AB45" s="652"/>
      <c r="AC45" s="670">
        <v>25826.003543641425</v>
      </c>
      <c r="AD45" s="643"/>
      <c r="AE45" s="14"/>
      <c r="AF45" s="14"/>
      <c r="AG45" s="14"/>
      <c r="AH45" s="14"/>
      <c r="AI45" s="14"/>
    </row>
    <row r="46" spans="1:40" x14ac:dyDescent="0.2">
      <c r="A46" s="658"/>
      <c r="B46" s="702" t="s">
        <v>60</v>
      </c>
      <c r="C46" s="1264"/>
      <c r="D46" s="1265"/>
      <c r="E46" s="692"/>
      <c r="F46" s="1265"/>
      <c r="G46" s="1266">
        <v>1.0764907710489864</v>
      </c>
      <c r="H46" s="1270" t="s">
        <v>526</v>
      </c>
      <c r="I46" s="692">
        <v>47319.229000000007</v>
      </c>
      <c r="J46" s="1267"/>
      <c r="K46" s="674">
        <v>3619.4843116535558</v>
      </c>
      <c r="L46" s="1268"/>
      <c r="M46" s="1248">
        <v>29132.480045572975</v>
      </c>
      <c r="N46" s="1271" t="s">
        <v>527</v>
      </c>
      <c r="O46" s="671">
        <v>1</v>
      </c>
      <c r="P46" s="669"/>
      <c r="Q46" s="670">
        <v>51060.33062500001</v>
      </c>
      <c r="R46" s="676"/>
      <c r="S46" s="674">
        <v>0</v>
      </c>
      <c r="T46" s="721"/>
      <c r="U46" s="482"/>
      <c r="V46" s="654">
        <v>3619.4843116535558</v>
      </c>
      <c r="W46" s="643"/>
      <c r="X46" s="440"/>
      <c r="Y46" s="654">
        <v>27105.776439548317</v>
      </c>
      <c r="Z46" s="652"/>
      <c r="AA46" s="670">
        <v>0</v>
      </c>
      <c r="AB46" s="652"/>
      <c r="AC46" s="670">
        <v>27105.776439548317</v>
      </c>
      <c r="AD46" s="643"/>
      <c r="AE46" s="14"/>
      <c r="AF46" s="14"/>
      <c r="AG46" s="14"/>
      <c r="AH46" s="14"/>
      <c r="AI46" s="14"/>
    </row>
    <row r="47" spans="1:40" x14ac:dyDescent="0.2">
      <c r="A47" s="642" t="s">
        <v>614</v>
      </c>
      <c r="B47" s="669"/>
      <c r="C47" s="1264">
        <v>11128.814</v>
      </c>
      <c r="D47" s="1265"/>
      <c r="E47" s="692">
        <v>12486.876999999999</v>
      </c>
      <c r="F47" s="1265"/>
      <c r="G47" s="1266">
        <v>1.1000000000000001</v>
      </c>
      <c r="H47" s="1265"/>
      <c r="I47" s="692">
        <v>21926.053500000002</v>
      </c>
      <c r="J47" s="1267"/>
      <c r="K47" s="674">
        <v>2192.6053500000016</v>
      </c>
      <c r="L47" s="1268"/>
      <c r="M47" s="1248">
        <v>12486.876999999999</v>
      </c>
      <c r="N47" s="691"/>
      <c r="O47" s="671">
        <v>1.08937945</v>
      </c>
      <c r="P47" s="669"/>
      <c r="Q47" s="670">
        <v>21926.053500000002</v>
      </c>
      <c r="R47" s="676"/>
      <c r="S47" s="674">
        <v>1959.7386025005762</v>
      </c>
      <c r="T47" s="721"/>
      <c r="U47" s="482"/>
      <c r="V47" s="654">
        <v>4152.3439525005779</v>
      </c>
      <c r="W47" s="643"/>
      <c r="X47" s="440"/>
      <c r="Y47" s="654">
        <v>16420.093394494117</v>
      </c>
      <c r="Z47" s="652"/>
      <c r="AA47" s="670">
        <v>14676.18916548517</v>
      </c>
      <c r="AB47" s="652"/>
      <c r="AC47" s="670">
        <v>31096.282559979285</v>
      </c>
      <c r="AD47" s="643"/>
      <c r="AE47" s="14"/>
      <c r="AF47" s="14"/>
      <c r="AG47" s="14"/>
      <c r="AH47" s="14"/>
      <c r="AI47" s="14"/>
      <c r="AJ47" s="60"/>
    </row>
    <row r="48" spans="1:40" x14ac:dyDescent="0.2">
      <c r="A48" s="642" t="s">
        <v>509</v>
      </c>
      <c r="B48" s="669"/>
      <c r="C48" s="1264">
        <v>6231.8320000000003</v>
      </c>
      <c r="D48" s="1265"/>
      <c r="E48" s="692">
        <v>6304.0889999999999</v>
      </c>
      <c r="F48" s="1265"/>
      <c r="G48" s="1266">
        <v>1.1000000000000001</v>
      </c>
      <c r="H48" s="1265"/>
      <c r="I48" s="692">
        <v>12045.234009899999</v>
      </c>
      <c r="J48" s="1267"/>
      <c r="K48" s="674">
        <v>1204.5234009900014</v>
      </c>
      <c r="L48" s="1268"/>
      <c r="M48" s="1248">
        <v>6304.0889999999999</v>
      </c>
      <c r="N48" s="691"/>
      <c r="O48" s="671">
        <v>1.1335422214285713</v>
      </c>
      <c r="P48" s="669"/>
      <c r="Q48" s="670">
        <v>12045.234009899999</v>
      </c>
      <c r="R48" s="676"/>
      <c r="S48" s="674">
        <v>1608.5473073090234</v>
      </c>
      <c r="T48" s="721"/>
      <c r="U48" s="482"/>
      <c r="V48" s="654">
        <v>2813.0707082990248</v>
      </c>
      <c r="W48" s="643"/>
      <c r="X48" s="440"/>
      <c r="Y48" s="654">
        <v>9020.4955215080063</v>
      </c>
      <c r="Z48" s="652"/>
      <c r="AA48" s="670">
        <v>12046.170103286564</v>
      </c>
      <c r="AB48" s="652"/>
      <c r="AC48" s="670">
        <v>21066.665624794572</v>
      </c>
      <c r="AD48" s="643"/>
      <c r="AE48" s="14"/>
      <c r="AF48" s="14"/>
      <c r="AG48" s="14"/>
      <c r="AH48" s="14"/>
      <c r="AI48" s="14"/>
    </row>
    <row r="49" spans="1:36" x14ac:dyDescent="0.2">
      <c r="A49" s="642" t="s">
        <v>511</v>
      </c>
      <c r="B49" s="669"/>
      <c r="C49" s="1264">
        <v>8760.991</v>
      </c>
      <c r="D49" s="1265"/>
      <c r="E49" s="692">
        <v>11046.316000000001</v>
      </c>
      <c r="F49" s="1265"/>
      <c r="G49" s="1266">
        <v>1.0982785708828173</v>
      </c>
      <c r="H49" s="1265"/>
      <c r="I49" s="692">
        <v>25880.246717846268</v>
      </c>
      <c r="J49" s="1267"/>
      <c r="K49" s="674">
        <v>2543.4736615246547</v>
      </c>
      <c r="L49" s="1268"/>
      <c r="M49" s="1248">
        <v>11101.816000000001</v>
      </c>
      <c r="N49" s="691"/>
      <c r="O49" s="671">
        <v>1.0992727428571427</v>
      </c>
      <c r="P49" s="669"/>
      <c r="Q49" s="670">
        <v>25884.246717846268</v>
      </c>
      <c r="R49" s="676"/>
      <c r="S49" s="674">
        <v>2569.600168471592</v>
      </c>
      <c r="T49" s="721"/>
      <c r="U49" s="482"/>
      <c r="V49" s="654">
        <v>5113.0738299962468</v>
      </c>
      <c r="W49" s="643"/>
      <c r="X49" s="440"/>
      <c r="Y49" s="654">
        <v>19047.693680338194</v>
      </c>
      <c r="Z49" s="652"/>
      <c r="AA49" s="670">
        <v>19243.351181648504</v>
      </c>
      <c r="AB49" s="652"/>
      <c r="AC49" s="670">
        <v>38291.044861986695</v>
      </c>
      <c r="AD49" s="643"/>
      <c r="AE49" s="14"/>
      <c r="AF49" s="14"/>
      <c r="AG49" s="14"/>
      <c r="AH49" s="14"/>
      <c r="AI49" s="14"/>
    </row>
    <row r="50" spans="1:36" x14ac:dyDescent="0.2">
      <c r="A50" s="642" t="s">
        <v>107</v>
      </c>
      <c r="B50" s="669"/>
      <c r="C50" s="1264">
        <v>9935.116</v>
      </c>
      <c r="D50" s="1265"/>
      <c r="E50" s="692">
        <v>11761.388000000001</v>
      </c>
      <c r="F50" s="1265"/>
      <c r="G50" s="1266">
        <v>1.1000000000000001</v>
      </c>
      <c r="H50" s="1265"/>
      <c r="I50" s="692">
        <v>24576.739824000004</v>
      </c>
      <c r="J50" s="1267"/>
      <c r="K50" s="674">
        <v>2457.6739824000033</v>
      </c>
      <c r="L50" s="1268"/>
      <c r="M50" s="1248">
        <v>11761.388000000001</v>
      </c>
      <c r="N50" s="691"/>
      <c r="O50" s="671">
        <v>1.0945615142857141</v>
      </c>
      <c r="P50" s="669"/>
      <c r="Q50" s="670">
        <v>24576.739824000004</v>
      </c>
      <c r="R50" s="676"/>
      <c r="S50" s="674">
        <v>2324.0137339634566</v>
      </c>
      <c r="T50" s="721"/>
      <c r="U50" s="482"/>
      <c r="V50" s="654">
        <v>4781.6877163634599</v>
      </c>
      <c r="W50" s="643"/>
      <c r="X50" s="440"/>
      <c r="Y50" s="654">
        <v>18405.15272127121</v>
      </c>
      <c r="Z50" s="652"/>
      <c r="AA50" s="670">
        <v>17404.191119832365</v>
      </c>
      <c r="AB50" s="652"/>
      <c r="AC50" s="670">
        <v>35809.343841103575</v>
      </c>
      <c r="AD50" s="643"/>
      <c r="AE50" s="14"/>
      <c r="AF50" s="14"/>
      <c r="AG50" s="14"/>
      <c r="AH50" s="14"/>
      <c r="AI50" s="14"/>
    </row>
    <row r="51" spans="1:36" x14ac:dyDescent="0.2">
      <c r="A51" s="642" t="s">
        <v>615</v>
      </c>
      <c r="B51" s="669"/>
      <c r="C51" s="1264">
        <v>8720.8310000000001</v>
      </c>
      <c r="D51" s="1265"/>
      <c r="E51" s="692">
        <v>19186.393000000004</v>
      </c>
      <c r="F51" s="1265"/>
      <c r="G51" s="1266">
        <v>1.0136330184626157</v>
      </c>
      <c r="H51" s="1265"/>
      <c r="I51" s="692">
        <v>54657.236024999998</v>
      </c>
      <c r="J51" s="1267"/>
      <c r="K51" s="674">
        <v>745.14310784436384</v>
      </c>
      <c r="L51" s="1268"/>
      <c r="M51" s="1248">
        <v>19186.393000000004</v>
      </c>
      <c r="N51" s="691"/>
      <c r="O51" s="671">
        <v>1.0415257642857141</v>
      </c>
      <c r="P51" s="669"/>
      <c r="Q51" s="670">
        <v>54657.236024999998</v>
      </c>
      <c r="R51" s="676"/>
      <c r="S51" s="674">
        <v>2269.6834996827893</v>
      </c>
      <c r="T51" s="721"/>
      <c r="U51" s="482"/>
      <c r="V51" s="654">
        <v>3014.8266075271531</v>
      </c>
      <c r="W51" s="643"/>
      <c r="X51" s="440"/>
      <c r="Y51" s="654">
        <v>5580.2652415620742</v>
      </c>
      <c r="Z51" s="652"/>
      <c r="AA51" s="670">
        <v>16997.320124542082</v>
      </c>
      <c r="AB51" s="652"/>
      <c r="AC51" s="670">
        <v>22577.585366104155</v>
      </c>
      <c r="AD51" s="643"/>
      <c r="AE51" s="14"/>
      <c r="AF51" s="14"/>
      <c r="AG51" s="14"/>
      <c r="AH51" s="14"/>
      <c r="AI51" s="14"/>
    </row>
    <row r="52" spans="1:36" ht="13.5" thickBot="1" x14ac:dyDescent="0.25">
      <c r="A52" s="6" t="s">
        <v>513</v>
      </c>
      <c r="B52" s="17"/>
      <c r="C52" s="493">
        <v>8030.4429999999993</v>
      </c>
      <c r="D52" s="263"/>
      <c r="E52" s="196">
        <v>8337.0009999999984</v>
      </c>
      <c r="F52" s="379"/>
      <c r="G52" s="494">
        <v>1.1000000000000001</v>
      </c>
      <c r="H52" s="263"/>
      <c r="I52" s="196">
        <v>12518.312737903745</v>
      </c>
      <c r="J52" s="379"/>
      <c r="K52" s="483">
        <v>1251.8312737903761</v>
      </c>
      <c r="L52" s="495"/>
      <c r="M52" s="377">
        <v>8337.0009999999984</v>
      </c>
      <c r="N52" s="496"/>
      <c r="O52" s="312">
        <v>1.1190214214285714</v>
      </c>
      <c r="P52" s="14"/>
      <c r="Q52" s="11">
        <v>12518.312737903745</v>
      </c>
      <c r="R52" s="484"/>
      <c r="S52" s="483">
        <v>1489.9473759526954</v>
      </c>
      <c r="T52" s="488"/>
      <c r="U52" s="4"/>
      <c r="V52" s="44">
        <v>2741.7786497430716</v>
      </c>
      <c r="W52" s="7"/>
      <c r="X52" s="440"/>
      <c r="Y52" s="48">
        <v>9374.7771024030826</v>
      </c>
      <c r="Z52" s="40"/>
      <c r="AA52" s="12">
        <v>11157.992963040375</v>
      </c>
      <c r="AB52" s="40"/>
      <c r="AC52" s="12">
        <v>20532.770065443459</v>
      </c>
      <c r="AD52" s="7"/>
      <c r="AE52" s="14"/>
      <c r="AF52" s="14"/>
      <c r="AG52" s="14"/>
      <c r="AH52" s="14"/>
      <c r="AI52" s="14"/>
    </row>
    <row r="53" spans="1:36" ht="15.75" thickBot="1" x14ac:dyDescent="0.25">
      <c r="A53" s="70" t="s">
        <v>488</v>
      </c>
      <c r="B53" s="131"/>
      <c r="C53" s="382"/>
      <c r="D53" s="497"/>
      <c r="E53" s="220"/>
      <c r="F53" s="271"/>
      <c r="G53" s="498"/>
      <c r="H53" s="497"/>
      <c r="I53" s="220">
        <v>854196.04144242138</v>
      </c>
      <c r="J53" s="499"/>
      <c r="K53" s="500">
        <v>37535.533451184005</v>
      </c>
      <c r="L53" s="501"/>
      <c r="M53" s="382">
        <v>505278.9940000003</v>
      </c>
      <c r="N53" s="502"/>
      <c r="O53" s="319"/>
      <c r="P53" s="130"/>
      <c r="Q53" s="96">
        <v>876259.36644242133</v>
      </c>
      <c r="R53" s="316"/>
      <c r="S53" s="450">
        <v>49512.139753569238</v>
      </c>
      <c r="T53" s="489"/>
      <c r="U53" s="76"/>
      <c r="V53" s="198">
        <v>87047.673204753228</v>
      </c>
      <c r="W53" s="71"/>
      <c r="Y53" s="89">
        <v>281097.99370899051</v>
      </c>
      <c r="Z53" s="79"/>
      <c r="AA53" s="78">
        <v>370789.00629100954</v>
      </c>
      <c r="AB53" s="79"/>
      <c r="AC53" s="78">
        <v>651887</v>
      </c>
      <c r="AD53" s="7"/>
      <c r="AE53" s="14"/>
      <c r="AF53" s="14"/>
      <c r="AG53" s="14"/>
      <c r="AH53" s="14"/>
      <c r="AI53" s="14"/>
      <c r="AJ53" s="34"/>
    </row>
    <row r="54" spans="1:36" s="320" customFormat="1" ht="16.5" x14ac:dyDescent="0.25">
      <c r="A54" s="320" t="s">
        <v>61</v>
      </c>
      <c r="B54" s="485"/>
      <c r="C54" s="503"/>
      <c r="D54" s="503"/>
      <c r="E54" s="503"/>
      <c r="F54" s="503"/>
      <c r="G54" s="503"/>
      <c r="H54" s="503"/>
      <c r="I54" s="503"/>
      <c r="J54" s="503"/>
      <c r="K54" s="503"/>
      <c r="L54" s="503"/>
      <c r="M54" s="503"/>
      <c r="N54" s="503"/>
      <c r="U54" s="321"/>
      <c r="V54" s="321"/>
      <c r="AA54" s="228"/>
      <c r="AB54"/>
      <c r="AC54" s="229"/>
      <c r="AJ54" s="34"/>
    </row>
    <row r="55" spans="1:36" s="320" customFormat="1" ht="16.5" x14ac:dyDescent="0.25">
      <c r="A55" s="320" t="s">
        <v>362</v>
      </c>
      <c r="B55" s="485"/>
      <c r="C55" s="503"/>
      <c r="D55" s="503"/>
      <c r="E55" s="503"/>
      <c r="F55" s="503"/>
      <c r="G55" s="503"/>
      <c r="H55" s="503"/>
      <c r="I55" s="503"/>
      <c r="J55" s="503"/>
      <c r="K55" s="503"/>
      <c r="L55" s="503"/>
      <c r="M55" s="503"/>
      <c r="N55" s="503"/>
      <c r="AJ55" s="34"/>
    </row>
    <row r="56" spans="1:36" s="320" customFormat="1" ht="16.5" x14ac:dyDescent="0.25">
      <c r="A56" s="320" t="s">
        <v>363</v>
      </c>
      <c r="B56" s="485"/>
      <c r="C56" s="503"/>
      <c r="D56" s="503"/>
      <c r="E56" s="503"/>
      <c r="F56" s="503"/>
      <c r="G56" s="503"/>
      <c r="H56" s="503"/>
      <c r="I56" s="503"/>
      <c r="J56" s="503"/>
      <c r="K56" s="503"/>
      <c r="L56" s="503"/>
      <c r="M56" s="503"/>
      <c r="N56" s="503"/>
      <c r="AJ56" s="34"/>
    </row>
    <row r="57" spans="1:36" s="320" customFormat="1" ht="16.5" x14ac:dyDescent="0.25">
      <c r="A57" s="320" t="s">
        <v>62</v>
      </c>
      <c r="B57" s="485"/>
      <c r="C57" s="503"/>
      <c r="D57" s="503"/>
      <c r="E57" s="503"/>
      <c r="F57" s="503"/>
      <c r="G57" s="503"/>
      <c r="H57" s="503"/>
      <c r="I57" s="503"/>
      <c r="J57" s="503"/>
      <c r="K57" s="503"/>
      <c r="L57" s="503"/>
      <c r="M57" s="503"/>
      <c r="N57" s="503"/>
      <c r="AJ57" s="34"/>
    </row>
    <row r="58" spans="1:36" ht="16.5" x14ac:dyDescent="0.25">
      <c r="A58" s="320" t="s">
        <v>63</v>
      </c>
      <c r="B58" s="485"/>
      <c r="M58" s="263"/>
      <c r="N58" s="263"/>
      <c r="O58" s="322"/>
      <c r="AJ58" s="34"/>
    </row>
    <row r="59" spans="1:36" ht="16.5" x14ac:dyDescent="0.25">
      <c r="A59" s="320" t="s">
        <v>64</v>
      </c>
      <c r="B59" s="485"/>
      <c r="M59" s="263"/>
      <c r="N59" s="263"/>
      <c r="O59" s="322"/>
      <c r="AJ59" s="34"/>
    </row>
    <row r="60" spans="1:36" ht="16.5" x14ac:dyDescent="0.25">
      <c r="A60" s="486" t="s">
        <v>619</v>
      </c>
      <c r="B60" s="487"/>
      <c r="AJ60" s="34"/>
    </row>
    <row r="61" spans="1:36" ht="16.5" x14ac:dyDescent="0.25">
      <c r="A61" s="486" t="s">
        <v>620</v>
      </c>
      <c r="B61" s="487"/>
      <c r="O61" s="322"/>
      <c r="AJ61" s="34"/>
    </row>
    <row r="62" spans="1:36" ht="16.5" x14ac:dyDescent="0.25">
      <c r="A62" s="320" t="s">
        <v>621</v>
      </c>
      <c r="B62" s="485"/>
      <c r="AJ62" s="34"/>
    </row>
    <row r="63" spans="1:36" ht="15" x14ac:dyDescent="0.2">
      <c r="B63" s="14"/>
      <c r="AJ63" s="34"/>
    </row>
    <row r="64" spans="1:36" ht="15" x14ac:dyDescent="0.2">
      <c r="B64" s="14"/>
      <c r="AJ64" s="34"/>
    </row>
    <row r="65" spans="2:36" x14ac:dyDescent="0.2">
      <c r="B65" s="14"/>
    </row>
    <row r="66" spans="2:36" ht="15" x14ac:dyDescent="0.2">
      <c r="B66" s="14"/>
      <c r="AJ66" s="34"/>
    </row>
    <row r="67" spans="2:36" ht="15" x14ac:dyDescent="0.2">
      <c r="B67" s="14"/>
      <c r="AJ67" s="34"/>
    </row>
    <row r="68" spans="2:36" x14ac:dyDescent="0.2">
      <c r="B68" s="14"/>
    </row>
    <row r="69" spans="2:36" x14ac:dyDescent="0.2">
      <c r="B69" s="14"/>
    </row>
    <row r="70" spans="2:36" x14ac:dyDescent="0.2">
      <c r="B70" s="14"/>
    </row>
    <row r="71" spans="2:36" x14ac:dyDescent="0.2">
      <c r="B71" s="14"/>
    </row>
    <row r="72" spans="2:36" x14ac:dyDescent="0.2">
      <c r="B72" s="14"/>
    </row>
    <row r="73" spans="2:36" x14ac:dyDescent="0.2">
      <c r="B73" s="14"/>
    </row>
    <row r="74" spans="2:36" x14ac:dyDescent="0.2">
      <c r="B74" s="14"/>
    </row>
    <row r="75" spans="2:36" x14ac:dyDescent="0.2">
      <c r="B75" s="14"/>
    </row>
    <row r="76" spans="2:36" x14ac:dyDescent="0.2">
      <c r="B76" s="14"/>
    </row>
    <row r="77" spans="2:36" x14ac:dyDescent="0.2">
      <c r="B77" s="14"/>
    </row>
    <row r="78" spans="2:36" x14ac:dyDescent="0.2">
      <c r="B78" s="14"/>
    </row>
    <row r="79" spans="2:36" x14ac:dyDescent="0.2">
      <c r="B79" s="14"/>
    </row>
    <row r="80" spans="2:36"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sheetData>
  <mergeCells count="82">
    <mergeCell ref="AJ32:AJ35"/>
    <mergeCell ref="A6:B6"/>
    <mergeCell ref="A7:B7"/>
    <mergeCell ref="C7:H7"/>
    <mergeCell ref="M8:P8"/>
    <mergeCell ref="S11:T11"/>
    <mergeCell ref="M10:N10"/>
    <mergeCell ref="Q10:R10"/>
    <mergeCell ref="S10:T10"/>
    <mergeCell ref="O10:P10"/>
    <mergeCell ref="S14:T14"/>
    <mergeCell ref="S12:T12"/>
    <mergeCell ref="O12:P12"/>
    <mergeCell ref="O14:P14"/>
    <mergeCell ref="Q11:R11"/>
    <mergeCell ref="O11:P11"/>
    <mergeCell ref="C6:H6"/>
    <mergeCell ref="C8:H8"/>
    <mergeCell ref="I5:L5"/>
    <mergeCell ref="I6:L6"/>
    <mergeCell ref="I8:L8"/>
    <mergeCell ref="E13:F13"/>
    <mergeCell ref="G13:H13"/>
    <mergeCell ref="I13:J13"/>
    <mergeCell ref="M3:T3"/>
    <mergeCell ref="Q9:R9"/>
    <mergeCell ref="M7:P7"/>
    <mergeCell ref="Q7:T7"/>
    <mergeCell ref="M9:N9"/>
    <mergeCell ref="Q8:T8"/>
    <mergeCell ref="Q4:R4"/>
    <mergeCell ref="M5:P5"/>
    <mergeCell ref="M6:P6"/>
    <mergeCell ref="Q5:T5"/>
    <mergeCell ref="Q6:T6"/>
    <mergeCell ref="C3:L3"/>
    <mergeCell ref="C5:H5"/>
    <mergeCell ref="C12:D12"/>
    <mergeCell ref="C11:D11"/>
    <mergeCell ref="C10:D10"/>
    <mergeCell ref="I9:J9"/>
    <mergeCell ref="I11:J11"/>
    <mergeCell ref="G12:H12"/>
    <mergeCell ref="G10:H10"/>
    <mergeCell ref="G11:H11"/>
    <mergeCell ref="C9:D9"/>
    <mergeCell ref="E10:F10"/>
    <mergeCell ref="K13:L13"/>
    <mergeCell ref="K11:L11"/>
    <mergeCell ref="AC8:AD8"/>
    <mergeCell ref="Y9:Z9"/>
    <mergeCell ref="Y10:Z10"/>
    <mergeCell ref="AA8:AB8"/>
    <mergeCell ref="AA9:AB9"/>
    <mergeCell ref="AA10:AB10"/>
    <mergeCell ref="Y8:Z8"/>
    <mergeCell ref="V8:W8"/>
    <mergeCell ref="V9:W9"/>
    <mergeCell ref="V11:W11"/>
    <mergeCell ref="V10:W10"/>
    <mergeCell ref="Q13:R13"/>
    <mergeCell ref="K12:L12"/>
    <mergeCell ref="V12:W12"/>
    <mergeCell ref="M12:N12"/>
    <mergeCell ref="M11:N11"/>
    <mergeCell ref="M13:N13"/>
    <mergeCell ref="O13:P13"/>
    <mergeCell ref="Y14:Z14"/>
    <mergeCell ref="AA14:AB14"/>
    <mergeCell ref="AC14:AD14"/>
    <mergeCell ref="C14:D14"/>
    <mergeCell ref="E14:F14"/>
    <mergeCell ref="M14:N14"/>
    <mergeCell ref="G14:H14"/>
    <mergeCell ref="K14:L14"/>
    <mergeCell ref="Y3:AD3"/>
    <mergeCell ref="Y4:AD4"/>
    <mergeCell ref="I7:L7"/>
    <mergeCell ref="K10:L10"/>
    <mergeCell ref="I10:J10"/>
    <mergeCell ref="V6:W6"/>
    <mergeCell ref="V7:W7"/>
  </mergeCells>
  <phoneticPr fontId="0" type="noConversion"/>
  <pageMargins left="0.4" right="0.32" top="0.8" bottom="0.34" header="0.5" footer="0.27"/>
  <pageSetup paperSize="9" scale="60" orientation="landscape"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7"/>
  <sheetViews>
    <sheetView zoomScale="65" zoomScaleNormal="65" workbookViewId="0">
      <selection activeCell="O27" sqref="O27"/>
    </sheetView>
  </sheetViews>
  <sheetFormatPr defaultRowHeight="12.75" x14ac:dyDescent="0.2"/>
  <cols>
    <col min="1" max="1" width="26" customWidth="1"/>
    <col min="2" max="2" width="12.7109375" customWidth="1"/>
    <col min="3" max="3" width="2.140625" customWidth="1"/>
    <col min="4" max="4" width="11.85546875" customWidth="1"/>
    <col min="5" max="5" width="2.7109375" customWidth="1"/>
    <col min="6" max="6" width="13.7109375" customWidth="1"/>
    <col min="7" max="7" width="2.7109375" customWidth="1"/>
    <col min="8" max="8" width="10.7109375" customWidth="1"/>
    <col min="9" max="9" width="1.85546875" customWidth="1"/>
    <col min="10" max="10" width="12" customWidth="1"/>
    <col min="11" max="11" width="2.42578125" customWidth="1"/>
    <col min="12" max="16" width="10.7109375" customWidth="1"/>
    <col min="17" max="17" width="3.7109375" customWidth="1"/>
    <col min="18" max="35" width="10.7109375" customWidth="1"/>
  </cols>
  <sheetData>
    <row r="1" spans="1:27" s="24" customFormat="1" ht="20.25" x14ac:dyDescent="0.3">
      <c r="A1" s="24" t="s">
        <v>1174</v>
      </c>
      <c r="V1" s="107"/>
    </row>
    <row r="2" spans="1:27" s="24" customFormat="1" ht="21" thickBot="1" x14ac:dyDescent="0.35">
      <c r="Q2"/>
      <c r="V2" s="107"/>
    </row>
    <row r="3" spans="1:27" s="60" customFormat="1" x14ac:dyDescent="0.2">
      <c r="A3" s="67"/>
      <c r="B3" s="3117" t="s">
        <v>77</v>
      </c>
      <c r="C3" s="3118"/>
      <c r="D3" s="3213" t="s">
        <v>623</v>
      </c>
      <c r="E3" s="3120"/>
      <c r="F3" s="3120"/>
      <c r="G3" s="3120"/>
      <c r="H3" s="3120"/>
      <c r="I3" s="3120"/>
      <c r="J3" s="3120"/>
      <c r="K3" s="179"/>
      <c r="L3" s="134"/>
      <c r="Q3"/>
      <c r="W3"/>
      <c r="AA3" s="134"/>
    </row>
    <row r="4" spans="1:27" s="60" customFormat="1" x14ac:dyDescent="0.2">
      <c r="A4" s="294" t="s">
        <v>679</v>
      </c>
      <c r="B4" s="2878" t="s">
        <v>78</v>
      </c>
      <c r="C4" s="3121"/>
      <c r="D4" s="152"/>
      <c r="E4" s="152"/>
      <c r="F4" s="152"/>
      <c r="G4" s="152"/>
      <c r="H4" s="152"/>
      <c r="I4" s="152"/>
      <c r="J4" s="302"/>
      <c r="K4" s="422"/>
      <c r="L4" s="134"/>
      <c r="Q4"/>
      <c r="W4"/>
      <c r="AA4" s="134"/>
    </row>
    <row r="5" spans="1:27" s="60" customFormat="1" x14ac:dyDescent="0.2">
      <c r="A5" s="294" t="s">
        <v>680</v>
      </c>
      <c r="B5" s="2878" t="s">
        <v>79</v>
      </c>
      <c r="C5" s="3121"/>
      <c r="D5" s="3122" t="s">
        <v>75</v>
      </c>
      <c r="E5" s="3123"/>
      <c r="F5" s="3124" t="s">
        <v>81</v>
      </c>
      <c r="G5" s="3123"/>
      <c r="H5" s="3124" t="s">
        <v>244</v>
      </c>
      <c r="I5" s="3123"/>
      <c r="J5" s="3124" t="s">
        <v>77</v>
      </c>
      <c r="K5" s="3125"/>
      <c r="L5" s="134"/>
      <c r="Q5"/>
      <c r="W5"/>
      <c r="AA5" s="134"/>
    </row>
    <row r="6" spans="1:27" s="60" customFormat="1" x14ac:dyDescent="0.2">
      <c r="A6" s="142"/>
      <c r="B6" s="2878" t="s">
        <v>80</v>
      </c>
      <c r="C6" s="3121"/>
      <c r="D6" s="62"/>
      <c r="E6" s="62"/>
      <c r="F6" s="3127" t="s">
        <v>82</v>
      </c>
      <c r="G6" s="3128"/>
      <c r="H6" s="3127" t="s">
        <v>245</v>
      </c>
      <c r="I6" s="3128"/>
      <c r="J6" s="3127" t="s">
        <v>78</v>
      </c>
      <c r="K6" s="3121"/>
      <c r="L6" s="134"/>
      <c r="Q6"/>
      <c r="W6"/>
      <c r="AA6" s="134"/>
    </row>
    <row r="7" spans="1:27" s="60" customFormat="1" x14ac:dyDescent="0.2">
      <c r="A7" s="142"/>
      <c r="B7" s="3191" t="s">
        <v>528</v>
      </c>
      <c r="C7" s="3130"/>
      <c r="D7" s="2878" t="s">
        <v>137</v>
      </c>
      <c r="E7" s="3128"/>
      <c r="F7" s="3127" t="s">
        <v>138</v>
      </c>
      <c r="G7" s="3128"/>
      <c r="H7" s="3127" t="s">
        <v>76</v>
      </c>
      <c r="I7" s="3128"/>
      <c r="J7" s="3127" t="s">
        <v>79</v>
      </c>
      <c r="K7" s="3121"/>
      <c r="L7" s="134"/>
      <c r="Q7"/>
      <c r="W7"/>
      <c r="AA7" s="134"/>
    </row>
    <row r="8" spans="1:27" s="60" customFormat="1" x14ac:dyDescent="0.2">
      <c r="A8" s="142"/>
      <c r="B8" s="3131"/>
      <c r="C8" s="3132"/>
      <c r="D8" s="2878" t="s">
        <v>492</v>
      </c>
      <c r="E8" s="3128"/>
      <c r="F8" s="296"/>
      <c r="G8" s="299"/>
      <c r="H8" s="296"/>
      <c r="I8" s="255"/>
      <c r="J8" s="3127" t="s">
        <v>489</v>
      </c>
      <c r="K8" s="3121"/>
      <c r="L8" s="134"/>
      <c r="Q8"/>
      <c r="W8"/>
      <c r="AA8" s="134"/>
    </row>
    <row r="9" spans="1:27" s="61" customFormat="1" ht="13.5" thickBot="1" x14ac:dyDescent="0.25">
      <c r="A9" s="63"/>
      <c r="B9" s="3133" t="s">
        <v>486</v>
      </c>
      <c r="C9" s="3134"/>
      <c r="D9" s="3133" t="s">
        <v>486</v>
      </c>
      <c r="E9" s="3135"/>
      <c r="F9" s="3136" t="s">
        <v>486</v>
      </c>
      <c r="G9" s="3135"/>
      <c r="H9" s="3137" t="s">
        <v>491</v>
      </c>
      <c r="I9" s="3138"/>
      <c r="J9" s="3136" t="s">
        <v>486</v>
      </c>
      <c r="K9" s="3134"/>
      <c r="Q9"/>
      <c r="W9"/>
    </row>
    <row r="10" spans="1:27" x14ac:dyDescent="0.2">
      <c r="A10" s="25" t="s">
        <v>515</v>
      </c>
      <c r="B10" s="515">
        <v>74846</v>
      </c>
      <c r="C10" s="505"/>
      <c r="D10" s="157">
        <v>80011.637318164168</v>
      </c>
      <c r="E10" s="192"/>
      <c r="F10" s="507">
        <v>79549.924246880473</v>
      </c>
      <c r="G10" s="508"/>
      <c r="H10" s="509">
        <v>-5.7705739659807895E-3</v>
      </c>
      <c r="I10" s="511"/>
      <c r="J10" s="239">
        <v>79549.924246880473</v>
      </c>
      <c r="K10" s="28"/>
    </row>
    <row r="11" spans="1:27" x14ac:dyDescent="0.2">
      <c r="A11" s="642" t="s">
        <v>101</v>
      </c>
      <c r="B11" s="1226">
        <v>230774</v>
      </c>
      <c r="C11" s="1272"/>
      <c r="D11" s="695">
        <v>246701.30121131413</v>
      </c>
      <c r="E11" s="1273"/>
      <c r="F11" s="1242">
        <v>250776.60024654918</v>
      </c>
      <c r="G11" s="1253"/>
      <c r="H11" s="1274">
        <v>1.6519163114361985E-2</v>
      </c>
      <c r="I11" s="1275"/>
      <c r="J11" s="1242">
        <v>250776.60024654918</v>
      </c>
      <c r="K11" s="643"/>
      <c r="Q11" s="13"/>
    </row>
    <row r="12" spans="1:27" x14ac:dyDescent="0.2">
      <c r="A12" s="642" t="s">
        <v>494</v>
      </c>
      <c r="B12" s="1226">
        <v>475040</v>
      </c>
      <c r="C12" s="1272"/>
      <c r="D12" s="695">
        <v>507825.7781527497</v>
      </c>
      <c r="E12" s="1273"/>
      <c r="F12" s="1242">
        <v>523517.45923831081</v>
      </c>
      <c r="G12" s="1253"/>
      <c r="H12" s="1274">
        <v>3.0899733256237311E-2</v>
      </c>
      <c r="I12" s="1275"/>
      <c r="J12" s="1242">
        <v>523517.45923831081</v>
      </c>
      <c r="K12" s="643"/>
    </row>
    <row r="13" spans="1:27" x14ac:dyDescent="0.2">
      <c r="A13" s="642" t="s">
        <v>612</v>
      </c>
      <c r="B13" s="1226">
        <v>144212</v>
      </c>
      <c r="C13" s="1272"/>
      <c r="D13" s="695">
        <v>154165.06213995523</v>
      </c>
      <c r="E13" s="1273"/>
      <c r="F13" s="1242">
        <v>152911.57463800345</v>
      </c>
      <c r="G13" s="1253"/>
      <c r="H13" s="1274">
        <v>-8.130814365798579E-3</v>
      </c>
      <c r="I13" s="1275"/>
      <c r="J13" s="1242">
        <v>152911.57463800345</v>
      </c>
      <c r="K13" s="643"/>
    </row>
    <row r="14" spans="1:27" x14ac:dyDescent="0.2">
      <c r="A14" s="642" t="s">
        <v>613</v>
      </c>
      <c r="B14" s="1226">
        <v>342855</v>
      </c>
      <c r="C14" s="1272"/>
      <c r="D14" s="695">
        <v>366517.78201532713</v>
      </c>
      <c r="E14" s="1273"/>
      <c r="F14" s="1242">
        <v>352438.01395664987</v>
      </c>
      <c r="G14" s="1253"/>
      <c r="H14" s="1274">
        <v>-3.8414965793087966E-2</v>
      </c>
      <c r="I14" s="1275"/>
      <c r="J14" s="1242">
        <v>353869.82532726676</v>
      </c>
      <c r="K14" s="643"/>
    </row>
    <row r="15" spans="1:27" x14ac:dyDescent="0.2">
      <c r="A15" s="642" t="s">
        <v>517</v>
      </c>
      <c r="B15" s="1226">
        <v>126393</v>
      </c>
      <c r="C15" s="1272"/>
      <c r="D15" s="695">
        <v>135116.25037483263</v>
      </c>
      <c r="E15" s="1273"/>
      <c r="F15" s="1242">
        <v>123876.6867983938</v>
      </c>
      <c r="G15" s="1253"/>
      <c r="H15" s="1274">
        <v>-8.3184395254150431E-2</v>
      </c>
      <c r="I15" s="1275"/>
      <c r="J15" s="1242">
        <v>130453.59943004834</v>
      </c>
      <c r="K15" s="643"/>
    </row>
    <row r="16" spans="1:27" x14ac:dyDescent="0.2">
      <c r="A16" s="658" t="s">
        <v>496</v>
      </c>
      <c r="B16" s="1226">
        <v>127191</v>
      </c>
      <c r="C16" s="1272"/>
      <c r="D16" s="695">
        <v>135969.325844195</v>
      </c>
      <c r="E16" s="1273"/>
      <c r="F16" s="1242">
        <v>130170.03694028287</v>
      </c>
      <c r="G16" s="1253"/>
      <c r="H16" s="1274">
        <v>-4.2651450008345602E-2</v>
      </c>
      <c r="I16" s="1275"/>
      <c r="J16" s="1242">
        <v>131277.23659622986</v>
      </c>
      <c r="K16" s="643"/>
    </row>
    <row r="17" spans="1:17" x14ac:dyDescent="0.2">
      <c r="A17" s="642" t="s">
        <v>102</v>
      </c>
      <c r="B17" s="1226">
        <v>404871</v>
      </c>
      <c r="C17" s="1272"/>
      <c r="D17" s="695">
        <v>432813.93277720176</v>
      </c>
      <c r="E17" s="1273"/>
      <c r="F17" s="1242">
        <v>417709.42704449774</v>
      </c>
      <c r="G17" s="1253"/>
      <c r="H17" s="1274">
        <v>-3.489838147257452E-2</v>
      </c>
      <c r="I17" s="1275"/>
      <c r="J17" s="1242">
        <v>417878.19938480062</v>
      </c>
      <c r="K17" s="643"/>
    </row>
    <row r="18" spans="1:17" x14ac:dyDescent="0.2">
      <c r="A18" s="642" t="s">
        <v>593</v>
      </c>
      <c r="B18" s="1226">
        <v>712935</v>
      </c>
      <c r="C18" s="1272"/>
      <c r="D18" s="695">
        <v>762139.54855871212</v>
      </c>
      <c r="E18" s="1273"/>
      <c r="F18" s="1242">
        <v>731049.85863396467</v>
      </c>
      <c r="G18" s="1253"/>
      <c r="H18" s="1274">
        <v>-4.0792647466650164E-2</v>
      </c>
      <c r="I18" s="1275"/>
      <c r="J18" s="1242">
        <v>735839.30209474824</v>
      </c>
      <c r="K18" s="643"/>
    </row>
    <row r="19" spans="1:17" x14ac:dyDescent="0.2">
      <c r="A19" s="642" t="s">
        <v>520</v>
      </c>
      <c r="B19" s="1226">
        <v>109906</v>
      </c>
      <c r="C19" s="1272"/>
      <c r="D19" s="695">
        <v>117491.36909240508</v>
      </c>
      <c r="E19" s="1273"/>
      <c r="F19" s="1242">
        <v>112422.50475990164</v>
      </c>
      <c r="G19" s="1253"/>
      <c r="H19" s="1274">
        <v>-4.3142439922687896E-2</v>
      </c>
      <c r="I19" s="1275"/>
      <c r="J19" s="1242">
        <v>113436.92529617062</v>
      </c>
      <c r="K19" s="643"/>
    </row>
    <row r="20" spans="1:17" x14ac:dyDescent="0.2">
      <c r="A20" s="658" t="s">
        <v>497</v>
      </c>
      <c r="B20" s="1226">
        <v>161672</v>
      </c>
      <c r="C20" s="1272"/>
      <c r="D20" s="695">
        <v>172830.0968455527</v>
      </c>
      <c r="E20" s="1273"/>
      <c r="F20" s="1242">
        <v>169081.68964110594</v>
      </c>
      <c r="G20" s="1253"/>
      <c r="H20" s="1274">
        <v>-2.1688393820646152E-2</v>
      </c>
      <c r="I20" s="1275"/>
      <c r="J20" s="1242">
        <v>169081.68964110594</v>
      </c>
      <c r="K20" s="643"/>
      <c r="Q20" s="3214">
        <v>2.17</v>
      </c>
    </row>
    <row r="21" spans="1:17" x14ac:dyDescent="0.2">
      <c r="A21" s="642" t="s">
        <v>499</v>
      </c>
      <c r="B21" s="1226">
        <v>163775</v>
      </c>
      <c r="C21" s="1272"/>
      <c r="D21" s="695">
        <v>175078.23934187982</v>
      </c>
      <c r="E21" s="1273"/>
      <c r="F21" s="1242">
        <v>172643.07307635527</v>
      </c>
      <c r="G21" s="1253"/>
      <c r="H21" s="1274">
        <v>-1.390901733235581E-2</v>
      </c>
      <c r="I21" s="1275"/>
      <c r="J21" s="1242">
        <v>172643.07307635527</v>
      </c>
      <c r="K21" s="643"/>
      <c r="Q21" s="3214"/>
    </row>
    <row r="22" spans="1:17" x14ac:dyDescent="0.2">
      <c r="A22" s="642" t="s">
        <v>500</v>
      </c>
      <c r="B22" s="1226">
        <v>480319</v>
      </c>
      <c r="C22" s="1272"/>
      <c r="D22" s="695">
        <v>513469.11825646384</v>
      </c>
      <c r="E22" s="1273"/>
      <c r="F22" s="1242">
        <v>526535.86214569188</v>
      </c>
      <c r="G22" s="1253"/>
      <c r="H22" s="1274">
        <v>2.544796449219279E-2</v>
      </c>
      <c r="I22" s="1275"/>
      <c r="J22" s="1242">
        <v>526535.86214569188</v>
      </c>
      <c r="K22" s="643"/>
      <c r="Q22" s="3214"/>
    </row>
    <row r="23" spans="1:17" x14ac:dyDescent="0.2">
      <c r="A23" s="642" t="s">
        <v>522</v>
      </c>
      <c r="B23" s="1226">
        <v>161686</v>
      </c>
      <c r="C23" s="1272"/>
      <c r="D23" s="695">
        <v>172845.06308185728</v>
      </c>
      <c r="E23" s="1273"/>
      <c r="F23" s="1242">
        <v>175979.40761102035</v>
      </c>
      <c r="G23" s="1253"/>
      <c r="H23" s="1274">
        <v>1.8133838903334348E-2</v>
      </c>
      <c r="I23" s="1275"/>
      <c r="J23" s="1242">
        <v>175979.40761102035</v>
      </c>
      <c r="K23" s="643"/>
      <c r="Q23" s="3214"/>
    </row>
    <row r="24" spans="1:17" x14ac:dyDescent="0.2">
      <c r="A24" s="642" t="s">
        <v>103</v>
      </c>
      <c r="B24" s="1226">
        <v>148827</v>
      </c>
      <c r="C24" s="1272"/>
      <c r="D24" s="695">
        <v>159098.57503607965</v>
      </c>
      <c r="E24" s="1273"/>
      <c r="F24" s="1242">
        <v>160643.88758053642</v>
      </c>
      <c r="G24" s="1253"/>
      <c r="H24" s="1274">
        <v>9.7129251101484189E-3</v>
      </c>
      <c r="I24" s="1275"/>
      <c r="J24" s="1242">
        <v>160643.88758053642</v>
      </c>
      <c r="K24" s="643"/>
    </row>
    <row r="25" spans="1:17" x14ac:dyDescent="0.2">
      <c r="A25" s="642" t="s">
        <v>285</v>
      </c>
      <c r="B25" s="1226">
        <v>206237</v>
      </c>
      <c r="C25" s="1272"/>
      <c r="D25" s="695">
        <v>220470.83405373999</v>
      </c>
      <c r="E25" s="1273"/>
      <c r="F25" s="1242">
        <v>224883.60361827048</v>
      </c>
      <c r="G25" s="1253"/>
      <c r="H25" s="1274">
        <v>2.0015207832229071E-2</v>
      </c>
      <c r="I25" s="1275"/>
      <c r="J25" s="1242">
        <v>224883.60361827048</v>
      </c>
      <c r="K25" s="643"/>
    </row>
    <row r="26" spans="1:17" x14ac:dyDescent="0.2">
      <c r="A26" s="642" t="s">
        <v>503</v>
      </c>
      <c r="B26" s="1226">
        <v>796447</v>
      </c>
      <c r="C26" s="1272"/>
      <c r="D26" s="695">
        <v>851415.28614942543</v>
      </c>
      <c r="E26" s="1273"/>
      <c r="F26" s="1242">
        <v>869371.12419122818</v>
      </c>
      <c r="G26" s="1253"/>
      <c r="H26" s="1274">
        <v>2.1089400594402129E-2</v>
      </c>
      <c r="I26" s="1275"/>
      <c r="J26" s="1242">
        <v>869371.12419122818</v>
      </c>
      <c r="K26" s="643"/>
    </row>
    <row r="27" spans="1:17" x14ac:dyDescent="0.2">
      <c r="A27" s="642" t="s">
        <v>504</v>
      </c>
      <c r="B27" s="1226">
        <v>381354</v>
      </c>
      <c r="C27" s="1272"/>
      <c r="D27" s="695">
        <v>407673.86283610581</v>
      </c>
      <c r="E27" s="1273"/>
      <c r="F27" s="1242">
        <v>402119.85833189829</v>
      </c>
      <c r="G27" s="1253"/>
      <c r="H27" s="1274">
        <v>-1.3623646278349609E-2</v>
      </c>
      <c r="I27" s="1275"/>
      <c r="J27" s="1242">
        <v>402119.85833189829</v>
      </c>
      <c r="K27" s="643"/>
    </row>
    <row r="28" spans="1:17" x14ac:dyDescent="0.2">
      <c r="A28" s="642" t="s">
        <v>505</v>
      </c>
      <c r="B28" s="1226">
        <v>124602</v>
      </c>
      <c r="C28" s="1272"/>
      <c r="D28" s="695">
        <v>133201.64114472238</v>
      </c>
      <c r="E28" s="1273"/>
      <c r="F28" s="1242">
        <v>138629.8349991244</v>
      </c>
      <c r="G28" s="1253"/>
      <c r="H28" s="1274">
        <v>4.0751704016201568E-2</v>
      </c>
      <c r="I28" s="1275"/>
      <c r="J28" s="1242">
        <v>137798.22191281879</v>
      </c>
      <c r="K28" s="643"/>
    </row>
    <row r="29" spans="1:17" x14ac:dyDescent="0.2">
      <c r="A29" s="642" t="s">
        <v>104</v>
      </c>
      <c r="B29" s="1226">
        <v>895240</v>
      </c>
      <c r="C29" s="1272"/>
      <c r="D29" s="695">
        <v>957026.67066661257</v>
      </c>
      <c r="E29" s="1273"/>
      <c r="F29" s="1242">
        <v>957936.87216557877</v>
      </c>
      <c r="G29" s="1253"/>
      <c r="H29" s="1274">
        <v>9.5107223953560431E-4</v>
      </c>
      <c r="I29" s="1275"/>
      <c r="J29" s="1242">
        <v>957936.87216557877</v>
      </c>
      <c r="K29" s="643"/>
    </row>
    <row r="30" spans="1:17" x14ac:dyDescent="0.2">
      <c r="A30" s="642" t="s">
        <v>506</v>
      </c>
      <c r="B30" s="1226">
        <v>478393</v>
      </c>
      <c r="C30" s="1272"/>
      <c r="D30" s="695">
        <v>511410.19174770208</v>
      </c>
      <c r="E30" s="1273"/>
      <c r="F30" s="1242">
        <v>535009.79879680858</v>
      </c>
      <c r="G30" s="1253"/>
      <c r="H30" s="1274">
        <v>4.6146141453412955E-2</v>
      </c>
      <c r="I30" s="1275"/>
      <c r="J30" s="1242">
        <v>529058.15938379103</v>
      </c>
      <c r="K30" s="643"/>
    </row>
    <row r="31" spans="1:17" x14ac:dyDescent="0.2">
      <c r="A31" s="658" t="s">
        <v>507</v>
      </c>
      <c r="B31" s="1226">
        <v>101839</v>
      </c>
      <c r="C31" s="1272"/>
      <c r="D31" s="695">
        <v>108867.60993031719</v>
      </c>
      <c r="E31" s="1273"/>
      <c r="F31" s="1242">
        <v>104903.55946382778</v>
      </c>
      <c r="G31" s="1253"/>
      <c r="H31" s="1274">
        <v>-3.6411660630987282E-2</v>
      </c>
      <c r="I31" s="1275"/>
      <c r="J31" s="1242">
        <v>105110.75860495989</v>
      </c>
      <c r="K31" s="643"/>
    </row>
    <row r="32" spans="1:17" x14ac:dyDescent="0.2">
      <c r="A32" s="658" t="s">
        <v>106</v>
      </c>
      <c r="B32" s="1226">
        <v>700125</v>
      </c>
      <c r="C32" s="1272"/>
      <c r="D32" s="695">
        <v>748445.44234000065</v>
      </c>
      <c r="E32" s="1273"/>
      <c r="F32" s="1242">
        <v>776300.30400131852</v>
      </c>
      <c r="G32" s="1253"/>
      <c r="H32" s="1274">
        <v>3.7216956755365058E-2</v>
      </c>
      <c r="I32" s="1275"/>
      <c r="J32" s="1242">
        <v>774273.12656869285</v>
      </c>
      <c r="K32" s="643"/>
    </row>
    <row r="33" spans="1:17" x14ac:dyDescent="0.2">
      <c r="A33" s="642" t="s">
        <v>614</v>
      </c>
      <c r="B33" s="1226">
        <v>192397</v>
      </c>
      <c r="C33" s="1272"/>
      <c r="D33" s="695">
        <v>205675.64044976124</v>
      </c>
      <c r="E33" s="1273"/>
      <c r="F33" s="1242">
        <v>241141.38750144828</v>
      </c>
      <c r="G33" s="1253"/>
      <c r="H33" s="1274">
        <v>0.17243533057260602</v>
      </c>
      <c r="I33" s="1275"/>
      <c r="J33" s="1242">
        <v>212773.18583458208</v>
      </c>
      <c r="K33" s="643"/>
      <c r="Q33" s="13"/>
    </row>
    <row r="34" spans="1:17" x14ac:dyDescent="0.2">
      <c r="A34" s="642" t="s">
        <v>509</v>
      </c>
      <c r="B34" s="1226">
        <v>135780</v>
      </c>
      <c r="C34" s="1272"/>
      <c r="D34" s="695">
        <v>145151.11181706877</v>
      </c>
      <c r="E34" s="1273"/>
      <c r="F34" s="1242">
        <v>142616.30635223078</v>
      </c>
      <c r="G34" s="1253"/>
      <c r="H34" s="1274">
        <v>-1.7463217698480731E-2</v>
      </c>
      <c r="I34" s="1275"/>
      <c r="J34" s="1242">
        <v>142616.30635223078</v>
      </c>
      <c r="K34" s="643"/>
    </row>
    <row r="35" spans="1:17" x14ac:dyDescent="0.2">
      <c r="A35" s="642" t="s">
        <v>511</v>
      </c>
      <c r="B35" s="1226">
        <v>276773</v>
      </c>
      <c r="C35" s="1272"/>
      <c r="D35" s="695">
        <v>295875.0086238443</v>
      </c>
      <c r="E35" s="1273"/>
      <c r="F35" s="1242">
        <v>297879.15323716635</v>
      </c>
      <c r="G35" s="1253"/>
      <c r="H35" s="1274">
        <v>6.7736191124880734E-3</v>
      </c>
      <c r="I35" s="1275"/>
      <c r="J35" s="1242">
        <v>297879.15323716635</v>
      </c>
      <c r="K35" s="643"/>
    </row>
    <row r="36" spans="1:17" x14ac:dyDescent="0.2">
      <c r="A36" s="642" t="s">
        <v>107</v>
      </c>
      <c r="B36" s="1226">
        <v>222836</v>
      </c>
      <c r="C36" s="1272"/>
      <c r="D36" s="695">
        <v>238215.44522660435</v>
      </c>
      <c r="E36" s="1273"/>
      <c r="F36" s="1242">
        <v>256765.97914929365</v>
      </c>
      <c r="G36" s="1253"/>
      <c r="H36" s="1274">
        <v>7.7872926774512685E-2</v>
      </c>
      <c r="I36" s="1275"/>
      <c r="J36" s="1242">
        <v>246435.88849428491</v>
      </c>
      <c r="K36" s="643"/>
    </row>
    <row r="37" spans="1:17" x14ac:dyDescent="0.2">
      <c r="A37" s="642" t="s">
        <v>615</v>
      </c>
      <c r="B37" s="1226">
        <v>522295</v>
      </c>
      <c r="C37" s="1272"/>
      <c r="D37" s="695">
        <v>558342.17076517851</v>
      </c>
      <c r="E37" s="1273"/>
      <c r="F37" s="1242">
        <v>579598.6442200942</v>
      </c>
      <c r="G37" s="1253"/>
      <c r="H37" s="1274">
        <v>3.8070693148226309E-2</v>
      </c>
      <c r="I37" s="1275"/>
      <c r="J37" s="1242">
        <v>577609.68775746529</v>
      </c>
      <c r="K37" s="643"/>
    </row>
    <row r="38" spans="1:17" ht="13.5" thickBot="1" x14ac:dyDescent="0.25">
      <c r="A38" s="6" t="s">
        <v>513</v>
      </c>
      <c r="B38" s="368">
        <v>143230</v>
      </c>
      <c r="C38" s="409"/>
      <c r="D38" s="232">
        <v>153115.28756487527</v>
      </c>
      <c r="E38" s="138"/>
      <c r="F38" s="113">
        <v>149431.56741356562</v>
      </c>
      <c r="G38" s="406"/>
      <c r="H38" s="516">
        <v>-2.4058473911358142E-2</v>
      </c>
      <c r="I38" s="517"/>
      <c r="J38" s="113">
        <v>149431.56741356562</v>
      </c>
      <c r="K38" s="7"/>
    </row>
    <row r="39" spans="1:17" ht="15.75" thickBot="1" x14ac:dyDescent="0.3">
      <c r="A39" s="512" t="s">
        <v>488</v>
      </c>
      <c r="B39" s="400">
        <v>9042850</v>
      </c>
      <c r="C39" s="401"/>
      <c r="D39" s="402">
        <v>9666959.2833626494</v>
      </c>
      <c r="E39" s="506"/>
      <c r="F39" s="410">
        <v>9755893.9999999963</v>
      </c>
      <c r="G39" s="506"/>
      <c r="H39" s="510">
        <v>9.1998646141406917E-3</v>
      </c>
      <c r="I39" s="504"/>
      <c r="J39" s="513">
        <v>9721692.0804202501</v>
      </c>
      <c r="K39" s="7"/>
    </row>
    <row r="40" spans="1:17" s="61" customFormat="1" x14ac:dyDescent="0.2">
      <c r="A40" s="62" t="s">
        <v>624</v>
      </c>
      <c r="B40" s="76"/>
      <c r="C40" s="76"/>
      <c r="D40" s="76"/>
      <c r="E40" s="76"/>
      <c r="F40" s="76"/>
      <c r="G40" s="76"/>
      <c r="H40" s="514"/>
      <c r="I40" s="514"/>
      <c r="J40" s="76"/>
    </row>
    <row r="41" spans="1:17" x14ac:dyDescent="0.2">
      <c r="A41" s="203" t="s">
        <v>163</v>
      </c>
    </row>
    <row r="42" spans="1:17" x14ac:dyDescent="0.2">
      <c r="A42" s="203" t="s">
        <v>547</v>
      </c>
    </row>
    <row r="43" spans="1:17" x14ac:dyDescent="0.2">
      <c r="A43" s="203"/>
    </row>
    <row r="45" spans="1:17" x14ac:dyDescent="0.2">
      <c r="G45" s="52"/>
    </row>
    <row r="46" spans="1:17" x14ac:dyDescent="0.2">
      <c r="G46" s="52"/>
    </row>
    <row r="47" spans="1:17" x14ac:dyDescent="0.2">
      <c r="Q47" s="60"/>
    </row>
    <row r="48" spans="1:17" x14ac:dyDescent="0.2">
      <c r="D48" s="403"/>
      <c r="G48" s="91"/>
    </row>
    <row r="49" spans="4:17" x14ac:dyDescent="0.2">
      <c r="D49" s="404"/>
    </row>
    <row r="52" spans="4:17" x14ac:dyDescent="0.2">
      <c r="F52" s="52"/>
    </row>
    <row r="53" spans="4:17" ht="15" x14ac:dyDescent="0.2">
      <c r="Q53" s="34"/>
    </row>
    <row r="54" spans="4:17" ht="15" x14ac:dyDescent="0.2">
      <c r="Q54" s="34"/>
    </row>
    <row r="55" spans="4:17" ht="15" x14ac:dyDescent="0.2">
      <c r="Q55" s="34"/>
    </row>
    <row r="56" spans="4:17" ht="15" x14ac:dyDescent="0.2">
      <c r="Q56" s="34"/>
    </row>
    <row r="57" spans="4:17" ht="15" x14ac:dyDescent="0.2">
      <c r="Q57" s="34"/>
    </row>
    <row r="58" spans="4:17" ht="15" x14ac:dyDescent="0.2">
      <c r="Q58" s="34"/>
    </row>
    <row r="59" spans="4:17" ht="15" x14ac:dyDescent="0.2">
      <c r="Q59" s="34"/>
    </row>
    <row r="60" spans="4:17" ht="15" x14ac:dyDescent="0.2">
      <c r="Q60" s="34"/>
    </row>
    <row r="61" spans="4:17" ht="15" x14ac:dyDescent="0.2">
      <c r="Q61" s="34"/>
    </row>
    <row r="62" spans="4:17" ht="15" x14ac:dyDescent="0.2">
      <c r="Q62" s="34"/>
    </row>
    <row r="63" spans="4:17" ht="15" x14ac:dyDescent="0.2">
      <c r="Q63" s="34"/>
    </row>
    <row r="64" spans="4:17" ht="15" x14ac:dyDescent="0.2">
      <c r="Q64" s="34"/>
    </row>
    <row r="66" spans="17:17" ht="15" x14ac:dyDescent="0.2">
      <c r="Q66" s="34"/>
    </row>
    <row r="67" spans="17:17" ht="15" x14ac:dyDescent="0.2">
      <c r="Q67" s="34"/>
    </row>
  </sheetData>
  <mergeCells count="26">
    <mergeCell ref="B6:C6"/>
    <mergeCell ref="F6:G6"/>
    <mergeCell ref="H6:I6"/>
    <mergeCell ref="J6:K6"/>
    <mergeCell ref="J7:K7"/>
    <mergeCell ref="F7:G7"/>
    <mergeCell ref="H7:I7"/>
    <mergeCell ref="J8:K8"/>
    <mergeCell ref="B7:C7"/>
    <mergeCell ref="D7:E7"/>
    <mergeCell ref="J9:K9"/>
    <mergeCell ref="Q20:Q23"/>
    <mergeCell ref="B9:C9"/>
    <mergeCell ref="D9:E9"/>
    <mergeCell ref="F9:G9"/>
    <mergeCell ref="H9:I9"/>
    <mergeCell ref="B8:C8"/>
    <mergeCell ref="D8:E8"/>
    <mergeCell ref="B3:C3"/>
    <mergeCell ref="D3:J3"/>
    <mergeCell ref="B4:C4"/>
    <mergeCell ref="B5:C5"/>
    <mergeCell ref="D5:E5"/>
    <mergeCell ref="F5:G5"/>
    <mergeCell ref="H5:I5"/>
    <mergeCell ref="J5:K5"/>
  </mergeCells>
  <phoneticPr fontId="0" type="noConversion"/>
  <printOptions horizontalCentered="1"/>
  <pageMargins left="0.42" right="0.42" top="1.02" bottom="0.43" header="0.5" footer="0.4"/>
  <pageSetup paperSize="9" scale="8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31"/>
  <sheetViews>
    <sheetView zoomScale="75" workbookViewId="0">
      <selection activeCell="AG30" sqref="AG30"/>
    </sheetView>
  </sheetViews>
  <sheetFormatPr defaultRowHeight="12.75" x14ac:dyDescent="0.2"/>
  <cols>
    <col min="1" max="1" width="4.42578125" customWidth="1"/>
    <col min="2" max="2" width="15.85546875" customWidth="1"/>
    <col min="3" max="3" width="9.28515625" customWidth="1"/>
    <col min="4" max="4" width="2.42578125" customWidth="1"/>
    <col min="5" max="5" width="6.7109375" customWidth="1"/>
    <col min="6" max="6" width="2.7109375" customWidth="1"/>
    <col min="7" max="7" width="10.7109375" customWidth="1"/>
    <col min="8" max="8" width="2.85546875" customWidth="1"/>
    <col min="9" max="9" width="1.85546875" customWidth="1"/>
    <col min="10" max="10" width="10" customWidth="1"/>
    <col min="11" max="11" width="2.7109375" customWidth="1"/>
    <col min="12" max="12" width="11.140625" customWidth="1"/>
    <col min="13" max="13" width="1.7109375" customWidth="1"/>
    <col min="14" max="14" width="7.140625" customWidth="1"/>
    <col min="15" max="15" width="1.7109375" customWidth="1"/>
    <col min="16" max="16" width="12.42578125" customWidth="1"/>
    <col min="17" max="17" width="1.42578125" customWidth="1"/>
    <col min="18" max="18" width="8" customWidth="1"/>
    <col min="19" max="19" width="1.85546875" customWidth="1"/>
    <col min="20" max="20" width="7.28515625" customWidth="1"/>
    <col min="21" max="21" width="1.140625" customWidth="1"/>
    <col min="22" max="22" width="2.42578125" customWidth="1"/>
    <col min="23" max="23" width="2.28515625" customWidth="1"/>
    <col min="24" max="24" width="11" customWidth="1"/>
    <col min="25" max="25" width="1.5703125" customWidth="1"/>
    <col min="26" max="26" width="12" customWidth="1"/>
    <col min="27" max="27" width="2.28515625" customWidth="1"/>
    <col min="28" max="28" width="10.42578125" customWidth="1"/>
    <col min="29" max="29" width="2.28515625" customWidth="1"/>
    <col min="30" max="30" width="2.140625" customWidth="1"/>
    <col min="31" max="31" width="4.85546875" customWidth="1"/>
  </cols>
  <sheetData>
    <row r="1" spans="1:31" ht="23.25" x14ac:dyDescent="0.35">
      <c r="A1" s="325" t="s">
        <v>1175</v>
      </c>
      <c r="B1" s="325"/>
      <c r="L1" s="326"/>
      <c r="X1" s="362"/>
      <c r="Y1" s="14"/>
      <c r="Z1" s="14"/>
      <c r="AE1" s="24"/>
    </row>
    <row r="2" spans="1:31" ht="13.5" thickBot="1" x14ac:dyDescent="0.25"/>
    <row r="3" spans="1:31" x14ac:dyDescent="0.2">
      <c r="A3" s="25"/>
      <c r="B3" s="26"/>
      <c r="C3" s="2847" t="s">
        <v>84</v>
      </c>
      <c r="D3" s="2848"/>
      <c r="E3" s="2848"/>
      <c r="F3" s="2848"/>
      <c r="G3" s="2848"/>
      <c r="H3" s="3126"/>
      <c r="I3" s="81"/>
      <c r="J3" s="2847" t="s">
        <v>451</v>
      </c>
      <c r="K3" s="2848"/>
      <c r="L3" s="2848"/>
      <c r="M3" s="2848"/>
      <c r="N3" s="2848"/>
      <c r="O3" s="2848"/>
      <c r="P3" s="2867"/>
      <c r="Q3" s="3126"/>
      <c r="R3" s="281"/>
      <c r="S3" s="83"/>
      <c r="T3" s="82"/>
      <c r="U3" s="176"/>
      <c r="V3" s="81"/>
      <c r="W3" s="81"/>
      <c r="X3" s="3117" t="s">
        <v>452</v>
      </c>
      <c r="Y3" s="3146"/>
      <c r="Z3" s="3146"/>
      <c r="AA3" s="3146"/>
      <c r="AB3" s="3146"/>
      <c r="AC3" s="3118"/>
    </row>
    <row r="4" spans="1:31" x14ac:dyDescent="0.2">
      <c r="A4" s="1"/>
      <c r="B4" s="14"/>
      <c r="C4" s="174"/>
      <c r="D4" s="436"/>
      <c r="E4" s="436" t="s">
        <v>341</v>
      </c>
      <c r="F4" s="436"/>
      <c r="G4" s="437" t="s">
        <v>300</v>
      </c>
      <c r="H4" s="59"/>
      <c r="I4" s="81"/>
      <c r="J4" s="3192" t="s">
        <v>453</v>
      </c>
      <c r="K4" s="3193"/>
      <c r="L4" s="437">
        <v>2005</v>
      </c>
      <c r="M4" s="73"/>
      <c r="N4" s="73"/>
      <c r="O4" s="148"/>
      <c r="P4" s="2854"/>
      <c r="Q4" s="2853"/>
      <c r="R4" s="15"/>
      <c r="S4" s="81"/>
      <c r="T4" s="66"/>
      <c r="U4" s="55"/>
      <c r="V4" s="81"/>
      <c r="W4" s="81"/>
      <c r="X4" s="301"/>
      <c r="Y4" s="302"/>
      <c r="Z4" s="363" t="s">
        <v>622</v>
      </c>
      <c r="AA4" s="302"/>
      <c r="AB4" s="302"/>
      <c r="AC4" s="328"/>
    </row>
    <row r="5" spans="1:31" x14ac:dyDescent="0.2">
      <c r="A5" s="1"/>
      <c r="B5" s="14"/>
      <c r="C5" s="2879" t="s">
        <v>85</v>
      </c>
      <c r="D5" s="2850"/>
      <c r="E5" s="2849" t="s">
        <v>454</v>
      </c>
      <c r="F5" s="2850"/>
      <c r="G5" s="2849" t="s">
        <v>86</v>
      </c>
      <c r="H5" s="3155"/>
      <c r="I5" s="81"/>
      <c r="J5" s="15"/>
      <c r="K5" s="81"/>
      <c r="L5" s="2849" t="s">
        <v>455</v>
      </c>
      <c r="M5" s="2890"/>
      <c r="N5" s="2890"/>
      <c r="O5" s="2850"/>
      <c r="P5" s="2854" t="s">
        <v>454</v>
      </c>
      <c r="Q5" s="2853"/>
      <c r="R5" s="2851" t="s">
        <v>372</v>
      </c>
      <c r="S5" s="2852"/>
      <c r="T5" s="2854" t="s">
        <v>373</v>
      </c>
      <c r="U5" s="2853"/>
      <c r="V5" s="81"/>
      <c r="W5" s="81"/>
      <c r="X5" s="292"/>
      <c r="Y5" s="293"/>
      <c r="Z5" s="364"/>
      <c r="AA5" s="143"/>
      <c r="AB5" s="364"/>
      <c r="AC5" s="252"/>
    </row>
    <row r="6" spans="1:31" x14ac:dyDescent="0.2">
      <c r="A6" s="1"/>
      <c r="B6" s="14"/>
      <c r="C6" s="2851" t="s">
        <v>342</v>
      </c>
      <c r="D6" s="2864"/>
      <c r="E6" s="2854" t="s">
        <v>456</v>
      </c>
      <c r="F6" s="2864"/>
      <c r="G6" s="2854" t="s">
        <v>456</v>
      </c>
      <c r="H6" s="2853"/>
      <c r="I6" s="81"/>
      <c r="J6" s="15"/>
      <c r="K6" s="81"/>
      <c r="L6" s="2882" t="s">
        <v>88</v>
      </c>
      <c r="M6" s="2883"/>
      <c r="N6" s="2883"/>
      <c r="O6" s="2884"/>
      <c r="P6" s="2854" t="s">
        <v>456</v>
      </c>
      <c r="Q6" s="2853"/>
      <c r="R6" s="2851" t="s">
        <v>375</v>
      </c>
      <c r="S6" s="2852"/>
      <c r="T6" s="2854" t="s">
        <v>376</v>
      </c>
      <c r="U6" s="2853"/>
      <c r="V6" s="81"/>
      <c r="W6" s="81"/>
      <c r="X6" s="2878" t="s">
        <v>377</v>
      </c>
      <c r="Y6" s="3128"/>
      <c r="Z6" s="3127" t="s">
        <v>457</v>
      </c>
      <c r="AA6" s="3128"/>
      <c r="AB6" s="330"/>
      <c r="AC6" s="252"/>
    </row>
    <row r="7" spans="1:31" x14ac:dyDescent="0.2">
      <c r="A7" s="2878" t="s">
        <v>678</v>
      </c>
      <c r="B7" s="2852"/>
      <c r="C7" s="2851" t="s">
        <v>343</v>
      </c>
      <c r="D7" s="2864"/>
      <c r="E7" s="2854" t="s">
        <v>90</v>
      </c>
      <c r="F7" s="2864"/>
      <c r="G7" s="2854" t="s">
        <v>396</v>
      </c>
      <c r="H7" s="2853"/>
      <c r="I7" s="81"/>
      <c r="J7" s="2851" t="s">
        <v>457</v>
      </c>
      <c r="K7" s="2852"/>
      <c r="L7" s="2849" t="s">
        <v>457</v>
      </c>
      <c r="M7" s="2850"/>
      <c r="N7" s="2887" t="s">
        <v>458</v>
      </c>
      <c r="O7" s="2886"/>
      <c r="P7" s="2854" t="s">
        <v>396</v>
      </c>
      <c r="Q7" s="2853"/>
      <c r="R7" s="2851" t="s">
        <v>385</v>
      </c>
      <c r="S7" s="2852"/>
      <c r="T7" s="66"/>
      <c r="U7" s="55"/>
      <c r="V7" s="81"/>
      <c r="W7" s="81"/>
      <c r="X7" s="2878" t="s">
        <v>456</v>
      </c>
      <c r="Y7" s="3128"/>
      <c r="Z7" s="3127" t="s">
        <v>387</v>
      </c>
      <c r="AA7" s="3128"/>
      <c r="AB7" s="173"/>
      <c r="AC7" s="199"/>
    </row>
    <row r="8" spans="1:31" x14ac:dyDescent="0.2">
      <c r="A8" s="2851"/>
      <c r="B8" s="2852"/>
      <c r="C8" s="2851" t="s">
        <v>344</v>
      </c>
      <c r="D8" s="2864"/>
      <c r="E8" s="2854" t="s">
        <v>91</v>
      </c>
      <c r="F8" s="2864"/>
      <c r="G8" s="2854" t="s">
        <v>92</v>
      </c>
      <c r="H8" s="2853"/>
      <c r="I8" s="81"/>
      <c r="J8" s="2851" t="s">
        <v>459</v>
      </c>
      <c r="K8" s="2852"/>
      <c r="L8" s="2854" t="s">
        <v>383</v>
      </c>
      <c r="M8" s="2864"/>
      <c r="N8" s="438" t="s">
        <v>22</v>
      </c>
      <c r="O8" s="365"/>
      <c r="P8" s="2854"/>
      <c r="Q8" s="2853"/>
      <c r="R8" s="15"/>
      <c r="S8" s="81"/>
      <c r="T8" s="66"/>
      <c r="U8" s="55"/>
      <c r="V8" s="81"/>
      <c r="W8" s="81"/>
      <c r="X8" s="2878" t="s">
        <v>396</v>
      </c>
      <c r="Y8" s="3128"/>
      <c r="Z8" s="3127" t="s">
        <v>223</v>
      </c>
      <c r="AA8" s="3128"/>
      <c r="AB8" s="3127" t="s">
        <v>488</v>
      </c>
      <c r="AC8" s="3121"/>
    </row>
    <row r="9" spans="1:31" x14ac:dyDescent="0.2">
      <c r="A9" s="1"/>
      <c r="B9" s="14"/>
      <c r="C9" s="2851" t="s">
        <v>345</v>
      </c>
      <c r="D9" s="2864"/>
      <c r="E9" s="2854" t="s">
        <v>94</v>
      </c>
      <c r="F9" s="2864"/>
      <c r="G9" s="2854" t="s">
        <v>95</v>
      </c>
      <c r="H9" s="2853"/>
      <c r="I9" s="81"/>
      <c r="J9" s="2851" t="s">
        <v>460</v>
      </c>
      <c r="K9" s="2852"/>
      <c r="L9" s="31"/>
      <c r="M9" s="14"/>
      <c r="N9" s="2885"/>
      <c r="O9" s="3143"/>
      <c r="P9" s="2854"/>
      <c r="Q9" s="2853"/>
      <c r="R9" s="2851" t="s">
        <v>491</v>
      </c>
      <c r="S9" s="2852"/>
      <c r="T9" s="66"/>
      <c r="U9" s="55"/>
      <c r="V9" s="81"/>
      <c r="W9" s="81"/>
      <c r="X9" s="2878"/>
      <c r="Y9" s="3128"/>
      <c r="Z9" s="3127"/>
      <c r="AA9" s="3128"/>
      <c r="AB9" s="173"/>
      <c r="AC9" s="199"/>
    </row>
    <row r="10" spans="1:31" x14ac:dyDescent="0.2">
      <c r="A10" s="1"/>
      <c r="B10" s="14"/>
      <c r="C10" s="2851" t="s">
        <v>346</v>
      </c>
      <c r="D10" s="2864"/>
      <c r="E10" s="2854" t="s">
        <v>97</v>
      </c>
      <c r="F10" s="2864"/>
      <c r="G10" s="2854"/>
      <c r="H10" s="2853"/>
      <c r="I10" s="81"/>
      <c r="J10" s="2851"/>
      <c r="K10" s="2852"/>
      <c r="L10" s="66"/>
      <c r="M10" s="81"/>
      <c r="N10" s="66"/>
      <c r="O10" s="146"/>
      <c r="P10" s="2854"/>
      <c r="Q10" s="2853"/>
      <c r="R10" s="15"/>
      <c r="S10" s="81"/>
      <c r="T10" s="66"/>
      <c r="U10" s="55"/>
      <c r="V10" s="81"/>
      <c r="W10" s="81"/>
      <c r="X10" s="2878"/>
      <c r="Y10" s="3128"/>
      <c r="Z10" s="3127"/>
      <c r="AA10" s="3128"/>
      <c r="AB10" s="173"/>
      <c r="AC10" s="199"/>
    </row>
    <row r="11" spans="1:31" x14ac:dyDescent="0.2">
      <c r="A11" s="1"/>
      <c r="B11" s="14"/>
      <c r="C11" s="2851"/>
      <c r="D11" s="2864"/>
      <c r="E11" s="3196" t="s">
        <v>456</v>
      </c>
      <c r="F11" s="3197"/>
      <c r="G11" s="2854"/>
      <c r="H11" s="2853"/>
      <c r="I11" s="81"/>
      <c r="J11" s="3194"/>
      <c r="K11" s="3195"/>
      <c r="L11" s="66"/>
      <c r="M11" s="81"/>
      <c r="N11" s="2885"/>
      <c r="O11" s="3143"/>
      <c r="P11" s="2854"/>
      <c r="Q11" s="2853"/>
      <c r="R11" s="15"/>
      <c r="S11" s="81"/>
      <c r="T11" s="66"/>
      <c r="U11" s="55"/>
      <c r="V11" s="81"/>
      <c r="W11" s="81"/>
      <c r="X11" s="2878"/>
      <c r="Y11" s="3128"/>
      <c r="Z11" s="296"/>
      <c r="AA11" s="255"/>
      <c r="AB11" s="173"/>
      <c r="AC11" s="199"/>
      <c r="AE11" s="13"/>
    </row>
    <row r="12" spans="1:31" x14ac:dyDescent="0.2">
      <c r="A12" s="15"/>
      <c r="B12" s="81"/>
      <c r="C12" s="15"/>
      <c r="D12" s="85"/>
      <c r="E12" s="2854" t="s">
        <v>99</v>
      </c>
      <c r="F12" s="2864"/>
      <c r="G12" s="2854"/>
      <c r="H12" s="2853"/>
      <c r="I12" s="81"/>
      <c r="J12" s="2851"/>
      <c r="K12" s="2852"/>
      <c r="L12" s="66"/>
      <c r="M12" s="81"/>
      <c r="N12" s="66"/>
      <c r="O12" s="146"/>
      <c r="P12" s="2854"/>
      <c r="Q12" s="2853"/>
      <c r="R12" s="15"/>
      <c r="S12" s="81"/>
      <c r="T12" s="2854" t="s">
        <v>435</v>
      </c>
      <c r="U12" s="2853"/>
      <c r="V12" s="81"/>
      <c r="W12" s="81"/>
      <c r="X12" s="2851" t="s">
        <v>436</v>
      </c>
      <c r="Y12" s="2864"/>
      <c r="Z12" s="2854" t="s">
        <v>437</v>
      </c>
      <c r="AA12" s="2864"/>
      <c r="AB12" s="31"/>
      <c r="AC12" s="5"/>
    </row>
    <row r="13" spans="1:31" x14ac:dyDescent="0.2">
      <c r="A13" s="15"/>
      <c r="B13" s="81"/>
      <c r="C13" s="2851" t="s">
        <v>137</v>
      </c>
      <c r="D13" s="2864"/>
      <c r="E13" s="2854" t="s">
        <v>138</v>
      </c>
      <c r="F13" s="2864"/>
      <c r="G13" s="2854" t="s">
        <v>100</v>
      </c>
      <c r="H13" s="2853"/>
      <c r="I13" s="14"/>
      <c r="J13" s="15"/>
      <c r="K13" s="81"/>
      <c r="L13" s="66"/>
      <c r="M13" s="81"/>
      <c r="N13" s="66"/>
      <c r="O13" s="146"/>
      <c r="P13" s="2854" t="s">
        <v>140</v>
      </c>
      <c r="Q13" s="2853"/>
      <c r="R13" s="2851" t="s">
        <v>461</v>
      </c>
      <c r="S13" s="2864"/>
      <c r="T13" s="2854" t="s">
        <v>439</v>
      </c>
      <c r="U13" s="2853"/>
      <c r="V13" s="14"/>
      <c r="W13" s="81"/>
      <c r="X13" s="2851" t="s">
        <v>440</v>
      </c>
      <c r="Y13" s="2864"/>
      <c r="Z13" s="2854" t="s">
        <v>441</v>
      </c>
      <c r="AA13" s="2864"/>
      <c r="AB13" s="2854" t="s">
        <v>442</v>
      </c>
      <c r="AC13" s="2853"/>
    </row>
    <row r="14" spans="1:31" ht="13.5" thickBot="1" x14ac:dyDescent="0.25">
      <c r="A14" s="262"/>
      <c r="B14" s="41" t="s">
        <v>443</v>
      </c>
      <c r="C14" s="54"/>
      <c r="D14" s="147"/>
      <c r="E14" s="57"/>
      <c r="F14" s="56"/>
      <c r="G14" s="57"/>
      <c r="H14" s="7"/>
      <c r="I14" s="14"/>
      <c r="J14" s="439">
        <v>1</v>
      </c>
      <c r="K14" s="340"/>
      <c r="L14" s="336">
        <v>1</v>
      </c>
      <c r="M14" s="340"/>
      <c r="N14" s="336">
        <v>3</v>
      </c>
      <c r="O14" s="227"/>
      <c r="P14" s="57"/>
      <c r="Q14" s="191"/>
      <c r="R14" s="54"/>
      <c r="S14" s="17"/>
      <c r="T14" s="2869"/>
      <c r="U14" s="3141"/>
      <c r="V14" s="14"/>
      <c r="W14" s="81"/>
      <c r="X14" s="3142" t="s">
        <v>486</v>
      </c>
      <c r="Y14" s="2891"/>
      <c r="Z14" s="2869" t="s">
        <v>486</v>
      </c>
      <c r="AA14" s="2891"/>
      <c r="AB14" s="2869" t="s">
        <v>486</v>
      </c>
      <c r="AC14" s="3141"/>
    </row>
    <row r="15" spans="1:31" x14ac:dyDescent="0.2">
      <c r="A15" s="591" t="s">
        <v>591</v>
      </c>
      <c r="B15" s="158"/>
      <c r="C15" s="592">
        <v>621</v>
      </c>
      <c r="D15" s="540"/>
      <c r="E15" s="573">
        <v>0.5</v>
      </c>
      <c r="F15" s="158"/>
      <c r="G15" s="593">
        <v>310.5</v>
      </c>
      <c r="H15" s="594"/>
      <c r="I15" s="440"/>
      <c r="J15" s="595">
        <v>68.67</v>
      </c>
      <c r="K15" s="158" t="s">
        <v>525</v>
      </c>
      <c r="L15" s="596">
        <v>46</v>
      </c>
      <c r="M15" s="597"/>
      <c r="N15" s="598">
        <v>6</v>
      </c>
      <c r="O15" s="599"/>
      <c r="P15" s="600">
        <v>132.66999999999999</v>
      </c>
      <c r="Q15" s="235"/>
      <c r="R15" s="601">
        <v>0.42727858293075688</v>
      </c>
      <c r="S15" s="158"/>
      <c r="T15" s="583">
        <v>177.83</v>
      </c>
      <c r="U15" s="235"/>
      <c r="V15" s="1"/>
      <c r="W15" s="5"/>
      <c r="X15" s="241">
        <v>11280.390633152259</v>
      </c>
      <c r="Y15" s="570"/>
      <c r="Z15" s="236">
        <v>6939.0400916565304</v>
      </c>
      <c r="AA15" s="570"/>
      <c r="AB15" s="236">
        <v>18219.43072480879</v>
      </c>
      <c r="AC15" s="235"/>
      <c r="AD15" s="60"/>
      <c r="AE15" s="14"/>
    </row>
    <row r="16" spans="1:31" x14ac:dyDescent="0.2">
      <c r="A16" s="642" t="s">
        <v>494</v>
      </c>
      <c r="B16" s="669"/>
      <c r="C16" s="719">
        <v>829</v>
      </c>
      <c r="D16" s="695"/>
      <c r="E16" s="696">
        <v>1.25</v>
      </c>
      <c r="F16" s="669"/>
      <c r="G16" s="697">
        <v>1036.25</v>
      </c>
      <c r="H16" s="721"/>
      <c r="I16" s="440"/>
      <c r="J16" s="698">
        <v>892.75</v>
      </c>
      <c r="K16" s="669"/>
      <c r="L16" s="699">
        <v>512.82899999999995</v>
      </c>
      <c r="M16" s="700"/>
      <c r="N16" s="694">
        <v>182</v>
      </c>
      <c r="O16" s="684"/>
      <c r="P16" s="701">
        <v>1951.579</v>
      </c>
      <c r="Q16" s="643"/>
      <c r="R16" s="687">
        <v>1.8833090470446321</v>
      </c>
      <c r="S16" s="669"/>
      <c r="T16" s="688">
        <v>0</v>
      </c>
      <c r="U16" s="643"/>
      <c r="V16" s="1"/>
      <c r="W16" s="5"/>
      <c r="X16" s="654">
        <v>165934.82679925114</v>
      </c>
      <c r="Y16" s="652"/>
      <c r="Z16" s="670">
        <v>0</v>
      </c>
      <c r="AA16" s="652"/>
      <c r="AB16" s="670">
        <v>165934.82679925114</v>
      </c>
      <c r="AC16" s="643"/>
      <c r="AE16" s="14"/>
    </row>
    <row r="17" spans="1:31" x14ac:dyDescent="0.2">
      <c r="A17" s="693" t="s">
        <v>612</v>
      </c>
      <c r="B17" s="702"/>
      <c r="C17" s="719">
        <v>203</v>
      </c>
      <c r="D17" s="703"/>
      <c r="E17" s="696">
        <v>0.5</v>
      </c>
      <c r="F17" s="669"/>
      <c r="G17" s="697">
        <v>101.5</v>
      </c>
      <c r="H17" s="721"/>
      <c r="I17" s="440"/>
      <c r="J17" s="698">
        <v>26.83</v>
      </c>
      <c r="K17" s="669"/>
      <c r="L17" s="699">
        <v>9.5</v>
      </c>
      <c r="M17" s="700"/>
      <c r="N17" s="694">
        <v>6</v>
      </c>
      <c r="O17" s="684"/>
      <c r="P17" s="701">
        <v>54.33</v>
      </c>
      <c r="Q17" s="643"/>
      <c r="R17" s="687">
        <v>0.53527093596059117</v>
      </c>
      <c r="S17" s="669"/>
      <c r="T17" s="688">
        <v>47.17</v>
      </c>
      <c r="U17" s="643"/>
      <c r="V17" s="1"/>
      <c r="W17" s="5"/>
      <c r="X17" s="654">
        <v>4619.4589816775615</v>
      </c>
      <c r="Y17" s="652"/>
      <c r="Z17" s="670">
        <v>1840.6035040400302</v>
      </c>
      <c r="AA17" s="652"/>
      <c r="AB17" s="670">
        <v>6460.0624857175917</v>
      </c>
      <c r="AC17" s="643"/>
      <c r="AE17" s="14"/>
    </row>
    <row r="18" spans="1:31" x14ac:dyDescent="0.2">
      <c r="A18" s="693" t="s">
        <v>306</v>
      </c>
      <c r="B18" s="669"/>
      <c r="C18" s="719">
        <v>537</v>
      </c>
      <c r="D18" s="703"/>
      <c r="E18" s="696">
        <v>0.5</v>
      </c>
      <c r="F18" s="669"/>
      <c r="G18" s="697">
        <v>268.5</v>
      </c>
      <c r="H18" s="721"/>
      <c r="I18" s="440"/>
      <c r="J18" s="698">
        <v>23.43</v>
      </c>
      <c r="K18" s="669"/>
      <c r="L18" s="699">
        <v>36.5</v>
      </c>
      <c r="M18" s="700"/>
      <c r="N18" s="694">
        <v>4</v>
      </c>
      <c r="O18" s="684"/>
      <c r="P18" s="701">
        <v>71.930000000000007</v>
      </c>
      <c r="Q18" s="643"/>
      <c r="R18" s="687">
        <v>0.26789571694599629</v>
      </c>
      <c r="S18" s="669"/>
      <c r="T18" s="688">
        <v>196.57</v>
      </c>
      <c r="U18" s="643"/>
      <c r="V18" s="1"/>
      <c r="W18" s="5"/>
      <c r="X18" s="654">
        <v>6115.9154160144872</v>
      </c>
      <c r="Y18" s="652"/>
      <c r="Z18" s="670">
        <v>7670.2868515825467</v>
      </c>
      <c r="AA18" s="652"/>
      <c r="AB18" s="670">
        <v>13786.202267597033</v>
      </c>
      <c r="AC18" s="643"/>
      <c r="AE18" s="14"/>
    </row>
    <row r="19" spans="1:31" x14ac:dyDescent="0.2">
      <c r="A19" s="693" t="s">
        <v>496</v>
      </c>
      <c r="B19" s="669"/>
      <c r="C19" s="719">
        <v>230</v>
      </c>
      <c r="D19" s="703"/>
      <c r="E19" s="696">
        <v>1.25</v>
      </c>
      <c r="F19" s="669"/>
      <c r="G19" s="697">
        <v>287.5</v>
      </c>
      <c r="H19" s="721"/>
      <c r="I19" s="440"/>
      <c r="J19" s="704">
        <v>52.92</v>
      </c>
      <c r="K19" s="669"/>
      <c r="L19" s="699">
        <v>36.57</v>
      </c>
      <c r="M19" s="700"/>
      <c r="N19" s="694">
        <v>1</v>
      </c>
      <c r="O19" s="684"/>
      <c r="P19" s="701">
        <v>92.49</v>
      </c>
      <c r="Q19" s="643"/>
      <c r="R19" s="687">
        <v>0.32170434782608698</v>
      </c>
      <c r="S19" s="669"/>
      <c r="T19" s="688">
        <v>195.01</v>
      </c>
      <c r="U19" s="643"/>
      <c r="V19" s="1"/>
      <c r="W19" s="5"/>
      <c r="X19" s="654">
        <v>7864.0486143080752</v>
      </c>
      <c r="Y19" s="652"/>
      <c r="Z19" s="670">
        <v>7609.4146559857163</v>
      </c>
      <c r="AA19" s="652"/>
      <c r="AB19" s="670">
        <v>15473.463270293792</v>
      </c>
      <c r="AC19" s="643"/>
      <c r="AE19" s="14"/>
    </row>
    <row r="20" spans="1:31" x14ac:dyDescent="0.2">
      <c r="A20" s="644" t="s">
        <v>445</v>
      </c>
      <c r="B20" s="669"/>
      <c r="C20" s="719">
        <v>620</v>
      </c>
      <c r="D20" s="703"/>
      <c r="E20" s="696">
        <v>1.25</v>
      </c>
      <c r="F20" s="669"/>
      <c r="G20" s="697">
        <v>775</v>
      </c>
      <c r="H20" s="721"/>
      <c r="I20" s="440"/>
      <c r="J20" s="704">
        <v>410.98</v>
      </c>
      <c r="K20" s="669"/>
      <c r="L20" s="699">
        <v>185.84</v>
      </c>
      <c r="M20" s="700"/>
      <c r="N20" s="694">
        <v>65</v>
      </c>
      <c r="O20" s="684"/>
      <c r="P20" s="701">
        <v>791.82</v>
      </c>
      <c r="Q20" s="643"/>
      <c r="R20" s="687">
        <v>1.0217032258064518</v>
      </c>
      <c r="S20" s="669"/>
      <c r="T20" s="688">
        <v>0</v>
      </c>
      <c r="U20" s="643"/>
      <c r="V20" s="1"/>
      <c r="W20" s="5"/>
      <c r="X20" s="654">
        <v>67325.234877083145</v>
      </c>
      <c r="Y20" s="652"/>
      <c r="Z20" s="670">
        <v>0</v>
      </c>
      <c r="AA20" s="652"/>
      <c r="AB20" s="670">
        <v>67325.234877083145</v>
      </c>
      <c r="AC20" s="643"/>
      <c r="AE20" s="3215">
        <v>2.1800000000000002</v>
      </c>
    </row>
    <row r="21" spans="1:31" x14ac:dyDescent="0.2">
      <c r="A21" s="644" t="s">
        <v>592</v>
      </c>
      <c r="B21" s="702"/>
      <c r="C21" s="1276">
        <v>917</v>
      </c>
      <c r="D21" s="703"/>
      <c r="E21" s="696"/>
      <c r="F21" s="669"/>
      <c r="G21" s="697">
        <v>886.75</v>
      </c>
      <c r="H21" s="722" t="s">
        <v>492</v>
      </c>
      <c r="I21" s="440"/>
      <c r="J21" s="704">
        <v>325.99</v>
      </c>
      <c r="K21" s="669"/>
      <c r="L21" s="699">
        <v>268</v>
      </c>
      <c r="M21" s="700"/>
      <c r="N21" s="694">
        <v>88</v>
      </c>
      <c r="O21" s="684"/>
      <c r="P21" s="701">
        <v>857.99</v>
      </c>
      <c r="Q21" s="643"/>
      <c r="R21" s="687">
        <v>0.9675669579926699</v>
      </c>
      <c r="S21" s="669"/>
      <c r="T21" s="688">
        <v>28.76</v>
      </c>
      <c r="U21" s="643"/>
      <c r="V21" s="1"/>
      <c r="W21" s="5"/>
      <c r="X21" s="654">
        <v>72951.400914587357</v>
      </c>
      <c r="Y21" s="652"/>
      <c r="Z21" s="670">
        <v>1122.2335547210357</v>
      </c>
      <c r="AA21" s="652"/>
      <c r="AB21" s="670">
        <v>74073.634469308396</v>
      </c>
      <c r="AC21" s="643"/>
      <c r="AE21" s="3215"/>
    </row>
    <row r="22" spans="1:31" x14ac:dyDescent="0.2">
      <c r="A22" s="693" t="s">
        <v>593</v>
      </c>
      <c r="B22" s="669"/>
      <c r="C22" s="719">
        <v>1448</v>
      </c>
      <c r="D22" s="703"/>
      <c r="E22" s="696">
        <v>1.25</v>
      </c>
      <c r="F22" s="669"/>
      <c r="G22" s="697">
        <v>1810</v>
      </c>
      <c r="H22" s="721"/>
      <c r="I22" s="440"/>
      <c r="J22" s="704">
        <v>948.64</v>
      </c>
      <c r="K22" s="669"/>
      <c r="L22" s="699">
        <v>364.30900000000003</v>
      </c>
      <c r="M22" s="700"/>
      <c r="N22" s="694">
        <v>98</v>
      </c>
      <c r="O22" s="684"/>
      <c r="P22" s="701">
        <v>1606.9490000000001</v>
      </c>
      <c r="Q22" s="643"/>
      <c r="R22" s="687">
        <v>0.88781712707182325</v>
      </c>
      <c r="S22" s="669"/>
      <c r="T22" s="688">
        <v>203.05099999999993</v>
      </c>
      <c r="U22" s="643"/>
      <c r="V22" s="1"/>
      <c r="W22" s="5"/>
      <c r="X22" s="654">
        <v>136632.33924439125</v>
      </c>
      <c r="Y22" s="652"/>
      <c r="Z22" s="670">
        <v>7923.1796077768076</v>
      </c>
      <c r="AA22" s="652"/>
      <c r="AB22" s="670">
        <v>144555.51885216805</v>
      </c>
      <c r="AC22" s="643"/>
      <c r="AE22" s="3215"/>
    </row>
    <row r="23" spans="1:31" x14ac:dyDescent="0.2">
      <c r="A23" s="693" t="s">
        <v>594</v>
      </c>
      <c r="B23" s="669"/>
      <c r="C23" s="719">
        <v>804</v>
      </c>
      <c r="D23" s="703"/>
      <c r="E23" s="696">
        <v>1.25</v>
      </c>
      <c r="F23" s="669"/>
      <c r="G23" s="697">
        <v>1005</v>
      </c>
      <c r="H23" s="721"/>
      <c r="I23" s="440"/>
      <c r="J23" s="704">
        <v>105.79</v>
      </c>
      <c r="K23" s="669"/>
      <c r="L23" s="699">
        <v>40.5</v>
      </c>
      <c r="M23" s="700"/>
      <c r="N23" s="694">
        <v>15</v>
      </c>
      <c r="O23" s="684"/>
      <c r="P23" s="701">
        <v>191.29</v>
      </c>
      <c r="Q23" s="643"/>
      <c r="R23" s="687">
        <v>0.19033830845771146</v>
      </c>
      <c r="S23" s="669"/>
      <c r="T23" s="688">
        <v>813.71</v>
      </c>
      <c r="U23" s="643"/>
      <c r="V23" s="1"/>
      <c r="W23" s="5"/>
      <c r="X23" s="654">
        <v>16264.610870699446</v>
      </c>
      <c r="Y23" s="652"/>
      <c r="Z23" s="670">
        <v>31751.483512241106</v>
      </c>
      <c r="AA23" s="652"/>
      <c r="AB23" s="670">
        <v>48016.094382940551</v>
      </c>
      <c r="AC23" s="643"/>
      <c r="AE23" s="3215"/>
    </row>
    <row r="24" spans="1:31" x14ac:dyDescent="0.2">
      <c r="A24" s="693" t="s">
        <v>520</v>
      </c>
      <c r="B24" s="669"/>
      <c r="C24" s="719">
        <v>146</v>
      </c>
      <c r="D24" s="703"/>
      <c r="E24" s="696">
        <v>0.5</v>
      </c>
      <c r="F24" s="669"/>
      <c r="G24" s="697">
        <v>73</v>
      </c>
      <c r="H24" s="721"/>
      <c r="I24" s="440"/>
      <c r="J24" s="704">
        <v>3.08</v>
      </c>
      <c r="K24" s="669"/>
      <c r="L24" s="699">
        <v>0</v>
      </c>
      <c r="M24" s="700"/>
      <c r="N24" s="694">
        <v>0</v>
      </c>
      <c r="O24" s="684"/>
      <c r="P24" s="701">
        <v>3.08</v>
      </c>
      <c r="Q24" s="643"/>
      <c r="R24" s="687">
        <v>4.219178082191781E-2</v>
      </c>
      <c r="S24" s="669"/>
      <c r="T24" s="688">
        <v>69.92</v>
      </c>
      <c r="U24" s="643"/>
      <c r="V24" s="1"/>
      <c r="W24" s="5"/>
      <c r="X24" s="654">
        <v>261.87987600896173</v>
      </c>
      <c r="Y24" s="652"/>
      <c r="Z24" s="670">
        <v>2728.3230231604607</v>
      </c>
      <c r="AA24" s="652"/>
      <c r="AB24" s="670">
        <v>2990.2028991694224</v>
      </c>
      <c r="AC24" s="643"/>
    </row>
    <row r="25" spans="1:31" x14ac:dyDescent="0.2">
      <c r="A25" s="644" t="s">
        <v>531</v>
      </c>
      <c r="B25" s="669"/>
      <c r="C25" s="1276">
        <v>557</v>
      </c>
      <c r="D25" s="703"/>
      <c r="E25" s="696"/>
      <c r="F25" s="669"/>
      <c r="G25" s="697">
        <v>520.75</v>
      </c>
      <c r="H25" s="722" t="s">
        <v>492</v>
      </c>
      <c r="I25" s="440"/>
      <c r="J25" s="704">
        <v>209.28</v>
      </c>
      <c r="K25" s="669"/>
      <c r="L25" s="699">
        <v>128.46100000000001</v>
      </c>
      <c r="M25" s="700"/>
      <c r="N25" s="694">
        <v>30</v>
      </c>
      <c r="O25" s="684"/>
      <c r="P25" s="701">
        <v>427.74099999999999</v>
      </c>
      <c r="Q25" s="643"/>
      <c r="R25" s="687">
        <v>0.82139414306289005</v>
      </c>
      <c r="S25" s="669"/>
      <c r="T25" s="688">
        <v>93.009000000000015</v>
      </c>
      <c r="U25" s="643"/>
      <c r="V25" s="1"/>
      <c r="W25" s="5"/>
      <c r="X25" s="654">
        <v>36369.077936347174</v>
      </c>
      <c r="Y25" s="652"/>
      <c r="Z25" s="670">
        <v>3629.2705386317407</v>
      </c>
      <c r="AA25" s="652"/>
      <c r="AB25" s="670">
        <v>39998.348474978913</v>
      </c>
      <c r="AC25" s="643"/>
    </row>
    <row r="26" spans="1:31" x14ac:dyDescent="0.2">
      <c r="A26" s="693" t="s">
        <v>500</v>
      </c>
      <c r="B26" s="669"/>
      <c r="C26" s="719">
        <v>769</v>
      </c>
      <c r="D26" s="703"/>
      <c r="E26" s="696">
        <v>1.25</v>
      </c>
      <c r="F26" s="669"/>
      <c r="G26" s="697">
        <v>961.25</v>
      </c>
      <c r="H26" s="721"/>
      <c r="I26" s="440"/>
      <c r="J26" s="704">
        <v>326.19</v>
      </c>
      <c r="K26" s="669"/>
      <c r="L26" s="699">
        <v>292.95</v>
      </c>
      <c r="M26" s="700"/>
      <c r="N26" s="694">
        <v>82</v>
      </c>
      <c r="O26" s="684"/>
      <c r="P26" s="701">
        <v>865.14</v>
      </c>
      <c r="Q26" s="643"/>
      <c r="R26" s="687">
        <v>0.9000156046814044</v>
      </c>
      <c r="S26" s="669"/>
      <c r="T26" s="688">
        <v>96.11</v>
      </c>
      <c r="U26" s="643"/>
      <c r="V26" s="1"/>
      <c r="W26" s="5"/>
      <c r="X26" s="654">
        <v>73559.336341036731</v>
      </c>
      <c r="Y26" s="652"/>
      <c r="Z26" s="670">
        <v>3750.2735376995406</v>
      </c>
      <c r="AA26" s="652"/>
      <c r="AB26" s="670">
        <v>77309.609878736272</v>
      </c>
      <c r="AC26" s="643"/>
    </row>
    <row r="27" spans="1:31" x14ac:dyDescent="0.2">
      <c r="A27" s="644" t="s">
        <v>503</v>
      </c>
      <c r="B27" s="669"/>
      <c r="C27" s="719">
        <v>1575</v>
      </c>
      <c r="D27" s="703"/>
      <c r="E27" s="696">
        <v>1.25</v>
      </c>
      <c r="F27" s="669"/>
      <c r="G27" s="697">
        <v>1968.75</v>
      </c>
      <c r="H27" s="721"/>
      <c r="I27" s="440"/>
      <c r="J27" s="704">
        <v>1100.78</v>
      </c>
      <c r="K27" s="669"/>
      <c r="L27" s="699">
        <v>493.89</v>
      </c>
      <c r="M27" s="700"/>
      <c r="N27" s="694">
        <v>192</v>
      </c>
      <c r="O27" s="684"/>
      <c r="P27" s="701">
        <v>2170.67</v>
      </c>
      <c r="Q27" s="643"/>
      <c r="R27" s="687">
        <v>1.1025625396825398</v>
      </c>
      <c r="S27" s="669"/>
      <c r="T27" s="688">
        <v>0</v>
      </c>
      <c r="U27" s="643"/>
      <c r="V27" s="1"/>
      <c r="W27" s="5"/>
      <c r="X27" s="654">
        <v>184563.24365466656</v>
      </c>
      <c r="Y27" s="652"/>
      <c r="Z27" s="670">
        <v>0</v>
      </c>
      <c r="AA27" s="652"/>
      <c r="AB27" s="670">
        <v>184563.24365466656</v>
      </c>
      <c r="AC27" s="643"/>
    </row>
    <row r="28" spans="1:31" x14ac:dyDescent="0.2">
      <c r="A28" s="693" t="s">
        <v>505</v>
      </c>
      <c r="B28" s="669"/>
      <c r="C28" s="719">
        <v>306</v>
      </c>
      <c r="D28" s="703"/>
      <c r="E28" s="696">
        <v>1.25</v>
      </c>
      <c r="F28" s="669"/>
      <c r="G28" s="697">
        <v>382.5</v>
      </c>
      <c r="H28" s="721"/>
      <c r="I28" s="440"/>
      <c r="J28" s="704">
        <v>252.78</v>
      </c>
      <c r="K28" s="669"/>
      <c r="L28" s="699">
        <v>114</v>
      </c>
      <c r="M28" s="700"/>
      <c r="N28" s="694">
        <v>31</v>
      </c>
      <c r="O28" s="684"/>
      <c r="P28" s="701">
        <v>459.78</v>
      </c>
      <c r="Q28" s="643"/>
      <c r="R28" s="687">
        <v>1.2020392156862745</v>
      </c>
      <c r="S28" s="669"/>
      <c r="T28" s="688">
        <v>0</v>
      </c>
      <c r="U28" s="643"/>
      <c r="V28" s="1"/>
      <c r="W28" s="5"/>
      <c r="X28" s="654">
        <v>39093.223828376758</v>
      </c>
      <c r="Y28" s="652"/>
      <c r="Z28" s="670">
        <v>0</v>
      </c>
      <c r="AA28" s="652"/>
      <c r="AB28" s="670">
        <v>39093.223828376758</v>
      </c>
      <c r="AC28" s="643"/>
      <c r="AE28" s="14"/>
    </row>
    <row r="29" spans="1:31" x14ac:dyDescent="0.2">
      <c r="A29" s="693" t="s">
        <v>104</v>
      </c>
      <c r="B29" s="669"/>
      <c r="C29" s="1276">
        <v>1308</v>
      </c>
      <c r="D29" s="703"/>
      <c r="E29" s="696"/>
      <c r="F29" s="669"/>
      <c r="G29" s="697">
        <v>1518</v>
      </c>
      <c r="H29" s="722" t="s">
        <v>492</v>
      </c>
      <c r="I29" s="440"/>
      <c r="J29" s="704">
        <v>519.85</v>
      </c>
      <c r="K29" s="669"/>
      <c r="L29" s="699">
        <v>129.62</v>
      </c>
      <c r="M29" s="700"/>
      <c r="N29" s="694">
        <v>92</v>
      </c>
      <c r="O29" s="684"/>
      <c r="P29" s="701">
        <v>925.47</v>
      </c>
      <c r="Q29" s="643"/>
      <c r="R29" s="687">
        <v>0.60966403162055338</v>
      </c>
      <c r="S29" s="669"/>
      <c r="T29" s="688">
        <v>592.53</v>
      </c>
      <c r="U29" s="643"/>
      <c r="V29" s="1"/>
      <c r="W29" s="5"/>
      <c r="X29" s="654">
        <v>78688.950925329162</v>
      </c>
      <c r="Y29" s="652"/>
      <c r="Z29" s="670">
        <v>23120.898754480371</v>
      </c>
      <c r="AA29" s="652"/>
      <c r="AB29" s="670">
        <v>101809.84967980953</v>
      </c>
      <c r="AC29" s="643"/>
      <c r="AE29" s="14"/>
    </row>
    <row r="30" spans="1:31" x14ac:dyDescent="0.2">
      <c r="A30" s="644" t="s">
        <v>506</v>
      </c>
      <c r="B30" s="669"/>
      <c r="C30" s="719">
        <v>818</v>
      </c>
      <c r="D30" s="703"/>
      <c r="E30" s="696">
        <v>1.25</v>
      </c>
      <c r="F30" s="669"/>
      <c r="G30" s="697">
        <v>1022.5</v>
      </c>
      <c r="H30" s="721"/>
      <c r="I30" s="440"/>
      <c r="J30" s="704">
        <v>826.13</v>
      </c>
      <c r="K30" s="673"/>
      <c r="L30" s="699">
        <v>472.43</v>
      </c>
      <c r="M30" s="700"/>
      <c r="N30" s="694">
        <v>126</v>
      </c>
      <c r="O30" s="684"/>
      <c r="P30" s="701">
        <v>1676.56</v>
      </c>
      <c r="Q30" s="643"/>
      <c r="R30" s="687">
        <v>1.6396674816625916</v>
      </c>
      <c r="S30" s="669"/>
      <c r="T30" s="688">
        <v>0</v>
      </c>
      <c r="U30" s="643"/>
      <c r="V30" s="1"/>
      <c r="W30" s="5"/>
      <c r="X30" s="654">
        <v>142551.07951999508</v>
      </c>
      <c r="Y30" s="652"/>
      <c r="Z30" s="670">
        <v>0</v>
      </c>
      <c r="AA30" s="652"/>
      <c r="AB30" s="670">
        <v>142551.07951999508</v>
      </c>
      <c r="AC30" s="643"/>
      <c r="AE30" s="14"/>
    </row>
    <row r="31" spans="1:31" x14ac:dyDescent="0.2">
      <c r="A31" s="644" t="s">
        <v>320</v>
      </c>
      <c r="B31" s="702"/>
      <c r="C31" s="719">
        <v>880</v>
      </c>
      <c r="D31" s="705"/>
      <c r="E31" s="696">
        <v>0.5</v>
      </c>
      <c r="F31" s="669"/>
      <c r="G31" s="697">
        <v>440</v>
      </c>
      <c r="H31" s="721"/>
      <c r="I31" s="440"/>
      <c r="J31" s="698">
        <v>87.51</v>
      </c>
      <c r="K31" s="669"/>
      <c r="L31" s="699">
        <v>70.167000000000002</v>
      </c>
      <c r="M31" s="700"/>
      <c r="N31" s="694">
        <v>12</v>
      </c>
      <c r="O31" s="684"/>
      <c r="P31" s="701">
        <v>193.67700000000002</v>
      </c>
      <c r="Q31" s="643"/>
      <c r="R31" s="687">
        <v>0.44017500000000004</v>
      </c>
      <c r="S31" s="669"/>
      <c r="T31" s="688">
        <v>246.32299999999998</v>
      </c>
      <c r="U31" s="643"/>
      <c r="V31" s="1"/>
      <c r="W31" s="5"/>
      <c r="X31" s="654">
        <v>16467.567774606392</v>
      </c>
      <c r="Y31" s="652"/>
      <c r="Z31" s="670">
        <v>9611.6806641011735</v>
      </c>
      <c r="AA31" s="652"/>
      <c r="AB31" s="670">
        <v>26079.248438707567</v>
      </c>
      <c r="AC31" s="643"/>
      <c r="AE31" s="14"/>
    </row>
    <row r="32" spans="1:31" s="60" customFormat="1" x14ac:dyDescent="0.2">
      <c r="A32" s="693" t="s">
        <v>614</v>
      </c>
      <c r="B32" s="702"/>
      <c r="C32" s="719">
        <v>312</v>
      </c>
      <c r="D32" s="705"/>
      <c r="E32" s="696">
        <v>0.5</v>
      </c>
      <c r="F32" s="669"/>
      <c r="G32" s="697">
        <v>156</v>
      </c>
      <c r="H32" s="721"/>
      <c r="I32" s="440"/>
      <c r="J32" s="698">
        <v>17.14</v>
      </c>
      <c r="K32" s="669"/>
      <c r="L32" s="699">
        <v>10</v>
      </c>
      <c r="M32" s="700"/>
      <c r="N32" s="694">
        <v>2</v>
      </c>
      <c r="O32" s="684"/>
      <c r="P32" s="701">
        <v>33.14</v>
      </c>
      <c r="Q32" s="643"/>
      <c r="R32" s="687">
        <v>0.21243589743589744</v>
      </c>
      <c r="S32" s="669"/>
      <c r="T32" s="688">
        <v>122.86</v>
      </c>
      <c r="U32" s="643"/>
      <c r="V32" s="1"/>
      <c r="W32" s="5"/>
      <c r="X32" s="654">
        <v>2817.7594451094128</v>
      </c>
      <c r="Y32" s="652"/>
      <c r="Z32" s="670">
        <v>4794.0756096323539</v>
      </c>
      <c r="AA32" s="652"/>
      <c r="AB32" s="670">
        <v>7611.8350547417667</v>
      </c>
      <c r="AC32" s="643"/>
      <c r="AD32"/>
      <c r="AE32" s="14"/>
    </row>
    <row r="33" spans="1:31" x14ac:dyDescent="0.2">
      <c r="A33" s="693" t="s">
        <v>509</v>
      </c>
      <c r="B33" s="669"/>
      <c r="C33" s="719">
        <v>268</v>
      </c>
      <c r="D33" s="705"/>
      <c r="E33" s="696">
        <v>1.25</v>
      </c>
      <c r="F33" s="669"/>
      <c r="G33" s="697">
        <v>335</v>
      </c>
      <c r="H33" s="721"/>
      <c r="I33" s="440"/>
      <c r="J33" s="698">
        <v>26.9</v>
      </c>
      <c r="K33" s="669"/>
      <c r="L33" s="699">
        <v>30</v>
      </c>
      <c r="M33" s="700"/>
      <c r="N33" s="694">
        <v>3</v>
      </c>
      <c r="O33" s="684"/>
      <c r="P33" s="701">
        <v>65.900000000000006</v>
      </c>
      <c r="Q33" s="643"/>
      <c r="R33" s="687">
        <v>0.19671641791044778</v>
      </c>
      <c r="S33" s="669"/>
      <c r="T33" s="688">
        <v>269.10000000000002</v>
      </c>
      <c r="U33" s="643"/>
      <c r="V33" s="1"/>
      <c r="W33" s="5"/>
      <c r="X33" s="654">
        <v>5603.2090353865524</v>
      </c>
      <c r="Y33" s="652"/>
      <c r="Z33" s="670">
        <v>10500.453740453089</v>
      </c>
      <c r="AA33" s="652"/>
      <c r="AB33" s="670">
        <v>16103.662775839643</v>
      </c>
      <c r="AC33" s="643"/>
      <c r="AE33" s="42"/>
    </row>
    <row r="34" spans="1:31" x14ac:dyDescent="0.2">
      <c r="A34" s="693" t="s">
        <v>634</v>
      </c>
      <c r="B34" s="669"/>
      <c r="C34" s="1276">
        <v>531</v>
      </c>
      <c r="D34" s="705"/>
      <c r="E34" s="696"/>
      <c r="F34" s="669"/>
      <c r="G34" s="697">
        <v>387.75</v>
      </c>
      <c r="H34" s="722" t="s">
        <v>492</v>
      </c>
      <c r="I34" s="440"/>
      <c r="J34" s="698">
        <v>31.66</v>
      </c>
      <c r="K34" s="669"/>
      <c r="L34" s="699">
        <v>2.06</v>
      </c>
      <c r="M34" s="700"/>
      <c r="N34" s="694">
        <v>0</v>
      </c>
      <c r="O34" s="684"/>
      <c r="P34" s="701">
        <v>33.72</v>
      </c>
      <c r="Q34" s="643"/>
      <c r="R34" s="687">
        <v>8.6963249516441007E-2</v>
      </c>
      <c r="S34" s="669"/>
      <c r="T34" s="688">
        <v>354.03</v>
      </c>
      <c r="U34" s="643"/>
      <c r="V34" s="1"/>
      <c r="W34" s="5"/>
      <c r="X34" s="654">
        <v>2867.074486695516</v>
      </c>
      <c r="Y34" s="652"/>
      <c r="Z34" s="670">
        <v>13814.476543042014</v>
      </c>
      <c r="AA34" s="652"/>
      <c r="AB34" s="670">
        <v>16681.551029737529</v>
      </c>
      <c r="AC34" s="643"/>
      <c r="AE34" s="14"/>
    </row>
    <row r="35" spans="1:31" x14ac:dyDescent="0.2">
      <c r="A35" s="644" t="s">
        <v>511</v>
      </c>
      <c r="B35" s="669"/>
      <c r="C35" s="719">
        <v>465</v>
      </c>
      <c r="D35" s="705"/>
      <c r="E35" s="696">
        <v>1.25</v>
      </c>
      <c r="F35" s="669"/>
      <c r="G35" s="697">
        <v>581.25</v>
      </c>
      <c r="H35" s="721"/>
      <c r="I35" s="440"/>
      <c r="J35" s="698">
        <v>166.01</v>
      </c>
      <c r="K35" s="669"/>
      <c r="L35" s="699">
        <v>163.5</v>
      </c>
      <c r="M35" s="700"/>
      <c r="N35" s="694">
        <v>35</v>
      </c>
      <c r="O35" s="684"/>
      <c r="P35" s="701">
        <v>434.51</v>
      </c>
      <c r="Q35" s="643"/>
      <c r="R35" s="687">
        <v>0.74754408602150535</v>
      </c>
      <c r="S35" s="669"/>
      <c r="T35" s="688">
        <v>146.74</v>
      </c>
      <c r="U35" s="643"/>
      <c r="V35" s="1"/>
      <c r="W35" s="5"/>
      <c r="X35" s="654">
        <v>36944.618482030506</v>
      </c>
      <c r="Y35" s="652"/>
      <c r="Z35" s="670">
        <v>5725.8884499222822</v>
      </c>
      <c r="AA35" s="652"/>
      <c r="AB35" s="670">
        <v>42670.50693195279</v>
      </c>
      <c r="AC35" s="643"/>
      <c r="AE35" s="14"/>
    </row>
    <row r="36" spans="1:31" x14ac:dyDescent="0.2">
      <c r="A36" s="693" t="s">
        <v>326</v>
      </c>
      <c r="B36" s="669"/>
      <c r="C36" s="719">
        <v>952</v>
      </c>
      <c r="D36" s="705"/>
      <c r="E36" s="696">
        <v>1.25</v>
      </c>
      <c r="F36" s="669"/>
      <c r="G36" s="697">
        <v>1190</v>
      </c>
      <c r="H36" s="721"/>
      <c r="I36" s="440"/>
      <c r="J36" s="698">
        <v>760.58</v>
      </c>
      <c r="K36" s="669"/>
      <c r="L36" s="699">
        <v>318.28300000000002</v>
      </c>
      <c r="M36" s="700"/>
      <c r="N36" s="694">
        <v>101</v>
      </c>
      <c r="O36" s="684"/>
      <c r="P36" s="701">
        <v>1381.8630000000001</v>
      </c>
      <c r="Q36" s="643"/>
      <c r="R36" s="687">
        <v>1.161229411764706</v>
      </c>
      <c r="S36" s="669"/>
      <c r="T36" s="688">
        <v>0</v>
      </c>
      <c r="U36" s="643"/>
      <c r="V36" s="1"/>
      <c r="W36" s="5"/>
      <c r="X36" s="654">
        <v>117494.19191602984</v>
      </c>
      <c r="Y36" s="652"/>
      <c r="Z36" s="670">
        <v>0</v>
      </c>
      <c r="AA36" s="652"/>
      <c r="AB36" s="670">
        <v>117494.19191602984</v>
      </c>
      <c r="AC36" s="643"/>
      <c r="AE36" s="14"/>
    </row>
    <row r="37" spans="1:31" ht="13.5" thickBot="1" x14ac:dyDescent="0.25">
      <c r="A37" s="268" t="s">
        <v>513</v>
      </c>
      <c r="B37" s="17"/>
      <c r="C37" s="558">
        <v>219</v>
      </c>
      <c r="D37" s="602"/>
      <c r="E37" s="36">
        <v>1.25</v>
      </c>
      <c r="F37" s="88"/>
      <c r="G37" s="603">
        <v>273.75</v>
      </c>
      <c r="H37" s="453"/>
      <c r="I37" s="440"/>
      <c r="J37" s="604">
        <v>44.27</v>
      </c>
      <c r="K37" s="17"/>
      <c r="L37" s="605">
        <v>26</v>
      </c>
      <c r="M37" s="446"/>
      <c r="N37" s="606">
        <v>18</v>
      </c>
      <c r="O37" s="137"/>
      <c r="P37" s="447">
        <v>124.27</v>
      </c>
      <c r="Q37" s="7"/>
      <c r="R37" s="184">
        <v>0.45395433789954343</v>
      </c>
      <c r="S37" s="17"/>
      <c r="T37" s="348">
        <v>149.47999999999999</v>
      </c>
      <c r="U37" s="7"/>
      <c r="V37" s="1"/>
      <c r="W37" s="5"/>
      <c r="X37" s="48">
        <v>10566.172789491453</v>
      </c>
      <c r="Y37" s="40"/>
      <c r="Z37" s="12">
        <v>5832.8049985987645</v>
      </c>
      <c r="AA37" s="40"/>
      <c r="AB37" s="12">
        <v>16398.977788090218</v>
      </c>
      <c r="AC37" s="7"/>
      <c r="AE37" s="14"/>
    </row>
    <row r="38" spans="1:31" ht="13.5" thickBot="1" x14ac:dyDescent="0.25">
      <c r="A38" s="70" t="s">
        <v>488</v>
      </c>
      <c r="B38" s="131"/>
      <c r="C38" s="89">
        <v>15315</v>
      </c>
      <c r="D38" s="79"/>
      <c r="E38" s="12"/>
      <c r="F38" s="40"/>
      <c r="G38" s="448">
        <v>16291.5</v>
      </c>
      <c r="H38" s="7"/>
      <c r="I38" s="14"/>
      <c r="J38" s="449">
        <v>7228.16</v>
      </c>
      <c r="K38" s="40"/>
      <c r="L38" s="478">
        <v>3751.4089999999997</v>
      </c>
      <c r="M38" s="451"/>
      <c r="N38" s="78">
        <v>1189</v>
      </c>
      <c r="O38" s="137"/>
      <c r="P38" s="574">
        <v>14546.568999999998</v>
      </c>
      <c r="Q38" s="102"/>
      <c r="R38" s="225">
        <v>0.89289316514746941</v>
      </c>
      <c r="S38" s="131"/>
      <c r="T38" s="78">
        <v>3802.203</v>
      </c>
      <c r="U38" s="7"/>
      <c r="V38" s="14"/>
      <c r="W38" s="4"/>
      <c r="X38" s="89">
        <v>1236835.6123622744</v>
      </c>
      <c r="Y38" s="79"/>
      <c r="Z38" s="78">
        <v>148364.38763772557</v>
      </c>
      <c r="AA38" s="79"/>
      <c r="AB38" s="78">
        <v>1385200</v>
      </c>
      <c r="AC38" s="7"/>
      <c r="AE38" s="14"/>
    </row>
    <row r="39" spans="1:31" s="34" customFormat="1" ht="15" x14ac:dyDescent="0.2">
      <c r="A39" s="245" t="s">
        <v>16</v>
      </c>
      <c r="B39" s="106"/>
      <c r="C39" s="351"/>
      <c r="D39" s="351"/>
      <c r="E39" s="351"/>
      <c r="F39" s="351"/>
      <c r="G39" s="351"/>
      <c r="H39" s="351"/>
      <c r="I39" s="351"/>
      <c r="L39" s="351"/>
      <c r="M39" s="351"/>
      <c r="N39" s="351"/>
      <c r="O39" s="351"/>
      <c r="P39" s="351"/>
      <c r="Q39" s="351"/>
      <c r="R39" s="351"/>
      <c r="S39" s="351"/>
      <c r="T39" s="351"/>
      <c r="U39" s="351"/>
      <c r="V39" s="351"/>
      <c r="W39" s="351"/>
      <c r="AD39" s="60"/>
      <c r="AE39"/>
    </row>
    <row r="40" spans="1:31" ht="15" x14ac:dyDescent="0.2">
      <c r="A40" s="34" t="s">
        <v>17</v>
      </c>
      <c r="B40" s="14"/>
      <c r="C40" s="52"/>
      <c r="D40" s="52"/>
      <c r="E40" s="52"/>
      <c r="F40" s="52"/>
      <c r="G40" s="52"/>
      <c r="H40" s="52"/>
      <c r="I40" s="52"/>
      <c r="L40" s="52"/>
      <c r="M40" s="52"/>
      <c r="N40" s="52"/>
      <c r="O40" s="52"/>
      <c r="P40" s="52"/>
      <c r="Q40" s="52"/>
      <c r="R40" s="52"/>
      <c r="S40" s="52"/>
      <c r="T40" s="52"/>
      <c r="U40" s="52"/>
      <c r="V40" s="52"/>
      <c r="W40" s="52"/>
    </row>
    <row r="41" spans="1:31" x14ac:dyDescent="0.2">
      <c r="B41" s="14"/>
      <c r="C41" s="52"/>
      <c r="D41" s="52"/>
      <c r="E41" s="52"/>
      <c r="F41" s="52"/>
      <c r="G41" s="52"/>
      <c r="H41" s="52"/>
      <c r="I41" s="52"/>
      <c r="L41" s="52"/>
      <c r="M41" s="52"/>
      <c r="N41" s="52"/>
      <c r="O41" s="52"/>
      <c r="P41" s="52"/>
      <c r="Q41" s="52"/>
      <c r="R41" s="52"/>
      <c r="S41" s="52"/>
      <c r="T41" s="52"/>
      <c r="U41" s="52"/>
      <c r="V41" s="52"/>
      <c r="W41" s="52"/>
    </row>
    <row r="42" spans="1:31" x14ac:dyDescent="0.2">
      <c r="B42" s="14"/>
      <c r="C42" s="52"/>
      <c r="D42" s="52"/>
      <c r="E42" s="52"/>
      <c r="F42" s="52"/>
      <c r="G42" s="52"/>
      <c r="H42" s="52"/>
      <c r="I42" s="52"/>
      <c r="S42" s="52"/>
      <c r="T42" s="52"/>
      <c r="U42" s="52"/>
      <c r="V42" s="52"/>
    </row>
    <row r="43" spans="1:31" x14ac:dyDescent="0.2">
      <c r="B43" s="14"/>
      <c r="C43" s="52"/>
      <c r="D43" s="52"/>
      <c r="E43" s="52"/>
      <c r="F43" s="52"/>
      <c r="G43" s="52"/>
      <c r="H43" s="52"/>
      <c r="I43" s="52"/>
      <c r="S43" s="52"/>
      <c r="T43" s="52"/>
      <c r="U43" s="52"/>
      <c r="V43" s="52"/>
    </row>
    <row r="44" spans="1:31" x14ac:dyDescent="0.2">
      <c r="B44" s="14"/>
    </row>
    <row r="45" spans="1:31" x14ac:dyDescent="0.2">
      <c r="B45" s="14"/>
    </row>
    <row r="46" spans="1:31" x14ac:dyDescent="0.2">
      <c r="B46" s="14"/>
    </row>
    <row r="47" spans="1:31" ht="15" x14ac:dyDescent="0.2">
      <c r="B47" s="14"/>
      <c r="AD47" s="34"/>
      <c r="AE47" s="60"/>
    </row>
    <row r="48" spans="1:31" ht="15" x14ac:dyDescent="0.2">
      <c r="B48" s="14"/>
      <c r="AD48" s="34"/>
    </row>
    <row r="49" spans="2:31" ht="15" x14ac:dyDescent="0.2">
      <c r="B49" s="14"/>
      <c r="AD49" s="34"/>
    </row>
    <row r="50" spans="2:31" ht="15" x14ac:dyDescent="0.2">
      <c r="B50" s="14"/>
      <c r="AD50" s="34"/>
    </row>
    <row r="51" spans="2:31" ht="15" x14ac:dyDescent="0.2">
      <c r="B51" s="14"/>
      <c r="AD51" s="34"/>
    </row>
    <row r="52" spans="2:31" x14ac:dyDescent="0.2">
      <c r="B52" s="14"/>
    </row>
    <row r="53" spans="2:31" ht="15" x14ac:dyDescent="0.2">
      <c r="B53" s="14"/>
      <c r="AE53" s="34"/>
    </row>
    <row r="54" spans="2:31" ht="15" x14ac:dyDescent="0.2">
      <c r="B54" s="14"/>
      <c r="AE54" s="34"/>
    </row>
    <row r="55" spans="2:31" ht="15" x14ac:dyDescent="0.2">
      <c r="B55" s="14"/>
      <c r="AE55" s="34"/>
    </row>
    <row r="56" spans="2:31" ht="15" x14ac:dyDescent="0.2">
      <c r="B56" s="14"/>
      <c r="AE56" s="34"/>
    </row>
    <row r="57" spans="2:31" ht="15" x14ac:dyDescent="0.2">
      <c r="B57" s="14"/>
      <c r="AE57" s="34"/>
    </row>
    <row r="58" spans="2:31" ht="15" x14ac:dyDescent="0.2">
      <c r="B58" s="14"/>
      <c r="AE58" s="34"/>
    </row>
    <row r="59" spans="2:31" ht="15" x14ac:dyDescent="0.2">
      <c r="B59" s="14"/>
      <c r="AE59" s="34"/>
    </row>
    <row r="60" spans="2:31" ht="15" x14ac:dyDescent="0.2">
      <c r="B60" s="14"/>
      <c r="AE60" s="34"/>
    </row>
    <row r="61" spans="2:31" ht="15" x14ac:dyDescent="0.2">
      <c r="B61" s="14"/>
      <c r="AE61" s="34"/>
    </row>
    <row r="62" spans="2:31" ht="15" x14ac:dyDescent="0.2">
      <c r="B62" s="14"/>
      <c r="AE62" s="34"/>
    </row>
    <row r="63" spans="2:31" ht="15" x14ac:dyDescent="0.2">
      <c r="B63" s="14"/>
      <c r="AE63" s="34"/>
    </row>
    <row r="64" spans="2:31" ht="15" x14ac:dyDescent="0.2">
      <c r="B64" s="14"/>
      <c r="AE64" s="34"/>
    </row>
    <row r="65" spans="2:31" x14ac:dyDescent="0.2">
      <c r="B65" s="14"/>
    </row>
    <row r="66" spans="2:31" ht="15" x14ac:dyDescent="0.2">
      <c r="B66" s="14"/>
      <c r="AE66" s="34"/>
    </row>
    <row r="67" spans="2:31" ht="15" x14ac:dyDescent="0.2">
      <c r="B67" s="14"/>
      <c r="AE67" s="34"/>
    </row>
    <row r="68" spans="2:31" x14ac:dyDescent="0.2">
      <c r="B68" s="14"/>
    </row>
    <row r="69" spans="2:31" x14ac:dyDescent="0.2">
      <c r="B69" s="14"/>
    </row>
    <row r="70" spans="2:31" x14ac:dyDescent="0.2">
      <c r="B70" s="14"/>
    </row>
    <row r="71" spans="2:31" x14ac:dyDescent="0.2">
      <c r="B71" s="14"/>
    </row>
    <row r="72" spans="2:31" x14ac:dyDescent="0.2">
      <c r="B72" s="14"/>
    </row>
    <row r="73" spans="2:31" x14ac:dyDescent="0.2">
      <c r="B73" s="14"/>
    </row>
    <row r="74" spans="2:31" x14ac:dyDescent="0.2">
      <c r="B74" s="14"/>
    </row>
    <row r="75" spans="2:31" x14ac:dyDescent="0.2">
      <c r="B75" s="14"/>
    </row>
    <row r="76" spans="2:31" x14ac:dyDescent="0.2">
      <c r="B76" s="14"/>
    </row>
    <row r="77" spans="2:31" x14ac:dyDescent="0.2">
      <c r="B77" s="14"/>
    </row>
    <row r="78" spans="2:31" x14ac:dyDescent="0.2">
      <c r="B78" s="14"/>
    </row>
    <row r="79" spans="2:31" x14ac:dyDescent="0.2">
      <c r="B79" s="14"/>
    </row>
    <row r="80" spans="2:31"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row r="217" spans="2:2" x14ac:dyDescent="0.2">
      <c r="B217" s="14"/>
    </row>
    <row r="218" spans="2:2" x14ac:dyDescent="0.2">
      <c r="B218" s="14"/>
    </row>
    <row r="219" spans="2:2" x14ac:dyDescent="0.2">
      <c r="B219" s="14"/>
    </row>
    <row r="220" spans="2:2" x14ac:dyDescent="0.2">
      <c r="B220" s="14"/>
    </row>
    <row r="221" spans="2:2" x14ac:dyDescent="0.2">
      <c r="B221" s="14"/>
    </row>
    <row r="222" spans="2:2" x14ac:dyDescent="0.2">
      <c r="B222" s="14"/>
    </row>
    <row r="223" spans="2:2" x14ac:dyDescent="0.2">
      <c r="B223" s="14"/>
    </row>
    <row r="224" spans="2:2" x14ac:dyDescent="0.2">
      <c r="B224" s="14"/>
    </row>
    <row r="225" spans="2:2" x14ac:dyDescent="0.2">
      <c r="B225" s="14"/>
    </row>
    <row r="226" spans="2:2" x14ac:dyDescent="0.2">
      <c r="B226" s="14"/>
    </row>
    <row r="227" spans="2:2" x14ac:dyDescent="0.2">
      <c r="B227" s="14"/>
    </row>
    <row r="228" spans="2:2" x14ac:dyDescent="0.2">
      <c r="B228" s="14"/>
    </row>
    <row r="229" spans="2:2" x14ac:dyDescent="0.2">
      <c r="B229" s="14"/>
    </row>
    <row r="230" spans="2:2" x14ac:dyDescent="0.2">
      <c r="B230" s="14"/>
    </row>
    <row r="231" spans="2:2" x14ac:dyDescent="0.2">
      <c r="B231" s="14"/>
    </row>
    <row r="232" spans="2:2" x14ac:dyDescent="0.2">
      <c r="B232" s="14"/>
    </row>
    <row r="233" spans="2:2" x14ac:dyDescent="0.2">
      <c r="B233" s="14"/>
    </row>
    <row r="234" spans="2:2" x14ac:dyDescent="0.2">
      <c r="B234" s="14"/>
    </row>
    <row r="235" spans="2:2" x14ac:dyDescent="0.2">
      <c r="B235" s="14"/>
    </row>
    <row r="236" spans="2:2" x14ac:dyDescent="0.2">
      <c r="B236" s="14"/>
    </row>
    <row r="237" spans="2:2" x14ac:dyDescent="0.2">
      <c r="B237" s="14"/>
    </row>
    <row r="238" spans="2:2" x14ac:dyDescent="0.2">
      <c r="B238" s="14"/>
    </row>
    <row r="239" spans="2:2" x14ac:dyDescent="0.2">
      <c r="B239" s="14"/>
    </row>
    <row r="240" spans="2:2" x14ac:dyDescent="0.2">
      <c r="B240" s="14"/>
    </row>
    <row r="241" spans="2:2" x14ac:dyDescent="0.2">
      <c r="B241" s="14"/>
    </row>
    <row r="242" spans="2:2" x14ac:dyDescent="0.2">
      <c r="B242" s="14"/>
    </row>
    <row r="243" spans="2:2" x14ac:dyDescent="0.2">
      <c r="B243" s="14"/>
    </row>
    <row r="244" spans="2:2" x14ac:dyDescent="0.2">
      <c r="B244" s="14"/>
    </row>
    <row r="245" spans="2:2" x14ac:dyDescent="0.2">
      <c r="B245" s="14"/>
    </row>
    <row r="246" spans="2:2" x14ac:dyDescent="0.2">
      <c r="B246" s="14"/>
    </row>
    <row r="247" spans="2:2" x14ac:dyDescent="0.2">
      <c r="B247" s="14"/>
    </row>
    <row r="248" spans="2:2" x14ac:dyDescent="0.2">
      <c r="B248" s="14"/>
    </row>
    <row r="249" spans="2:2" x14ac:dyDescent="0.2">
      <c r="B249" s="14"/>
    </row>
    <row r="250" spans="2:2" x14ac:dyDescent="0.2">
      <c r="B250" s="14"/>
    </row>
    <row r="251" spans="2:2" x14ac:dyDescent="0.2">
      <c r="B251" s="14"/>
    </row>
    <row r="252" spans="2:2" x14ac:dyDescent="0.2">
      <c r="B252" s="14"/>
    </row>
    <row r="253" spans="2:2" x14ac:dyDescent="0.2">
      <c r="B253" s="14"/>
    </row>
    <row r="254" spans="2:2" x14ac:dyDescent="0.2">
      <c r="B254" s="14"/>
    </row>
    <row r="255" spans="2:2" x14ac:dyDescent="0.2">
      <c r="B255" s="14"/>
    </row>
    <row r="256" spans="2:2" x14ac:dyDescent="0.2">
      <c r="B256" s="14"/>
    </row>
    <row r="257" spans="2:2" x14ac:dyDescent="0.2">
      <c r="B257" s="14"/>
    </row>
    <row r="258" spans="2:2" x14ac:dyDescent="0.2">
      <c r="B258" s="14"/>
    </row>
    <row r="259" spans="2:2" x14ac:dyDescent="0.2">
      <c r="B259" s="14"/>
    </row>
    <row r="260" spans="2:2" x14ac:dyDescent="0.2">
      <c r="B260" s="14"/>
    </row>
    <row r="261" spans="2:2" x14ac:dyDescent="0.2">
      <c r="B261" s="14"/>
    </row>
    <row r="262" spans="2:2" x14ac:dyDescent="0.2">
      <c r="B262" s="14"/>
    </row>
    <row r="263" spans="2:2" x14ac:dyDescent="0.2">
      <c r="B263" s="14"/>
    </row>
    <row r="264" spans="2:2" x14ac:dyDescent="0.2">
      <c r="B264" s="14"/>
    </row>
    <row r="265" spans="2:2" x14ac:dyDescent="0.2">
      <c r="B265" s="14"/>
    </row>
    <row r="266" spans="2:2" x14ac:dyDescent="0.2">
      <c r="B266" s="14"/>
    </row>
    <row r="267" spans="2:2" x14ac:dyDescent="0.2">
      <c r="B267" s="14"/>
    </row>
    <row r="268" spans="2:2" x14ac:dyDescent="0.2">
      <c r="B268" s="14"/>
    </row>
    <row r="269" spans="2:2" x14ac:dyDescent="0.2">
      <c r="B269" s="14"/>
    </row>
    <row r="270" spans="2:2" x14ac:dyDescent="0.2">
      <c r="B270" s="14"/>
    </row>
    <row r="271" spans="2:2" x14ac:dyDescent="0.2">
      <c r="B271" s="14"/>
    </row>
    <row r="272" spans="2:2" x14ac:dyDescent="0.2">
      <c r="B272" s="14"/>
    </row>
    <row r="273" spans="2:2" x14ac:dyDescent="0.2">
      <c r="B273" s="14"/>
    </row>
    <row r="274" spans="2:2" x14ac:dyDescent="0.2">
      <c r="B274" s="14"/>
    </row>
    <row r="275" spans="2:2" x14ac:dyDescent="0.2">
      <c r="B275" s="14"/>
    </row>
    <row r="276" spans="2:2" x14ac:dyDescent="0.2">
      <c r="B276" s="14"/>
    </row>
    <row r="277" spans="2:2" x14ac:dyDescent="0.2">
      <c r="B277" s="14"/>
    </row>
    <row r="278" spans="2:2" x14ac:dyDescent="0.2">
      <c r="B278" s="14"/>
    </row>
    <row r="279" spans="2:2" x14ac:dyDescent="0.2">
      <c r="B279" s="14"/>
    </row>
    <row r="280" spans="2:2" x14ac:dyDescent="0.2">
      <c r="B280" s="14"/>
    </row>
    <row r="281" spans="2:2" x14ac:dyDescent="0.2">
      <c r="B281" s="14"/>
    </row>
    <row r="282" spans="2:2" x14ac:dyDescent="0.2">
      <c r="B282" s="14"/>
    </row>
    <row r="283" spans="2:2" x14ac:dyDescent="0.2">
      <c r="B283" s="14"/>
    </row>
    <row r="284" spans="2:2" x14ac:dyDescent="0.2">
      <c r="B284" s="14"/>
    </row>
    <row r="285" spans="2:2" x14ac:dyDescent="0.2">
      <c r="B285" s="14"/>
    </row>
    <row r="286" spans="2:2" x14ac:dyDescent="0.2">
      <c r="B286" s="14"/>
    </row>
    <row r="287" spans="2:2" x14ac:dyDescent="0.2">
      <c r="B287" s="14"/>
    </row>
    <row r="288" spans="2:2" x14ac:dyDescent="0.2">
      <c r="B288" s="14"/>
    </row>
    <row r="289" spans="2:2" x14ac:dyDescent="0.2">
      <c r="B289" s="14"/>
    </row>
    <row r="290" spans="2:2" x14ac:dyDescent="0.2">
      <c r="B290" s="14"/>
    </row>
    <row r="291" spans="2:2" x14ac:dyDescent="0.2">
      <c r="B291" s="14"/>
    </row>
    <row r="292" spans="2:2" x14ac:dyDescent="0.2">
      <c r="B292" s="14"/>
    </row>
    <row r="293" spans="2:2" x14ac:dyDescent="0.2">
      <c r="B293" s="14"/>
    </row>
    <row r="294" spans="2:2" x14ac:dyDescent="0.2">
      <c r="B294" s="14"/>
    </row>
    <row r="295" spans="2:2" x14ac:dyDescent="0.2">
      <c r="B295" s="14"/>
    </row>
    <row r="296" spans="2:2" x14ac:dyDescent="0.2">
      <c r="B296" s="14"/>
    </row>
    <row r="297" spans="2:2" x14ac:dyDescent="0.2">
      <c r="B297" s="14"/>
    </row>
    <row r="298" spans="2:2" x14ac:dyDescent="0.2">
      <c r="B298" s="14"/>
    </row>
    <row r="299" spans="2:2" x14ac:dyDescent="0.2">
      <c r="B299" s="14"/>
    </row>
    <row r="300" spans="2:2" x14ac:dyDescent="0.2">
      <c r="B300" s="14"/>
    </row>
    <row r="301" spans="2:2" x14ac:dyDescent="0.2">
      <c r="B301" s="14"/>
    </row>
    <row r="302" spans="2:2" x14ac:dyDescent="0.2">
      <c r="B302" s="14"/>
    </row>
    <row r="303" spans="2:2" x14ac:dyDescent="0.2">
      <c r="B303" s="14"/>
    </row>
    <row r="304" spans="2:2" x14ac:dyDescent="0.2">
      <c r="B304" s="14"/>
    </row>
    <row r="305" spans="2:2" x14ac:dyDescent="0.2">
      <c r="B305" s="14"/>
    </row>
    <row r="306" spans="2:2" x14ac:dyDescent="0.2">
      <c r="B306" s="14"/>
    </row>
    <row r="307" spans="2:2" x14ac:dyDescent="0.2">
      <c r="B307" s="14"/>
    </row>
    <row r="308" spans="2:2" x14ac:dyDescent="0.2">
      <c r="B308" s="14"/>
    </row>
    <row r="309" spans="2:2" x14ac:dyDescent="0.2">
      <c r="B309" s="14"/>
    </row>
    <row r="310" spans="2:2" x14ac:dyDescent="0.2">
      <c r="B310" s="14"/>
    </row>
    <row r="311" spans="2:2" x14ac:dyDescent="0.2">
      <c r="B311" s="14"/>
    </row>
    <row r="312" spans="2:2" x14ac:dyDescent="0.2">
      <c r="B312" s="14"/>
    </row>
    <row r="313" spans="2:2" x14ac:dyDescent="0.2">
      <c r="B313" s="14"/>
    </row>
    <row r="314" spans="2:2" x14ac:dyDescent="0.2">
      <c r="B314" s="14"/>
    </row>
    <row r="315" spans="2:2" x14ac:dyDescent="0.2">
      <c r="B315" s="14"/>
    </row>
    <row r="316" spans="2:2" x14ac:dyDescent="0.2">
      <c r="B316" s="14"/>
    </row>
    <row r="317" spans="2:2" x14ac:dyDescent="0.2">
      <c r="B317" s="14"/>
    </row>
    <row r="318" spans="2:2" x14ac:dyDescent="0.2">
      <c r="B318" s="14"/>
    </row>
    <row r="319" spans="2:2" x14ac:dyDescent="0.2">
      <c r="B319" s="14"/>
    </row>
    <row r="320" spans="2:2" x14ac:dyDescent="0.2">
      <c r="B320" s="14"/>
    </row>
    <row r="321" spans="2:2" x14ac:dyDescent="0.2">
      <c r="B321" s="14"/>
    </row>
    <row r="322" spans="2:2" x14ac:dyDescent="0.2">
      <c r="B322" s="14"/>
    </row>
    <row r="323" spans="2:2" x14ac:dyDescent="0.2">
      <c r="B323" s="14"/>
    </row>
    <row r="324" spans="2:2" x14ac:dyDescent="0.2">
      <c r="B324" s="14"/>
    </row>
    <row r="325" spans="2:2" x14ac:dyDescent="0.2">
      <c r="B325" s="14"/>
    </row>
    <row r="326" spans="2:2" x14ac:dyDescent="0.2">
      <c r="B326" s="14"/>
    </row>
    <row r="327" spans="2:2" x14ac:dyDescent="0.2">
      <c r="B327" s="14"/>
    </row>
    <row r="328" spans="2:2" x14ac:dyDescent="0.2">
      <c r="B328" s="14"/>
    </row>
    <row r="329" spans="2:2" x14ac:dyDescent="0.2">
      <c r="B329" s="14"/>
    </row>
    <row r="330" spans="2:2" x14ac:dyDescent="0.2">
      <c r="B330" s="14"/>
    </row>
    <row r="331" spans="2:2" x14ac:dyDescent="0.2">
      <c r="B331" s="14"/>
    </row>
    <row r="332" spans="2:2" x14ac:dyDescent="0.2">
      <c r="B332" s="14"/>
    </row>
    <row r="333" spans="2:2" x14ac:dyDescent="0.2">
      <c r="B333" s="14"/>
    </row>
    <row r="334" spans="2:2" x14ac:dyDescent="0.2">
      <c r="B334" s="14"/>
    </row>
    <row r="335" spans="2:2" x14ac:dyDescent="0.2">
      <c r="B335" s="14"/>
    </row>
    <row r="336" spans="2:2" x14ac:dyDescent="0.2">
      <c r="B336" s="14"/>
    </row>
    <row r="337" spans="2:2" x14ac:dyDescent="0.2">
      <c r="B337" s="14"/>
    </row>
    <row r="338" spans="2:2" x14ac:dyDescent="0.2">
      <c r="B338" s="14"/>
    </row>
    <row r="339" spans="2:2" x14ac:dyDescent="0.2">
      <c r="B339" s="14"/>
    </row>
    <row r="340" spans="2:2" x14ac:dyDescent="0.2">
      <c r="B340" s="14"/>
    </row>
    <row r="341" spans="2:2" x14ac:dyDescent="0.2">
      <c r="B341" s="14"/>
    </row>
    <row r="342" spans="2:2" x14ac:dyDescent="0.2">
      <c r="B342" s="14"/>
    </row>
    <row r="343" spans="2:2" x14ac:dyDescent="0.2">
      <c r="B343" s="14"/>
    </row>
    <row r="344" spans="2:2" x14ac:dyDescent="0.2">
      <c r="B344" s="14"/>
    </row>
    <row r="345" spans="2:2" x14ac:dyDescent="0.2">
      <c r="B345" s="14"/>
    </row>
    <row r="346" spans="2:2" x14ac:dyDescent="0.2">
      <c r="B346" s="14"/>
    </row>
    <row r="347" spans="2:2" x14ac:dyDescent="0.2">
      <c r="B347" s="14"/>
    </row>
    <row r="348" spans="2:2" x14ac:dyDescent="0.2">
      <c r="B348" s="14"/>
    </row>
    <row r="349" spans="2:2" x14ac:dyDescent="0.2">
      <c r="B349" s="14"/>
    </row>
    <row r="350" spans="2:2" x14ac:dyDescent="0.2">
      <c r="B350" s="14"/>
    </row>
    <row r="351" spans="2:2" x14ac:dyDescent="0.2">
      <c r="B351" s="14"/>
    </row>
    <row r="352" spans="2:2" x14ac:dyDescent="0.2">
      <c r="B352" s="14"/>
    </row>
    <row r="353" spans="2:2" x14ac:dyDescent="0.2">
      <c r="B353" s="14"/>
    </row>
    <row r="354" spans="2:2" x14ac:dyDescent="0.2">
      <c r="B354" s="14"/>
    </row>
    <row r="355" spans="2:2" x14ac:dyDescent="0.2">
      <c r="B355" s="14"/>
    </row>
    <row r="356" spans="2:2" x14ac:dyDescent="0.2">
      <c r="B356" s="14"/>
    </row>
    <row r="357" spans="2:2" x14ac:dyDescent="0.2">
      <c r="B357" s="14"/>
    </row>
    <row r="358" spans="2:2" x14ac:dyDescent="0.2">
      <c r="B358" s="14"/>
    </row>
    <row r="359" spans="2:2" x14ac:dyDescent="0.2">
      <c r="B359" s="14"/>
    </row>
    <row r="360" spans="2:2" x14ac:dyDescent="0.2">
      <c r="B360" s="14"/>
    </row>
    <row r="361" spans="2:2" x14ac:dyDescent="0.2">
      <c r="B361" s="14"/>
    </row>
    <row r="362" spans="2:2" x14ac:dyDescent="0.2">
      <c r="B362" s="14"/>
    </row>
    <row r="363" spans="2:2" x14ac:dyDescent="0.2">
      <c r="B363" s="14"/>
    </row>
    <row r="364" spans="2:2" x14ac:dyDescent="0.2">
      <c r="B364" s="14"/>
    </row>
    <row r="365" spans="2:2" x14ac:dyDescent="0.2">
      <c r="B365" s="14"/>
    </row>
    <row r="366" spans="2:2" x14ac:dyDescent="0.2">
      <c r="B366" s="14"/>
    </row>
    <row r="367" spans="2:2" x14ac:dyDescent="0.2">
      <c r="B367" s="14"/>
    </row>
    <row r="368" spans="2:2" x14ac:dyDescent="0.2">
      <c r="B368" s="14"/>
    </row>
    <row r="369" spans="2:2" x14ac:dyDescent="0.2">
      <c r="B369" s="14"/>
    </row>
    <row r="370" spans="2:2" x14ac:dyDescent="0.2">
      <c r="B370" s="14"/>
    </row>
    <row r="371" spans="2:2" x14ac:dyDescent="0.2">
      <c r="B371" s="14"/>
    </row>
    <row r="372" spans="2:2" x14ac:dyDescent="0.2">
      <c r="B372" s="14"/>
    </row>
    <row r="373" spans="2:2" x14ac:dyDescent="0.2">
      <c r="B373" s="14"/>
    </row>
    <row r="374" spans="2:2" x14ac:dyDescent="0.2">
      <c r="B374" s="14"/>
    </row>
    <row r="375" spans="2:2" x14ac:dyDescent="0.2">
      <c r="B375" s="14"/>
    </row>
    <row r="376" spans="2:2" x14ac:dyDescent="0.2">
      <c r="B376" s="14"/>
    </row>
    <row r="377" spans="2:2" x14ac:dyDescent="0.2">
      <c r="B377" s="14"/>
    </row>
    <row r="378" spans="2:2" x14ac:dyDescent="0.2">
      <c r="B378" s="14"/>
    </row>
    <row r="379" spans="2:2" x14ac:dyDescent="0.2">
      <c r="B379" s="14"/>
    </row>
    <row r="380" spans="2:2" x14ac:dyDescent="0.2">
      <c r="B380" s="14"/>
    </row>
    <row r="381" spans="2:2" x14ac:dyDescent="0.2">
      <c r="B381" s="14"/>
    </row>
    <row r="382" spans="2:2" x14ac:dyDescent="0.2">
      <c r="B382" s="14"/>
    </row>
    <row r="383" spans="2:2" x14ac:dyDescent="0.2">
      <c r="B383" s="14"/>
    </row>
    <row r="384" spans="2:2" x14ac:dyDescent="0.2">
      <c r="B384" s="14"/>
    </row>
    <row r="385" spans="2:2" x14ac:dyDescent="0.2">
      <c r="B385" s="14"/>
    </row>
    <row r="386" spans="2:2" x14ac:dyDescent="0.2">
      <c r="B386" s="14"/>
    </row>
    <row r="387" spans="2:2" x14ac:dyDescent="0.2">
      <c r="B387" s="14"/>
    </row>
    <row r="388" spans="2:2" x14ac:dyDescent="0.2">
      <c r="B388" s="14"/>
    </row>
    <row r="389" spans="2:2" x14ac:dyDescent="0.2">
      <c r="B389" s="14"/>
    </row>
    <row r="390" spans="2:2" x14ac:dyDescent="0.2">
      <c r="B390" s="14"/>
    </row>
    <row r="391" spans="2:2" x14ac:dyDescent="0.2">
      <c r="B391" s="14"/>
    </row>
    <row r="392" spans="2:2" x14ac:dyDescent="0.2">
      <c r="B392" s="14"/>
    </row>
    <row r="393" spans="2:2" x14ac:dyDescent="0.2">
      <c r="B393" s="14"/>
    </row>
    <row r="394" spans="2:2" x14ac:dyDescent="0.2">
      <c r="B394" s="14"/>
    </row>
    <row r="395" spans="2:2" x14ac:dyDescent="0.2">
      <c r="B395" s="14"/>
    </row>
    <row r="396" spans="2:2" x14ac:dyDescent="0.2">
      <c r="B396" s="14"/>
    </row>
    <row r="397" spans="2:2" x14ac:dyDescent="0.2">
      <c r="B397" s="14"/>
    </row>
    <row r="398" spans="2:2" x14ac:dyDescent="0.2">
      <c r="B398" s="14"/>
    </row>
    <row r="399" spans="2:2" x14ac:dyDescent="0.2">
      <c r="B399" s="14"/>
    </row>
    <row r="400" spans="2:2" x14ac:dyDescent="0.2">
      <c r="B400" s="14"/>
    </row>
    <row r="401" spans="2:2" x14ac:dyDescent="0.2">
      <c r="B401" s="14"/>
    </row>
    <row r="402" spans="2:2" x14ac:dyDescent="0.2">
      <c r="B402" s="14"/>
    </row>
    <row r="403" spans="2:2" x14ac:dyDescent="0.2">
      <c r="B403" s="14"/>
    </row>
    <row r="404" spans="2:2" x14ac:dyDescent="0.2">
      <c r="B404" s="14"/>
    </row>
    <row r="405" spans="2:2" x14ac:dyDescent="0.2">
      <c r="B405" s="14"/>
    </row>
    <row r="406" spans="2:2" x14ac:dyDescent="0.2">
      <c r="B406" s="14"/>
    </row>
    <row r="407" spans="2:2" x14ac:dyDescent="0.2">
      <c r="B407" s="14"/>
    </row>
    <row r="408" spans="2:2" x14ac:dyDescent="0.2">
      <c r="B408" s="14"/>
    </row>
    <row r="409" spans="2:2" x14ac:dyDescent="0.2">
      <c r="B409" s="14"/>
    </row>
    <row r="410" spans="2:2" x14ac:dyDescent="0.2">
      <c r="B410" s="14"/>
    </row>
    <row r="411" spans="2:2" x14ac:dyDescent="0.2">
      <c r="B411" s="14"/>
    </row>
    <row r="412" spans="2:2" x14ac:dyDescent="0.2">
      <c r="B412" s="14"/>
    </row>
    <row r="413" spans="2:2" x14ac:dyDescent="0.2">
      <c r="B413" s="14"/>
    </row>
    <row r="414" spans="2:2" x14ac:dyDescent="0.2">
      <c r="B414" s="14"/>
    </row>
    <row r="415" spans="2:2" x14ac:dyDescent="0.2">
      <c r="B415" s="14"/>
    </row>
    <row r="416" spans="2:2" x14ac:dyDescent="0.2">
      <c r="B416" s="14"/>
    </row>
    <row r="417" spans="2:2" x14ac:dyDescent="0.2">
      <c r="B417" s="14"/>
    </row>
    <row r="418" spans="2:2" x14ac:dyDescent="0.2">
      <c r="B418" s="14"/>
    </row>
    <row r="419" spans="2:2" x14ac:dyDescent="0.2">
      <c r="B419" s="14"/>
    </row>
    <row r="420" spans="2:2" x14ac:dyDescent="0.2">
      <c r="B420" s="14"/>
    </row>
    <row r="421" spans="2:2" x14ac:dyDescent="0.2">
      <c r="B421" s="14"/>
    </row>
    <row r="422" spans="2:2" x14ac:dyDescent="0.2">
      <c r="B422" s="14"/>
    </row>
    <row r="423" spans="2:2" x14ac:dyDescent="0.2">
      <c r="B423" s="14"/>
    </row>
    <row r="424" spans="2:2" x14ac:dyDescent="0.2">
      <c r="B424" s="14"/>
    </row>
    <row r="425" spans="2:2" x14ac:dyDescent="0.2">
      <c r="B425" s="14"/>
    </row>
    <row r="426" spans="2:2" x14ac:dyDescent="0.2">
      <c r="B426" s="14"/>
    </row>
    <row r="427" spans="2:2" x14ac:dyDescent="0.2">
      <c r="B427" s="14"/>
    </row>
    <row r="428" spans="2:2" x14ac:dyDescent="0.2">
      <c r="B428" s="14"/>
    </row>
    <row r="429" spans="2:2" x14ac:dyDescent="0.2">
      <c r="B429" s="14"/>
    </row>
    <row r="430" spans="2:2" x14ac:dyDescent="0.2">
      <c r="B430" s="14"/>
    </row>
    <row r="431" spans="2:2" x14ac:dyDescent="0.2">
      <c r="B431" s="14"/>
    </row>
    <row r="432" spans="2:2" x14ac:dyDescent="0.2">
      <c r="B432" s="14"/>
    </row>
    <row r="433" spans="2:2" x14ac:dyDescent="0.2">
      <c r="B433" s="14"/>
    </row>
    <row r="434" spans="2:2" x14ac:dyDescent="0.2">
      <c r="B434" s="14"/>
    </row>
    <row r="435" spans="2:2" x14ac:dyDescent="0.2">
      <c r="B435" s="14"/>
    </row>
    <row r="436" spans="2:2" x14ac:dyDescent="0.2">
      <c r="B436" s="14"/>
    </row>
    <row r="437" spans="2:2" x14ac:dyDescent="0.2">
      <c r="B437" s="14"/>
    </row>
    <row r="438" spans="2:2" x14ac:dyDescent="0.2">
      <c r="B438" s="14"/>
    </row>
    <row r="439" spans="2:2" x14ac:dyDescent="0.2">
      <c r="B439" s="14"/>
    </row>
    <row r="440" spans="2:2" x14ac:dyDescent="0.2">
      <c r="B440" s="14"/>
    </row>
    <row r="441" spans="2:2" x14ac:dyDescent="0.2">
      <c r="B441" s="14"/>
    </row>
    <row r="442" spans="2:2" x14ac:dyDescent="0.2">
      <c r="B442" s="14"/>
    </row>
    <row r="443" spans="2:2" x14ac:dyDescent="0.2">
      <c r="B443" s="14"/>
    </row>
    <row r="444" spans="2:2" x14ac:dyDescent="0.2">
      <c r="B444" s="14"/>
    </row>
    <row r="445" spans="2:2" x14ac:dyDescent="0.2">
      <c r="B445" s="14"/>
    </row>
    <row r="446" spans="2:2" x14ac:dyDescent="0.2">
      <c r="B446" s="14"/>
    </row>
    <row r="447" spans="2:2" x14ac:dyDescent="0.2">
      <c r="B447" s="14"/>
    </row>
    <row r="448" spans="2:2" x14ac:dyDescent="0.2">
      <c r="B448" s="14"/>
    </row>
    <row r="449" spans="2:2" x14ac:dyDescent="0.2">
      <c r="B449" s="14"/>
    </row>
    <row r="450" spans="2:2" x14ac:dyDescent="0.2">
      <c r="B450" s="14"/>
    </row>
    <row r="451" spans="2:2" x14ac:dyDescent="0.2">
      <c r="B451" s="14"/>
    </row>
    <row r="452" spans="2:2" x14ac:dyDescent="0.2">
      <c r="B452" s="14"/>
    </row>
    <row r="453" spans="2:2" x14ac:dyDescent="0.2">
      <c r="B453" s="14"/>
    </row>
    <row r="454" spans="2:2" x14ac:dyDescent="0.2">
      <c r="B454" s="14"/>
    </row>
    <row r="455" spans="2:2" x14ac:dyDescent="0.2">
      <c r="B455" s="14"/>
    </row>
    <row r="456" spans="2:2" x14ac:dyDescent="0.2">
      <c r="B456" s="14"/>
    </row>
    <row r="457" spans="2:2" x14ac:dyDescent="0.2">
      <c r="B457" s="14"/>
    </row>
    <row r="458" spans="2:2" x14ac:dyDescent="0.2">
      <c r="B458" s="14"/>
    </row>
    <row r="459" spans="2:2" x14ac:dyDescent="0.2">
      <c r="B459" s="14"/>
    </row>
    <row r="460" spans="2:2" x14ac:dyDescent="0.2">
      <c r="B460" s="14"/>
    </row>
    <row r="461" spans="2:2" x14ac:dyDescent="0.2">
      <c r="B461" s="14"/>
    </row>
    <row r="462" spans="2:2" x14ac:dyDescent="0.2">
      <c r="B462" s="14"/>
    </row>
    <row r="463" spans="2:2" x14ac:dyDescent="0.2">
      <c r="B463" s="14"/>
    </row>
    <row r="464" spans="2:2" x14ac:dyDescent="0.2">
      <c r="B464" s="14"/>
    </row>
    <row r="465" spans="2:2" x14ac:dyDescent="0.2">
      <c r="B465" s="14"/>
    </row>
    <row r="466" spans="2:2" x14ac:dyDescent="0.2">
      <c r="B466" s="14"/>
    </row>
    <row r="467" spans="2:2" x14ac:dyDescent="0.2">
      <c r="B467" s="14"/>
    </row>
    <row r="468" spans="2:2" x14ac:dyDescent="0.2">
      <c r="B468" s="14"/>
    </row>
    <row r="469" spans="2:2" x14ac:dyDescent="0.2">
      <c r="B469" s="14"/>
    </row>
    <row r="470" spans="2:2" x14ac:dyDescent="0.2">
      <c r="B470" s="14"/>
    </row>
    <row r="471" spans="2:2" x14ac:dyDescent="0.2">
      <c r="B471" s="14"/>
    </row>
    <row r="472" spans="2:2" x14ac:dyDescent="0.2">
      <c r="B472" s="14"/>
    </row>
    <row r="473" spans="2:2" x14ac:dyDescent="0.2">
      <c r="B473" s="14"/>
    </row>
    <row r="474" spans="2:2" x14ac:dyDescent="0.2">
      <c r="B474" s="14"/>
    </row>
    <row r="475" spans="2:2" x14ac:dyDescent="0.2">
      <c r="B475" s="14"/>
    </row>
    <row r="476" spans="2:2" x14ac:dyDescent="0.2">
      <c r="B476" s="14"/>
    </row>
    <row r="477" spans="2:2" x14ac:dyDescent="0.2">
      <c r="B477" s="14"/>
    </row>
    <row r="478" spans="2:2" x14ac:dyDescent="0.2">
      <c r="B478" s="14"/>
    </row>
    <row r="479" spans="2:2" x14ac:dyDescent="0.2">
      <c r="B479" s="14"/>
    </row>
    <row r="480" spans="2:2" x14ac:dyDescent="0.2">
      <c r="B480" s="14"/>
    </row>
    <row r="481" spans="2:2" x14ac:dyDescent="0.2">
      <c r="B481" s="14"/>
    </row>
    <row r="482" spans="2:2" x14ac:dyDescent="0.2">
      <c r="B482" s="14"/>
    </row>
    <row r="483" spans="2:2" x14ac:dyDescent="0.2">
      <c r="B483" s="14"/>
    </row>
    <row r="484" spans="2:2" x14ac:dyDescent="0.2">
      <c r="B484" s="14"/>
    </row>
    <row r="485" spans="2:2" x14ac:dyDescent="0.2">
      <c r="B485" s="14"/>
    </row>
    <row r="486" spans="2:2" x14ac:dyDescent="0.2">
      <c r="B486" s="14"/>
    </row>
    <row r="487" spans="2:2" x14ac:dyDescent="0.2">
      <c r="B487" s="14"/>
    </row>
    <row r="488" spans="2:2" x14ac:dyDescent="0.2">
      <c r="B488" s="14"/>
    </row>
    <row r="489" spans="2:2" x14ac:dyDescent="0.2">
      <c r="B489" s="14"/>
    </row>
    <row r="490" spans="2:2" x14ac:dyDescent="0.2">
      <c r="B490" s="14"/>
    </row>
    <row r="491" spans="2:2" x14ac:dyDescent="0.2">
      <c r="B491" s="14"/>
    </row>
    <row r="492" spans="2:2" x14ac:dyDescent="0.2">
      <c r="B492" s="14"/>
    </row>
    <row r="493" spans="2:2" x14ac:dyDescent="0.2">
      <c r="B493" s="14"/>
    </row>
    <row r="494" spans="2:2" x14ac:dyDescent="0.2">
      <c r="B494" s="14"/>
    </row>
    <row r="495" spans="2:2" x14ac:dyDescent="0.2">
      <c r="B495" s="14"/>
    </row>
    <row r="496" spans="2:2" x14ac:dyDescent="0.2">
      <c r="B496" s="14"/>
    </row>
    <row r="497" spans="2:2" x14ac:dyDescent="0.2">
      <c r="B497" s="14"/>
    </row>
    <row r="498" spans="2:2" x14ac:dyDescent="0.2">
      <c r="B498" s="14"/>
    </row>
    <row r="499" spans="2:2" x14ac:dyDescent="0.2">
      <c r="B499" s="14"/>
    </row>
    <row r="500" spans="2:2" x14ac:dyDescent="0.2">
      <c r="B500" s="14"/>
    </row>
    <row r="501" spans="2:2" x14ac:dyDescent="0.2">
      <c r="B501" s="14"/>
    </row>
    <row r="502" spans="2:2" x14ac:dyDescent="0.2">
      <c r="B502" s="14"/>
    </row>
    <row r="503" spans="2:2" x14ac:dyDescent="0.2">
      <c r="B503" s="14"/>
    </row>
    <row r="504" spans="2:2" x14ac:dyDescent="0.2">
      <c r="B504" s="14"/>
    </row>
    <row r="505" spans="2:2" x14ac:dyDescent="0.2">
      <c r="B505" s="14"/>
    </row>
    <row r="506" spans="2:2" x14ac:dyDescent="0.2">
      <c r="B506" s="14"/>
    </row>
    <row r="507" spans="2:2" x14ac:dyDescent="0.2">
      <c r="B507" s="14"/>
    </row>
    <row r="508" spans="2:2" x14ac:dyDescent="0.2">
      <c r="B508" s="14"/>
    </row>
    <row r="509" spans="2:2" x14ac:dyDescent="0.2">
      <c r="B509" s="14"/>
    </row>
    <row r="510" spans="2:2" x14ac:dyDescent="0.2">
      <c r="B510" s="14"/>
    </row>
    <row r="511" spans="2:2" x14ac:dyDescent="0.2">
      <c r="B511" s="14"/>
    </row>
    <row r="512" spans="2:2" x14ac:dyDescent="0.2">
      <c r="B512" s="14"/>
    </row>
    <row r="513" spans="2:2" x14ac:dyDescent="0.2">
      <c r="B513" s="14"/>
    </row>
    <row r="514" spans="2:2" x14ac:dyDescent="0.2">
      <c r="B514" s="14"/>
    </row>
    <row r="515" spans="2:2" x14ac:dyDescent="0.2">
      <c r="B515" s="14"/>
    </row>
    <row r="516" spans="2:2" x14ac:dyDescent="0.2">
      <c r="B516" s="14"/>
    </row>
    <row r="517" spans="2:2" x14ac:dyDescent="0.2">
      <c r="B517" s="14"/>
    </row>
    <row r="518" spans="2:2" x14ac:dyDescent="0.2">
      <c r="B518" s="14"/>
    </row>
    <row r="519" spans="2:2" x14ac:dyDescent="0.2">
      <c r="B519" s="14"/>
    </row>
    <row r="520" spans="2:2" x14ac:dyDescent="0.2">
      <c r="B520" s="14"/>
    </row>
    <row r="521" spans="2:2" x14ac:dyDescent="0.2">
      <c r="B521" s="14"/>
    </row>
    <row r="522" spans="2:2" x14ac:dyDescent="0.2">
      <c r="B522" s="14"/>
    </row>
    <row r="523" spans="2:2" x14ac:dyDescent="0.2">
      <c r="B523" s="14"/>
    </row>
    <row r="524" spans="2:2" x14ac:dyDescent="0.2">
      <c r="B524" s="14"/>
    </row>
    <row r="525" spans="2:2" x14ac:dyDescent="0.2">
      <c r="B525" s="14"/>
    </row>
    <row r="526" spans="2:2" x14ac:dyDescent="0.2">
      <c r="B526" s="14"/>
    </row>
    <row r="527" spans="2:2" x14ac:dyDescent="0.2">
      <c r="B527" s="14"/>
    </row>
    <row r="528" spans="2:2" x14ac:dyDescent="0.2">
      <c r="B528" s="14"/>
    </row>
    <row r="529" spans="2:2" x14ac:dyDescent="0.2">
      <c r="B529" s="14"/>
    </row>
    <row r="530" spans="2:2" x14ac:dyDescent="0.2">
      <c r="B530" s="14"/>
    </row>
    <row r="531" spans="2:2" x14ac:dyDescent="0.2">
      <c r="B531" s="14"/>
    </row>
    <row r="532" spans="2:2" x14ac:dyDescent="0.2">
      <c r="B532" s="14"/>
    </row>
    <row r="533" spans="2:2" x14ac:dyDescent="0.2">
      <c r="B533" s="14"/>
    </row>
    <row r="534" spans="2:2" x14ac:dyDescent="0.2">
      <c r="B534" s="14"/>
    </row>
    <row r="535" spans="2:2" x14ac:dyDescent="0.2">
      <c r="B535" s="14"/>
    </row>
    <row r="536" spans="2:2" x14ac:dyDescent="0.2">
      <c r="B536" s="14"/>
    </row>
    <row r="537" spans="2:2" x14ac:dyDescent="0.2">
      <c r="B537" s="14"/>
    </row>
    <row r="538" spans="2:2" x14ac:dyDescent="0.2">
      <c r="B538" s="14"/>
    </row>
    <row r="539" spans="2:2" x14ac:dyDescent="0.2">
      <c r="B539" s="14"/>
    </row>
    <row r="540" spans="2:2" x14ac:dyDescent="0.2">
      <c r="B540" s="14"/>
    </row>
    <row r="541" spans="2:2" x14ac:dyDescent="0.2">
      <c r="B541" s="14"/>
    </row>
    <row r="542" spans="2:2" x14ac:dyDescent="0.2">
      <c r="B542" s="14"/>
    </row>
    <row r="543" spans="2:2" x14ac:dyDescent="0.2">
      <c r="B543" s="14"/>
    </row>
    <row r="544" spans="2:2" x14ac:dyDescent="0.2">
      <c r="B544" s="14"/>
    </row>
    <row r="545" spans="2:2" x14ac:dyDescent="0.2">
      <c r="B545" s="14"/>
    </row>
    <row r="546" spans="2:2" x14ac:dyDescent="0.2">
      <c r="B546" s="14"/>
    </row>
    <row r="547" spans="2:2" x14ac:dyDescent="0.2">
      <c r="B547" s="14"/>
    </row>
    <row r="548" spans="2:2" x14ac:dyDescent="0.2">
      <c r="B548" s="14"/>
    </row>
    <row r="549" spans="2:2" x14ac:dyDescent="0.2">
      <c r="B549" s="14"/>
    </row>
    <row r="550" spans="2:2" x14ac:dyDescent="0.2">
      <c r="B550" s="14"/>
    </row>
    <row r="551" spans="2:2" x14ac:dyDescent="0.2">
      <c r="B551" s="14"/>
    </row>
    <row r="552" spans="2:2" x14ac:dyDescent="0.2">
      <c r="B552" s="14"/>
    </row>
    <row r="553" spans="2:2" x14ac:dyDescent="0.2">
      <c r="B553" s="14"/>
    </row>
    <row r="554" spans="2:2" x14ac:dyDescent="0.2">
      <c r="B554" s="14"/>
    </row>
    <row r="555" spans="2:2" x14ac:dyDescent="0.2">
      <c r="B555" s="14"/>
    </row>
    <row r="556" spans="2:2" x14ac:dyDescent="0.2">
      <c r="B556" s="14"/>
    </row>
    <row r="557" spans="2:2" x14ac:dyDescent="0.2">
      <c r="B557" s="14"/>
    </row>
    <row r="558" spans="2:2" x14ac:dyDescent="0.2">
      <c r="B558" s="14"/>
    </row>
    <row r="559" spans="2:2" x14ac:dyDescent="0.2">
      <c r="B559" s="14"/>
    </row>
    <row r="560" spans="2:2" x14ac:dyDescent="0.2">
      <c r="B560" s="14"/>
    </row>
    <row r="561" spans="2:2" x14ac:dyDescent="0.2">
      <c r="B561" s="14"/>
    </row>
    <row r="562" spans="2:2" x14ac:dyDescent="0.2">
      <c r="B562" s="14"/>
    </row>
    <row r="563" spans="2:2" x14ac:dyDescent="0.2">
      <c r="B563" s="14"/>
    </row>
    <row r="564" spans="2:2" x14ac:dyDescent="0.2">
      <c r="B564" s="14"/>
    </row>
    <row r="565" spans="2:2" x14ac:dyDescent="0.2">
      <c r="B565" s="14"/>
    </row>
    <row r="566" spans="2:2" x14ac:dyDescent="0.2">
      <c r="B566" s="14"/>
    </row>
    <row r="567" spans="2:2" x14ac:dyDescent="0.2">
      <c r="B567" s="14"/>
    </row>
    <row r="568" spans="2:2" x14ac:dyDescent="0.2">
      <c r="B568" s="14"/>
    </row>
    <row r="569" spans="2:2" x14ac:dyDescent="0.2">
      <c r="B569" s="14"/>
    </row>
    <row r="570" spans="2:2" x14ac:dyDescent="0.2">
      <c r="B570" s="14"/>
    </row>
    <row r="571" spans="2:2" x14ac:dyDescent="0.2">
      <c r="B571" s="14"/>
    </row>
    <row r="572" spans="2:2" x14ac:dyDescent="0.2">
      <c r="B572" s="14"/>
    </row>
    <row r="573" spans="2:2" x14ac:dyDescent="0.2">
      <c r="B573" s="14"/>
    </row>
    <row r="574" spans="2:2" x14ac:dyDescent="0.2">
      <c r="B574" s="14"/>
    </row>
    <row r="575" spans="2:2" x14ac:dyDescent="0.2">
      <c r="B575" s="14"/>
    </row>
    <row r="576" spans="2:2" x14ac:dyDescent="0.2">
      <c r="B576" s="14"/>
    </row>
    <row r="577" spans="2:2" x14ac:dyDescent="0.2">
      <c r="B577" s="14"/>
    </row>
    <row r="578" spans="2:2" x14ac:dyDescent="0.2">
      <c r="B578" s="14"/>
    </row>
    <row r="579" spans="2:2" x14ac:dyDescent="0.2">
      <c r="B579" s="14"/>
    </row>
    <row r="580" spans="2:2" x14ac:dyDescent="0.2">
      <c r="B580" s="14"/>
    </row>
    <row r="581" spans="2:2" x14ac:dyDescent="0.2">
      <c r="B581" s="14"/>
    </row>
    <row r="582" spans="2:2" x14ac:dyDescent="0.2">
      <c r="B582" s="14"/>
    </row>
    <row r="583" spans="2:2" x14ac:dyDescent="0.2">
      <c r="B583" s="14"/>
    </row>
    <row r="584" spans="2:2" x14ac:dyDescent="0.2">
      <c r="B584" s="14"/>
    </row>
    <row r="585" spans="2:2" x14ac:dyDescent="0.2">
      <c r="B585" s="14"/>
    </row>
    <row r="586" spans="2:2" x14ac:dyDescent="0.2">
      <c r="B586" s="14"/>
    </row>
    <row r="587" spans="2:2" x14ac:dyDescent="0.2">
      <c r="B587" s="14"/>
    </row>
    <row r="588" spans="2:2" x14ac:dyDescent="0.2">
      <c r="B588" s="14"/>
    </row>
    <row r="589" spans="2:2" x14ac:dyDescent="0.2">
      <c r="B589" s="14"/>
    </row>
    <row r="590" spans="2:2" x14ac:dyDescent="0.2">
      <c r="B590" s="14"/>
    </row>
    <row r="591" spans="2:2" x14ac:dyDescent="0.2">
      <c r="B591" s="14"/>
    </row>
    <row r="592" spans="2:2" x14ac:dyDescent="0.2">
      <c r="B592" s="14"/>
    </row>
    <row r="593" spans="2:2" x14ac:dyDescent="0.2">
      <c r="B593" s="14"/>
    </row>
    <row r="594" spans="2:2" x14ac:dyDescent="0.2">
      <c r="B594" s="14"/>
    </row>
    <row r="595" spans="2:2" x14ac:dyDescent="0.2">
      <c r="B595" s="14"/>
    </row>
    <row r="596" spans="2:2" x14ac:dyDescent="0.2">
      <c r="B596" s="14"/>
    </row>
    <row r="597" spans="2:2" x14ac:dyDescent="0.2">
      <c r="B597" s="14"/>
    </row>
    <row r="598" spans="2:2" x14ac:dyDescent="0.2">
      <c r="B598" s="14"/>
    </row>
    <row r="599" spans="2:2" x14ac:dyDescent="0.2">
      <c r="B599" s="14"/>
    </row>
    <row r="600" spans="2:2" x14ac:dyDescent="0.2">
      <c r="B600" s="14"/>
    </row>
    <row r="601" spans="2:2" x14ac:dyDescent="0.2">
      <c r="B601" s="14"/>
    </row>
    <row r="602" spans="2:2" x14ac:dyDescent="0.2">
      <c r="B602" s="14"/>
    </row>
    <row r="603" spans="2:2" x14ac:dyDescent="0.2">
      <c r="B603" s="14"/>
    </row>
    <row r="604" spans="2:2" x14ac:dyDescent="0.2">
      <c r="B604" s="14"/>
    </row>
    <row r="605" spans="2:2" x14ac:dyDescent="0.2">
      <c r="B605" s="14"/>
    </row>
    <row r="606" spans="2:2" x14ac:dyDescent="0.2">
      <c r="B606" s="14"/>
    </row>
    <row r="607" spans="2:2" x14ac:dyDescent="0.2">
      <c r="B607" s="14"/>
    </row>
    <row r="608" spans="2:2" x14ac:dyDescent="0.2">
      <c r="B608" s="14"/>
    </row>
    <row r="609" spans="2:2" x14ac:dyDescent="0.2">
      <c r="B609" s="14"/>
    </row>
    <row r="610" spans="2:2" x14ac:dyDescent="0.2">
      <c r="B610" s="14"/>
    </row>
    <row r="611" spans="2:2" x14ac:dyDescent="0.2">
      <c r="B611" s="14"/>
    </row>
    <row r="612" spans="2:2" x14ac:dyDescent="0.2">
      <c r="B612" s="14"/>
    </row>
    <row r="613" spans="2:2" x14ac:dyDescent="0.2">
      <c r="B613" s="14"/>
    </row>
    <row r="614" spans="2:2" x14ac:dyDescent="0.2">
      <c r="B614" s="14"/>
    </row>
    <row r="615" spans="2:2" x14ac:dyDescent="0.2">
      <c r="B615" s="14"/>
    </row>
    <row r="616" spans="2:2" x14ac:dyDescent="0.2">
      <c r="B616" s="14"/>
    </row>
    <row r="617" spans="2:2" x14ac:dyDescent="0.2">
      <c r="B617" s="14"/>
    </row>
    <row r="618" spans="2:2" x14ac:dyDescent="0.2">
      <c r="B618" s="14"/>
    </row>
    <row r="619" spans="2:2" x14ac:dyDescent="0.2">
      <c r="B619" s="14"/>
    </row>
    <row r="620" spans="2:2" x14ac:dyDescent="0.2">
      <c r="B620" s="14"/>
    </row>
    <row r="621" spans="2:2" x14ac:dyDescent="0.2">
      <c r="B621" s="14"/>
    </row>
    <row r="622" spans="2:2" x14ac:dyDescent="0.2">
      <c r="B622" s="14"/>
    </row>
    <row r="623" spans="2:2" x14ac:dyDescent="0.2">
      <c r="B623" s="14"/>
    </row>
    <row r="624" spans="2:2" x14ac:dyDescent="0.2">
      <c r="B624" s="14"/>
    </row>
    <row r="625" spans="2:2" x14ac:dyDescent="0.2">
      <c r="B625" s="14"/>
    </row>
    <row r="626" spans="2:2" x14ac:dyDescent="0.2">
      <c r="B626" s="14"/>
    </row>
    <row r="627" spans="2:2" x14ac:dyDescent="0.2">
      <c r="B627" s="14"/>
    </row>
    <row r="628" spans="2:2" x14ac:dyDescent="0.2">
      <c r="B628" s="14"/>
    </row>
    <row r="629" spans="2:2" x14ac:dyDescent="0.2">
      <c r="B629" s="14"/>
    </row>
    <row r="630" spans="2:2" x14ac:dyDescent="0.2">
      <c r="B630" s="14"/>
    </row>
    <row r="631" spans="2:2" x14ac:dyDescent="0.2">
      <c r="B631" s="14"/>
    </row>
    <row r="632" spans="2:2" x14ac:dyDescent="0.2">
      <c r="B632" s="14"/>
    </row>
    <row r="633" spans="2:2" x14ac:dyDescent="0.2">
      <c r="B633" s="14"/>
    </row>
    <row r="634" spans="2:2" x14ac:dyDescent="0.2">
      <c r="B634" s="14"/>
    </row>
    <row r="635" spans="2:2" x14ac:dyDescent="0.2">
      <c r="B635" s="14"/>
    </row>
    <row r="636" spans="2:2" x14ac:dyDescent="0.2">
      <c r="B636" s="14"/>
    </row>
    <row r="637" spans="2:2" x14ac:dyDescent="0.2">
      <c r="B637" s="14"/>
    </row>
    <row r="638" spans="2:2" x14ac:dyDescent="0.2">
      <c r="B638" s="14"/>
    </row>
    <row r="639" spans="2:2" x14ac:dyDescent="0.2">
      <c r="B639" s="14"/>
    </row>
    <row r="640" spans="2:2" x14ac:dyDescent="0.2">
      <c r="B640" s="14"/>
    </row>
    <row r="641" spans="2:2" x14ac:dyDescent="0.2">
      <c r="B641" s="14"/>
    </row>
    <row r="642" spans="2:2" x14ac:dyDescent="0.2">
      <c r="B642" s="14"/>
    </row>
    <row r="643" spans="2:2" x14ac:dyDescent="0.2">
      <c r="B643" s="14"/>
    </row>
    <row r="644" spans="2:2" x14ac:dyDescent="0.2">
      <c r="B644" s="14"/>
    </row>
    <row r="645" spans="2:2" x14ac:dyDescent="0.2">
      <c r="B645" s="14"/>
    </row>
    <row r="646" spans="2:2" x14ac:dyDescent="0.2">
      <c r="B646" s="14"/>
    </row>
    <row r="647" spans="2:2" x14ac:dyDescent="0.2">
      <c r="B647" s="14"/>
    </row>
    <row r="648" spans="2:2" x14ac:dyDescent="0.2">
      <c r="B648" s="14"/>
    </row>
    <row r="649" spans="2:2" x14ac:dyDescent="0.2">
      <c r="B649" s="14"/>
    </row>
    <row r="650" spans="2:2" x14ac:dyDescent="0.2">
      <c r="B650" s="14"/>
    </row>
    <row r="651" spans="2:2" x14ac:dyDescent="0.2">
      <c r="B651" s="14"/>
    </row>
    <row r="652" spans="2:2" x14ac:dyDescent="0.2">
      <c r="B652" s="14"/>
    </row>
    <row r="653" spans="2:2" x14ac:dyDescent="0.2">
      <c r="B653" s="14"/>
    </row>
    <row r="654" spans="2:2" x14ac:dyDescent="0.2">
      <c r="B654" s="14"/>
    </row>
    <row r="655" spans="2:2" x14ac:dyDescent="0.2">
      <c r="B655" s="14"/>
    </row>
    <row r="656" spans="2:2" x14ac:dyDescent="0.2">
      <c r="B656" s="14"/>
    </row>
    <row r="657" spans="2:2" x14ac:dyDescent="0.2">
      <c r="B657" s="14"/>
    </row>
    <row r="658" spans="2:2" x14ac:dyDescent="0.2">
      <c r="B658" s="14"/>
    </row>
    <row r="659" spans="2:2" x14ac:dyDescent="0.2">
      <c r="B659" s="14"/>
    </row>
    <row r="660" spans="2:2" x14ac:dyDescent="0.2">
      <c r="B660" s="14"/>
    </row>
    <row r="661" spans="2:2" x14ac:dyDescent="0.2">
      <c r="B661" s="14"/>
    </row>
    <row r="662" spans="2:2" x14ac:dyDescent="0.2">
      <c r="B662" s="14"/>
    </row>
    <row r="663" spans="2:2" x14ac:dyDescent="0.2">
      <c r="B663" s="14"/>
    </row>
    <row r="664" spans="2:2" x14ac:dyDescent="0.2">
      <c r="B664" s="14"/>
    </row>
    <row r="665" spans="2:2" x14ac:dyDescent="0.2">
      <c r="B665" s="14"/>
    </row>
    <row r="666" spans="2:2" x14ac:dyDescent="0.2">
      <c r="B666" s="14"/>
    </row>
    <row r="667" spans="2:2" x14ac:dyDescent="0.2">
      <c r="B667" s="14"/>
    </row>
    <row r="668" spans="2:2" x14ac:dyDescent="0.2">
      <c r="B668" s="14"/>
    </row>
    <row r="669" spans="2:2" x14ac:dyDescent="0.2">
      <c r="B669" s="14"/>
    </row>
    <row r="670" spans="2:2" x14ac:dyDescent="0.2">
      <c r="B670" s="14"/>
    </row>
    <row r="671" spans="2:2" x14ac:dyDescent="0.2">
      <c r="B671" s="14"/>
    </row>
    <row r="672" spans="2:2" x14ac:dyDescent="0.2">
      <c r="B672" s="14"/>
    </row>
    <row r="673" spans="2:2" x14ac:dyDescent="0.2">
      <c r="B673" s="14"/>
    </row>
    <row r="674" spans="2:2" x14ac:dyDescent="0.2">
      <c r="B674" s="14"/>
    </row>
    <row r="675" spans="2:2" x14ac:dyDescent="0.2">
      <c r="B675" s="14"/>
    </row>
    <row r="676" spans="2:2" x14ac:dyDescent="0.2">
      <c r="B676" s="14"/>
    </row>
    <row r="677" spans="2:2" x14ac:dyDescent="0.2">
      <c r="B677" s="14"/>
    </row>
    <row r="678" spans="2:2" x14ac:dyDescent="0.2">
      <c r="B678" s="14"/>
    </row>
    <row r="679" spans="2:2" x14ac:dyDescent="0.2">
      <c r="B679" s="14"/>
    </row>
    <row r="680" spans="2:2" x14ac:dyDescent="0.2">
      <c r="B680" s="14"/>
    </row>
    <row r="681" spans="2:2" x14ac:dyDescent="0.2">
      <c r="B681" s="14"/>
    </row>
    <row r="682" spans="2:2" x14ac:dyDescent="0.2">
      <c r="B682" s="14"/>
    </row>
    <row r="683" spans="2:2" x14ac:dyDescent="0.2">
      <c r="B683" s="14"/>
    </row>
    <row r="684" spans="2:2" x14ac:dyDescent="0.2">
      <c r="B684" s="14"/>
    </row>
    <row r="685" spans="2:2" x14ac:dyDescent="0.2">
      <c r="B685" s="14"/>
    </row>
    <row r="686" spans="2:2" x14ac:dyDescent="0.2">
      <c r="B686" s="14"/>
    </row>
    <row r="687" spans="2:2" x14ac:dyDescent="0.2">
      <c r="B687" s="14"/>
    </row>
    <row r="688" spans="2:2" x14ac:dyDescent="0.2">
      <c r="B688" s="14"/>
    </row>
    <row r="689" spans="2:2" x14ac:dyDescent="0.2">
      <c r="B689" s="14"/>
    </row>
    <row r="690" spans="2:2" x14ac:dyDescent="0.2">
      <c r="B690" s="14"/>
    </row>
    <row r="691" spans="2:2" x14ac:dyDescent="0.2">
      <c r="B691" s="14"/>
    </row>
    <row r="692" spans="2:2" x14ac:dyDescent="0.2">
      <c r="B692" s="14"/>
    </row>
    <row r="693" spans="2:2" x14ac:dyDescent="0.2">
      <c r="B693" s="14"/>
    </row>
    <row r="694" spans="2:2" x14ac:dyDescent="0.2">
      <c r="B694" s="14"/>
    </row>
    <row r="695" spans="2:2" x14ac:dyDescent="0.2">
      <c r="B695" s="14"/>
    </row>
    <row r="696" spans="2:2" x14ac:dyDescent="0.2">
      <c r="B696" s="14"/>
    </row>
    <row r="697" spans="2:2" x14ac:dyDescent="0.2">
      <c r="B697" s="14"/>
    </row>
    <row r="698" spans="2:2" x14ac:dyDescent="0.2">
      <c r="B698" s="14"/>
    </row>
    <row r="699" spans="2:2" x14ac:dyDescent="0.2">
      <c r="B699" s="14"/>
    </row>
    <row r="700" spans="2:2" x14ac:dyDescent="0.2">
      <c r="B700" s="14"/>
    </row>
    <row r="701" spans="2:2" x14ac:dyDescent="0.2">
      <c r="B701" s="14"/>
    </row>
    <row r="702" spans="2:2" x14ac:dyDescent="0.2">
      <c r="B702" s="14"/>
    </row>
    <row r="703" spans="2:2" x14ac:dyDescent="0.2">
      <c r="B703" s="14"/>
    </row>
    <row r="704" spans="2:2" x14ac:dyDescent="0.2">
      <c r="B704" s="14"/>
    </row>
    <row r="705" spans="2:2" x14ac:dyDescent="0.2">
      <c r="B705" s="14"/>
    </row>
    <row r="706" spans="2:2" x14ac:dyDescent="0.2">
      <c r="B706" s="14"/>
    </row>
    <row r="707" spans="2:2" x14ac:dyDescent="0.2">
      <c r="B707" s="14"/>
    </row>
    <row r="708" spans="2:2" x14ac:dyDescent="0.2">
      <c r="B708" s="14"/>
    </row>
    <row r="709" spans="2:2" x14ac:dyDescent="0.2">
      <c r="B709" s="14"/>
    </row>
    <row r="710" spans="2:2" x14ac:dyDescent="0.2">
      <c r="B710" s="14"/>
    </row>
    <row r="711" spans="2:2" x14ac:dyDescent="0.2">
      <c r="B711" s="14"/>
    </row>
    <row r="712" spans="2:2" x14ac:dyDescent="0.2">
      <c r="B712" s="14"/>
    </row>
    <row r="713" spans="2:2" x14ac:dyDescent="0.2">
      <c r="B713" s="14"/>
    </row>
    <row r="714" spans="2:2" x14ac:dyDescent="0.2">
      <c r="B714" s="14"/>
    </row>
    <row r="715" spans="2:2" x14ac:dyDescent="0.2">
      <c r="B715" s="14"/>
    </row>
    <row r="716" spans="2:2" x14ac:dyDescent="0.2">
      <c r="B716" s="14"/>
    </row>
    <row r="717" spans="2:2" x14ac:dyDescent="0.2">
      <c r="B717" s="14"/>
    </row>
    <row r="718" spans="2:2" x14ac:dyDescent="0.2">
      <c r="B718" s="14"/>
    </row>
    <row r="719" spans="2:2" x14ac:dyDescent="0.2">
      <c r="B719" s="14"/>
    </row>
    <row r="720" spans="2:2" x14ac:dyDescent="0.2">
      <c r="B720" s="14"/>
    </row>
    <row r="721" spans="2:2" x14ac:dyDescent="0.2">
      <c r="B721" s="14"/>
    </row>
    <row r="722" spans="2:2" x14ac:dyDescent="0.2">
      <c r="B722" s="14"/>
    </row>
    <row r="723" spans="2:2" x14ac:dyDescent="0.2">
      <c r="B723" s="14"/>
    </row>
    <row r="724" spans="2:2" x14ac:dyDescent="0.2">
      <c r="B724" s="14"/>
    </row>
    <row r="725" spans="2:2" x14ac:dyDescent="0.2">
      <c r="B725" s="14"/>
    </row>
    <row r="726" spans="2:2" x14ac:dyDescent="0.2">
      <c r="B726" s="14"/>
    </row>
    <row r="727" spans="2:2" x14ac:dyDescent="0.2">
      <c r="B727" s="14"/>
    </row>
    <row r="728" spans="2:2" x14ac:dyDescent="0.2">
      <c r="B728" s="14"/>
    </row>
    <row r="729" spans="2:2" x14ac:dyDescent="0.2">
      <c r="B729" s="14"/>
    </row>
    <row r="730" spans="2:2" x14ac:dyDescent="0.2">
      <c r="B730" s="14"/>
    </row>
    <row r="731" spans="2:2" x14ac:dyDescent="0.2">
      <c r="B731" s="14"/>
    </row>
  </sheetData>
  <mergeCells count="87">
    <mergeCell ref="A7:B7"/>
    <mergeCell ref="A8:B8"/>
    <mergeCell ref="E5:F5"/>
    <mergeCell ref="E6:F6"/>
    <mergeCell ref="E7:F7"/>
    <mergeCell ref="R5:S5"/>
    <mergeCell ref="R6:S6"/>
    <mergeCell ref="X8:Y8"/>
    <mergeCell ref="T5:U5"/>
    <mergeCell ref="C3:H3"/>
    <mergeCell ref="C5:D5"/>
    <mergeCell ref="C7:D7"/>
    <mergeCell ref="C6:D6"/>
    <mergeCell ref="G5:H5"/>
    <mergeCell ref="G6:H6"/>
    <mergeCell ref="G7:H7"/>
    <mergeCell ref="X7:Y7"/>
    <mergeCell ref="T6:U6"/>
    <mergeCell ref="R7:S7"/>
    <mergeCell ref="P6:Q6"/>
    <mergeCell ref="L5:O5"/>
    <mergeCell ref="R9:S9"/>
    <mergeCell ref="X9:Y9"/>
    <mergeCell ref="X10:Y10"/>
    <mergeCell ref="X11:Y11"/>
    <mergeCell ref="Z9:AA9"/>
    <mergeCell ref="Z10:AA10"/>
    <mergeCell ref="J9:K9"/>
    <mergeCell ref="L8:M8"/>
    <mergeCell ref="L6:O6"/>
    <mergeCell ref="T14:U14"/>
    <mergeCell ref="J12:K12"/>
    <mergeCell ref="J10:K10"/>
    <mergeCell ref="P12:Q12"/>
    <mergeCell ref="T13:U13"/>
    <mergeCell ref="R13:S13"/>
    <mergeCell ref="P13:Q13"/>
    <mergeCell ref="P11:Q11"/>
    <mergeCell ref="P10:Q10"/>
    <mergeCell ref="N11:O11"/>
    <mergeCell ref="N9:O9"/>
    <mergeCell ref="P9:Q9"/>
    <mergeCell ref="P8:Q8"/>
    <mergeCell ref="X3:AC3"/>
    <mergeCell ref="AB8:AC8"/>
    <mergeCell ref="J3:O3"/>
    <mergeCell ref="P5:Q5"/>
    <mergeCell ref="J7:K7"/>
    <mergeCell ref="P7:Q7"/>
    <mergeCell ref="P3:Q3"/>
    <mergeCell ref="L7:M7"/>
    <mergeCell ref="N7:O7"/>
    <mergeCell ref="J4:K4"/>
    <mergeCell ref="P4:Q4"/>
    <mergeCell ref="J8:K8"/>
    <mergeCell ref="Z7:AA7"/>
    <mergeCell ref="Z8:AA8"/>
    <mergeCell ref="Z6:AA6"/>
    <mergeCell ref="X6:Y6"/>
    <mergeCell ref="C10:D10"/>
    <mergeCell ref="G12:H12"/>
    <mergeCell ref="G11:H11"/>
    <mergeCell ref="E8:F8"/>
    <mergeCell ref="E9:F9"/>
    <mergeCell ref="C9:D9"/>
    <mergeCell ref="G9:H9"/>
    <mergeCell ref="C11:D11"/>
    <mergeCell ref="C8:D8"/>
    <mergeCell ref="G10:H10"/>
    <mergeCell ref="E10:F10"/>
    <mergeCell ref="G8:H8"/>
    <mergeCell ref="AE20:AE23"/>
    <mergeCell ref="T12:U12"/>
    <mergeCell ref="E11:F11"/>
    <mergeCell ref="C13:D13"/>
    <mergeCell ref="G13:H13"/>
    <mergeCell ref="E13:F13"/>
    <mergeCell ref="E12:F12"/>
    <mergeCell ref="J11:K11"/>
    <mergeCell ref="X14:Y14"/>
    <mergeCell ref="X13:Y13"/>
    <mergeCell ref="Z14:AA14"/>
    <mergeCell ref="AB14:AC14"/>
    <mergeCell ref="Z12:AA12"/>
    <mergeCell ref="AB13:AC13"/>
    <mergeCell ref="Z13:AA13"/>
    <mergeCell ref="X12:Y12"/>
  </mergeCells>
  <phoneticPr fontId="0" type="noConversion"/>
  <pageMargins left="0.4" right="0.36" top="1.21" bottom="0.49" header="1.02" footer="0.5"/>
  <pageSetup paperSize="9" scale="8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8"/>
  <sheetViews>
    <sheetView zoomScale="75" workbookViewId="0">
      <pane xSplit="1" ySplit="14" topLeftCell="L17" activePane="bottomRight" state="frozen"/>
      <selection activeCell="A19" sqref="A19:I19"/>
      <selection pane="topRight" activeCell="A19" sqref="A19:I19"/>
      <selection pane="bottomLeft" activeCell="A19" sqref="A19:I19"/>
      <selection pane="bottomRight" activeCell="AQ31" sqref="AQ31"/>
    </sheetView>
  </sheetViews>
  <sheetFormatPr defaultRowHeight="12.75" x14ac:dyDescent="0.2"/>
  <cols>
    <col min="1" max="1" width="20.42578125" customWidth="1"/>
    <col min="2" max="2" width="12.85546875" customWidth="1"/>
    <col min="3" max="3" width="1.5703125" customWidth="1"/>
    <col min="4" max="4" width="7.7109375" customWidth="1"/>
    <col min="5" max="5" width="1.5703125" customWidth="1"/>
    <col min="6" max="6" width="12.85546875" customWidth="1"/>
    <col min="7" max="7" width="1.42578125" customWidth="1"/>
    <col min="8" max="8" width="7.5703125" customWidth="1"/>
    <col min="9" max="9" width="1.42578125" customWidth="1"/>
    <col min="10" max="10" width="9.28515625" customWidth="1"/>
    <col min="11" max="11" width="1.7109375" customWidth="1"/>
    <col min="12" max="12" width="8.42578125" customWidth="1"/>
    <col min="13" max="13" width="2.140625" customWidth="1"/>
    <col min="14" max="14" width="7.7109375" customWidth="1"/>
    <col min="15" max="15" width="1.85546875" customWidth="1"/>
    <col min="16" max="16" width="7.28515625" customWidth="1"/>
    <col min="17" max="17" width="1.42578125" customWidth="1"/>
    <col min="18" max="18" width="8" customWidth="1"/>
    <col min="19" max="19" width="2" customWidth="1"/>
    <col min="20" max="20" width="8" customWidth="1"/>
    <col min="21" max="21" width="1.140625" customWidth="1"/>
    <col min="22" max="22" width="9.5703125" customWidth="1"/>
    <col min="23" max="23" width="0.85546875" customWidth="1"/>
    <col min="24" max="24" width="13.28515625" customWidth="1"/>
    <col min="25" max="25" width="1.7109375" customWidth="1"/>
    <col min="26" max="26" width="8.7109375" customWidth="1"/>
    <col min="27" max="27" width="1.42578125" customWidth="1"/>
    <col min="28" max="28" width="8.7109375" customWidth="1"/>
    <col min="29" max="29" width="1.140625" customWidth="1"/>
    <col min="30" max="30" width="3.5703125" customWidth="1"/>
    <col min="31" max="31" width="12.140625" customWidth="1"/>
    <col min="32" max="32" width="1.85546875" customWidth="1"/>
    <col min="33" max="33" width="10.42578125" customWidth="1"/>
    <col min="34" max="34" width="2.85546875" customWidth="1"/>
    <col min="35" max="35" width="10.85546875" customWidth="1"/>
    <col min="36" max="36" width="1.7109375" customWidth="1"/>
    <col min="37" max="37" width="2.140625" customWidth="1"/>
    <col min="38" max="38" width="3.7109375" customWidth="1"/>
    <col min="39" max="39" width="10.7109375" customWidth="1"/>
    <col min="40" max="40" width="1.7109375" customWidth="1"/>
    <col min="41" max="41" width="9.7109375" bestFit="1" customWidth="1"/>
    <col min="42" max="42" width="1.7109375" customWidth="1"/>
    <col min="43" max="43" width="10" customWidth="1"/>
    <col min="44" max="44" width="1.7109375" customWidth="1"/>
    <col min="45" max="45" width="10.42578125" customWidth="1"/>
    <col min="46" max="46" width="2" customWidth="1"/>
    <col min="47" max="47" width="9.7109375" bestFit="1" customWidth="1"/>
    <col min="48" max="48" width="1.85546875" customWidth="1"/>
    <col min="49" max="49" width="9.28515625" bestFit="1" customWidth="1"/>
    <col min="50" max="50" width="1.5703125" customWidth="1"/>
    <col min="51" max="51" width="9.28515625" bestFit="1" customWidth="1"/>
    <col min="52" max="52" width="1.85546875" customWidth="1"/>
    <col min="53" max="53" width="9.28515625" bestFit="1" customWidth="1"/>
    <col min="54" max="54" width="1.85546875" customWidth="1"/>
  </cols>
  <sheetData>
    <row r="1" spans="1:38" ht="23.25" x14ac:dyDescent="0.35">
      <c r="A1" s="325" t="s">
        <v>1176</v>
      </c>
      <c r="B1" s="326"/>
      <c r="D1" s="326"/>
      <c r="J1" s="326"/>
      <c r="AL1" s="24"/>
    </row>
    <row r="2" spans="1:38" ht="13.5" thickBot="1" x14ac:dyDescent="0.25"/>
    <row r="3" spans="1:38" x14ac:dyDescent="0.2">
      <c r="A3" s="25"/>
      <c r="B3" s="2847" t="s">
        <v>553</v>
      </c>
      <c r="C3" s="2848"/>
      <c r="D3" s="2848"/>
      <c r="E3" s="2848"/>
      <c r="F3" s="2848"/>
      <c r="G3" s="3126"/>
      <c r="H3" s="3149" t="s">
        <v>366</v>
      </c>
      <c r="I3" s="3150"/>
      <c r="J3" s="3150"/>
      <c r="K3" s="3150"/>
      <c r="L3" s="3150"/>
      <c r="M3" s="3150"/>
      <c r="N3" s="3150"/>
      <c r="O3" s="3150"/>
      <c r="P3" s="3150"/>
      <c r="Q3" s="3150"/>
      <c r="R3" s="327">
        <v>2005</v>
      </c>
      <c r="S3" s="83"/>
      <c r="T3" s="83" t="s">
        <v>492</v>
      </c>
      <c r="U3" s="83"/>
      <c r="V3" s="83"/>
      <c r="W3" s="176"/>
      <c r="X3" s="281"/>
      <c r="Y3" s="176"/>
      <c r="Z3" s="281"/>
      <c r="AA3" s="83"/>
      <c r="AB3" s="82"/>
      <c r="AC3" s="176"/>
      <c r="AE3" s="281"/>
      <c r="AF3" s="83"/>
      <c r="AG3" s="83"/>
      <c r="AH3" s="83"/>
      <c r="AI3" s="26"/>
      <c r="AJ3" s="28"/>
    </row>
    <row r="4" spans="1:38" x14ac:dyDescent="0.2">
      <c r="A4" s="1"/>
      <c r="B4" s="2851" t="s">
        <v>334</v>
      </c>
      <c r="C4" s="2852"/>
      <c r="D4" s="2852"/>
      <c r="E4" s="2852"/>
      <c r="F4" s="2852"/>
      <c r="G4" s="2853"/>
      <c r="H4" s="2851" t="s">
        <v>555</v>
      </c>
      <c r="I4" s="2852"/>
      <c r="J4" s="2852"/>
      <c r="K4" s="2852"/>
      <c r="L4" s="2852"/>
      <c r="M4" s="2852"/>
      <c r="N4" s="2852"/>
      <c r="O4" s="2852"/>
      <c r="P4" s="2852"/>
      <c r="Q4" s="2852"/>
      <c r="R4" s="2852"/>
      <c r="S4" s="2852"/>
      <c r="T4" s="2852"/>
      <c r="U4" s="2852"/>
      <c r="V4" s="2852"/>
      <c r="W4" s="2853"/>
      <c r="X4" s="2851" t="s">
        <v>367</v>
      </c>
      <c r="Y4" s="2853"/>
      <c r="Z4" s="15"/>
      <c r="AA4" s="81"/>
      <c r="AB4" s="66"/>
      <c r="AC4" s="55"/>
      <c r="AE4" s="2851" t="s">
        <v>368</v>
      </c>
      <c r="AF4" s="2852"/>
      <c r="AG4" s="2852"/>
      <c r="AH4" s="2852"/>
      <c r="AI4" s="2852"/>
      <c r="AJ4" s="2853"/>
    </row>
    <row r="5" spans="1:38" x14ac:dyDescent="0.2">
      <c r="A5" s="1"/>
      <c r="B5" s="2851"/>
      <c r="C5" s="2852"/>
      <c r="D5" s="2852"/>
      <c r="E5" s="2852"/>
      <c r="F5" s="2852"/>
      <c r="G5" s="2853"/>
      <c r="H5" s="2851" t="s">
        <v>370</v>
      </c>
      <c r="I5" s="2852"/>
      <c r="J5" s="2852"/>
      <c r="K5" s="2852"/>
      <c r="L5" s="2852"/>
      <c r="M5" s="2852"/>
      <c r="N5" s="2852"/>
      <c r="O5" s="2852"/>
      <c r="P5" s="2852"/>
      <c r="Q5" s="2852"/>
      <c r="R5" s="2852"/>
      <c r="S5" s="2852"/>
      <c r="T5" s="2852"/>
      <c r="U5" s="2852"/>
      <c r="V5" s="2852"/>
      <c r="W5" s="2853"/>
      <c r="X5" s="2851" t="s">
        <v>371</v>
      </c>
      <c r="Y5" s="2853"/>
      <c r="Z5" s="2851" t="s">
        <v>372</v>
      </c>
      <c r="AA5" s="2852"/>
      <c r="AB5" s="2854" t="s">
        <v>373</v>
      </c>
      <c r="AC5" s="2853"/>
      <c r="AE5" s="15"/>
      <c r="AF5" s="81"/>
      <c r="AG5" s="329" t="s">
        <v>622</v>
      </c>
      <c r="AH5" s="81"/>
      <c r="AI5" s="81"/>
      <c r="AJ5" s="55"/>
    </row>
    <row r="6" spans="1:38" x14ac:dyDescent="0.2">
      <c r="A6" s="1"/>
      <c r="B6" s="3151"/>
      <c r="C6" s="2883"/>
      <c r="D6" s="2883"/>
      <c r="E6" s="2883"/>
      <c r="F6" s="2883"/>
      <c r="G6" s="3026"/>
      <c r="H6" s="1"/>
      <c r="I6" s="14"/>
      <c r="J6" s="14"/>
      <c r="K6" s="14"/>
      <c r="L6" s="14"/>
      <c r="M6" s="14"/>
      <c r="N6" s="14"/>
      <c r="O6" s="14"/>
      <c r="P6" s="14"/>
      <c r="Q6" s="14"/>
      <c r="R6" s="14"/>
      <c r="S6" s="14"/>
      <c r="T6" s="14"/>
      <c r="U6" s="14"/>
      <c r="V6" s="14"/>
      <c r="W6" s="5"/>
      <c r="X6" s="2851" t="s">
        <v>374</v>
      </c>
      <c r="Y6" s="2853"/>
      <c r="Z6" s="2851" t="s">
        <v>375</v>
      </c>
      <c r="AA6" s="2852"/>
      <c r="AB6" s="2854" t="s">
        <v>376</v>
      </c>
      <c r="AC6" s="2853"/>
      <c r="AE6" s="205"/>
      <c r="AF6" s="73"/>
      <c r="AG6" s="73"/>
      <c r="AH6" s="73"/>
      <c r="AI6" s="3156"/>
      <c r="AJ6" s="3157"/>
    </row>
    <row r="7" spans="1:38" x14ac:dyDescent="0.2">
      <c r="A7" s="294" t="s">
        <v>678</v>
      </c>
      <c r="B7" s="560"/>
      <c r="C7" s="92"/>
      <c r="D7" s="175"/>
      <c r="E7" s="433"/>
      <c r="F7" s="92"/>
      <c r="G7" s="214"/>
      <c r="H7" s="2879" t="s">
        <v>557</v>
      </c>
      <c r="I7" s="2850"/>
      <c r="J7" s="2849" t="s">
        <v>558</v>
      </c>
      <c r="K7" s="2850"/>
      <c r="L7" s="2849" t="s">
        <v>557</v>
      </c>
      <c r="M7" s="2850"/>
      <c r="N7" s="2849" t="s">
        <v>559</v>
      </c>
      <c r="O7" s="2890"/>
      <c r="P7" s="2849" t="s">
        <v>381</v>
      </c>
      <c r="Q7" s="2890"/>
      <c r="R7" s="2849" t="s">
        <v>560</v>
      </c>
      <c r="S7" s="2890"/>
      <c r="T7" s="2849" t="s">
        <v>383</v>
      </c>
      <c r="U7" s="2890"/>
      <c r="V7" s="175"/>
      <c r="W7" s="214"/>
      <c r="X7" s="2851" t="s">
        <v>384</v>
      </c>
      <c r="Y7" s="2853"/>
      <c r="Z7" s="2851" t="s">
        <v>385</v>
      </c>
      <c r="AA7" s="2852"/>
      <c r="AB7" s="66"/>
      <c r="AC7" s="55"/>
      <c r="AE7" s="15"/>
      <c r="AF7" s="81"/>
      <c r="AG7" s="175"/>
      <c r="AH7" s="81"/>
      <c r="AI7" s="3127"/>
      <c r="AJ7" s="3121"/>
    </row>
    <row r="8" spans="1:38" x14ac:dyDescent="0.2">
      <c r="A8" s="15"/>
      <c r="B8" s="2851" t="s">
        <v>454</v>
      </c>
      <c r="C8" s="2852"/>
      <c r="D8" s="2854"/>
      <c r="E8" s="2864"/>
      <c r="F8" s="2852" t="s">
        <v>454</v>
      </c>
      <c r="G8" s="2853"/>
      <c r="H8" s="2851" t="s">
        <v>562</v>
      </c>
      <c r="I8" s="2864"/>
      <c r="J8" s="2854" t="s">
        <v>563</v>
      </c>
      <c r="K8" s="2864"/>
      <c r="L8" s="2854" t="s">
        <v>390</v>
      </c>
      <c r="M8" s="2864"/>
      <c r="N8" s="2854" t="s">
        <v>400</v>
      </c>
      <c r="O8" s="2864"/>
      <c r="P8" s="2854" t="s">
        <v>391</v>
      </c>
      <c r="Q8" s="2852"/>
      <c r="R8" s="2854" t="s">
        <v>428</v>
      </c>
      <c r="S8" s="2864"/>
      <c r="T8" s="2854" t="s">
        <v>393</v>
      </c>
      <c r="U8" s="2852"/>
      <c r="V8" s="2885" t="s">
        <v>488</v>
      </c>
      <c r="W8" s="3152"/>
      <c r="X8" s="2851" t="s">
        <v>394</v>
      </c>
      <c r="Y8" s="2853"/>
      <c r="Z8" s="15"/>
      <c r="AA8" s="81"/>
      <c r="AB8" s="66"/>
      <c r="AC8" s="55"/>
      <c r="AE8" s="2851" t="s">
        <v>395</v>
      </c>
      <c r="AF8" s="2864"/>
      <c r="AG8" s="2854" t="s">
        <v>374</v>
      </c>
      <c r="AH8" s="2864"/>
      <c r="AI8" s="3127" t="s">
        <v>488</v>
      </c>
      <c r="AJ8" s="3121"/>
    </row>
    <row r="9" spans="1:38" x14ac:dyDescent="0.2">
      <c r="A9" s="1"/>
      <c r="B9" s="2851" t="s">
        <v>386</v>
      </c>
      <c r="C9" s="2852"/>
      <c r="D9" s="2854"/>
      <c r="E9" s="2864"/>
      <c r="F9" s="2852" t="s">
        <v>386</v>
      </c>
      <c r="G9" s="2853"/>
      <c r="H9" s="2851" t="s">
        <v>565</v>
      </c>
      <c r="I9" s="2864"/>
      <c r="J9" s="3153" t="s">
        <v>566</v>
      </c>
      <c r="K9" s="3154"/>
      <c r="L9" s="2854" t="s">
        <v>399</v>
      </c>
      <c r="M9" s="2864"/>
      <c r="N9" s="2854" t="s">
        <v>408</v>
      </c>
      <c r="O9" s="2864"/>
      <c r="P9" s="2854" t="s">
        <v>401</v>
      </c>
      <c r="Q9" s="2852"/>
      <c r="R9" s="2854" t="s">
        <v>402</v>
      </c>
      <c r="S9" s="2864"/>
      <c r="T9" s="2854" t="s">
        <v>403</v>
      </c>
      <c r="U9" s="2852"/>
      <c r="V9" s="2885"/>
      <c r="W9" s="3152"/>
      <c r="X9" s="2851"/>
      <c r="Y9" s="2853"/>
      <c r="Z9" s="2851" t="s">
        <v>491</v>
      </c>
      <c r="AA9" s="2852"/>
      <c r="AB9" s="66"/>
      <c r="AC9" s="55"/>
      <c r="AE9" s="2851" t="s">
        <v>404</v>
      </c>
      <c r="AF9" s="2864"/>
      <c r="AG9" s="2854" t="s">
        <v>405</v>
      </c>
      <c r="AH9" s="2864"/>
      <c r="AI9" s="3127"/>
      <c r="AJ9" s="3121"/>
    </row>
    <row r="10" spans="1:38" x14ac:dyDescent="0.2">
      <c r="A10" s="1"/>
      <c r="B10" s="2851" t="s">
        <v>396</v>
      </c>
      <c r="C10" s="2852"/>
      <c r="D10" s="2854"/>
      <c r="E10" s="2864"/>
      <c r="F10" s="2852" t="s">
        <v>396</v>
      </c>
      <c r="G10" s="2853"/>
      <c r="H10" s="2851" t="s">
        <v>567</v>
      </c>
      <c r="I10" s="2864"/>
      <c r="J10" s="2854" t="s">
        <v>568</v>
      </c>
      <c r="K10" s="2864"/>
      <c r="L10" s="2854" t="s">
        <v>569</v>
      </c>
      <c r="M10" s="2864"/>
      <c r="N10" s="2854" t="s">
        <v>570</v>
      </c>
      <c r="O10" s="2864"/>
      <c r="P10" s="2854" t="s">
        <v>399</v>
      </c>
      <c r="Q10" s="2864"/>
      <c r="R10" s="2854" t="s">
        <v>571</v>
      </c>
      <c r="S10" s="2864"/>
      <c r="T10" s="66"/>
      <c r="U10" s="81"/>
      <c r="V10" s="331"/>
      <c r="W10" s="332"/>
      <c r="X10" s="15"/>
      <c r="Y10" s="55"/>
      <c r="Z10" s="15"/>
      <c r="AA10" s="81"/>
      <c r="AB10" s="66"/>
      <c r="AC10" s="55"/>
      <c r="AE10" s="2851" t="s">
        <v>410</v>
      </c>
      <c r="AF10" s="2864"/>
      <c r="AG10" s="2854" t="s">
        <v>411</v>
      </c>
      <c r="AH10" s="2864"/>
      <c r="AI10" s="296"/>
      <c r="AJ10" s="295"/>
    </row>
    <row r="11" spans="1:38" x14ac:dyDescent="0.2">
      <c r="A11" s="1"/>
      <c r="B11" s="2851" t="s">
        <v>92</v>
      </c>
      <c r="C11" s="2852"/>
      <c r="D11" s="3216">
        <v>0.08</v>
      </c>
      <c r="E11" s="2864"/>
      <c r="F11" s="2852" t="s">
        <v>92</v>
      </c>
      <c r="G11" s="2853"/>
      <c r="H11" s="2851"/>
      <c r="I11" s="2864"/>
      <c r="J11" s="2854" t="s">
        <v>399</v>
      </c>
      <c r="K11" s="2864"/>
      <c r="L11" s="2854" t="s">
        <v>572</v>
      </c>
      <c r="M11" s="2864"/>
      <c r="N11" s="2854" t="s">
        <v>573</v>
      </c>
      <c r="O11" s="2864"/>
      <c r="P11" s="2854"/>
      <c r="Q11" s="2852"/>
      <c r="R11" s="2854"/>
      <c r="S11" s="2864"/>
      <c r="T11" s="66"/>
      <c r="U11" s="81"/>
      <c r="V11" s="66"/>
      <c r="W11" s="55"/>
      <c r="X11" s="15"/>
      <c r="Y11" s="55"/>
      <c r="Z11" s="15"/>
      <c r="AA11" s="81"/>
      <c r="AB11" s="66"/>
      <c r="AC11" s="55"/>
      <c r="AE11" s="15"/>
      <c r="AF11" s="81"/>
      <c r="AG11" s="66"/>
      <c r="AH11" s="81"/>
      <c r="AI11" s="173"/>
      <c r="AJ11" s="199"/>
      <c r="AL11" s="13"/>
    </row>
    <row r="12" spans="1:38" x14ac:dyDescent="0.2">
      <c r="A12" s="15"/>
      <c r="B12" s="2851" t="s">
        <v>200</v>
      </c>
      <c r="C12" s="2852"/>
      <c r="D12" s="2854" t="s">
        <v>245</v>
      </c>
      <c r="E12" s="2864"/>
      <c r="F12" s="2852" t="s">
        <v>200</v>
      </c>
      <c r="G12" s="2853"/>
      <c r="H12" s="15"/>
      <c r="I12" s="146"/>
      <c r="J12" s="2854" t="s">
        <v>201</v>
      </c>
      <c r="K12" s="2864"/>
      <c r="L12" s="2854" t="s">
        <v>202</v>
      </c>
      <c r="M12" s="2864"/>
      <c r="N12" s="66"/>
      <c r="O12" s="146"/>
      <c r="P12" s="31"/>
      <c r="Q12" s="14"/>
      <c r="R12" s="2854"/>
      <c r="S12" s="2864"/>
      <c r="T12" s="66"/>
      <c r="U12" s="146"/>
      <c r="V12" s="66"/>
      <c r="W12" s="55"/>
      <c r="X12" s="15"/>
      <c r="Y12" s="55"/>
      <c r="Z12" s="2851" t="s">
        <v>434</v>
      </c>
      <c r="AA12" s="2864"/>
      <c r="AB12" s="2854" t="s">
        <v>435</v>
      </c>
      <c r="AC12" s="2853"/>
      <c r="AE12" s="2851" t="s">
        <v>436</v>
      </c>
      <c r="AF12" s="2864"/>
      <c r="AG12" s="2854" t="s">
        <v>437</v>
      </c>
      <c r="AH12" s="2864"/>
      <c r="AI12" s="31"/>
      <c r="AJ12" s="5"/>
    </row>
    <row r="13" spans="1:38" x14ac:dyDescent="0.2">
      <c r="A13" s="15"/>
      <c r="B13" s="2851" t="s">
        <v>336</v>
      </c>
      <c r="C13" s="2852"/>
      <c r="D13" s="2854"/>
      <c r="E13" s="2864"/>
      <c r="F13" s="2852" t="s">
        <v>337</v>
      </c>
      <c r="G13" s="2853"/>
      <c r="H13" s="15"/>
      <c r="I13" s="146"/>
      <c r="J13" s="66" t="s">
        <v>203</v>
      </c>
      <c r="K13" s="146"/>
      <c r="L13" s="66"/>
      <c r="M13" s="81"/>
      <c r="N13" s="193"/>
      <c r="O13" s="187"/>
      <c r="P13" s="31"/>
      <c r="Q13" s="14"/>
      <c r="R13" s="66"/>
      <c r="S13" s="81"/>
      <c r="T13" s="66"/>
      <c r="U13" s="81"/>
      <c r="V13" s="66"/>
      <c r="W13" s="55"/>
      <c r="X13" s="15" t="s">
        <v>140</v>
      </c>
      <c r="Y13" s="224"/>
      <c r="Z13" s="2851" t="s">
        <v>438</v>
      </c>
      <c r="AA13" s="2864"/>
      <c r="AB13" s="2854" t="s">
        <v>439</v>
      </c>
      <c r="AC13" s="2853"/>
      <c r="AE13" s="2851" t="s">
        <v>440</v>
      </c>
      <c r="AF13" s="2864"/>
      <c r="AG13" s="2854" t="s">
        <v>441</v>
      </c>
      <c r="AH13" s="2864"/>
      <c r="AI13" s="2854" t="s">
        <v>442</v>
      </c>
      <c r="AJ13" s="2853"/>
    </row>
    <row r="14" spans="1:38" ht="13.5" thickBot="1" x14ac:dyDescent="0.25">
      <c r="A14" s="262" t="s">
        <v>443</v>
      </c>
      <c r="B14" s="54" t="s">
        <v>489</v>
      </c>
      <c r="C14" s="41"/>
      <c r="D14" s="185"/>
      <c r="E14" s="428"/>
      <c r="F14" s="41"/>
      <c r="G14" s="333"/>
      <c r="H14" s="334">
        <v>0.5</v>
      </c>
      <c r="I14" s="335"/>
      <c r="J14" s="336">
        <v>1</v>
      </c>
      <c r="K14" s="337"/>
      <c r="L14" s="338">
        <v>1.5</v>
      </c>
      <c r="M14" s="339"/>
      <c r="N14" s="338">
        <v>0.5</v>
      </c>
      <c r="O14" s="340"/>
      <c r="P14" s="336">
        <v>1</v>
      </c>
      <c r="Q14" s="340"/>
      <c r="R14" s="338">
        <v>0.5</v>
      </c>
      <c r="S14" s="340"/>
      <c r="T14" s="338">
        <v>0.5</v>
      </c>
      <c r="U14" s="337"/>
      <c r="V14" s="57"/>
      <c r="W14" s="191"/>
      <c r="X14" s="54"/>
      <c r="Y14" s="191"/>
      <c r="Z14" s="54"/>
      <c r="AA14" s="17"/>
      <c r="AB14" s="2869"/>
      <c r="AC14" s="3141"/>
      <c r="AE14" s="3142" t="s">
        <v>486</v>
      </c>
      <c r="AF14" s="2891"/>
      <c r="AG14" s="2869" t="s">
        <v>486</v>
      </c>
      <c r="AH14" s="2891"/>
      <c r="AI14" s="2869" t="s">
        <v>486</v>
      </c>
      <c r="AJ14" s="3141"/>
    </row>
    <row r="15" spans="1:38" x14ac:dyDescent="0.2">
      <c r="A15" s="234" t="s">
        <v>591</v>
      </c>
      <c r="B15" s="618">
        <v>5317.5271247598594</v>
      </c>
      <c r="C15" s="608"/>
      <c r="D15" s="607">
        <v>1.08</v>
      </c>
      <c r="E15" s="608"/>
      <c r="F15" s="607">
        <v>5742.9292947406484</v>
      </c>
      <c r="G15" s="619"/>
      <c r="H15" s="609">
        <v>125</v>
      </c>
      <c r="I15" s="599"/>
      <c r="J15" s="610">
        <v>3496</v>
      </c>
      <c r="K15" s="570"/>
      <c r="L15" s="610">
        <v>1726</v>
      </c>
      <c r="M15" s="570"/>
      <c r="N15" s="610">
        <v>0</v>
      </c>
      <c r="O15" s="570"/>
      <c r="P15" s="610">
        <v>0</v>
      </c>
      <c r="Q15" s="570"/>
      <c r="R15" s="610">
        <v>277</v>
      </c>
      <c r="S15" s="570"/>
      <c r="T15" s="611">
        <v>11</v>
      </c>
      <c r="U15" s="570"/>
      <c r="V15" s="236">
        <v>5635</v>
      </c>
      <c r="W15" s="240"/>
      <c r="X15" s="612">
        <v>6291.5</v>
      </c>
      <c r="Y15" s="28"/>
      <c r="Z15" s="601">
        <v>1.095521062006062</v>
      </c>
      <c r="AA15" s="158"/>
      <c r="AB15" s="583">
        <v>0</v>
      </c>
      <c r="AC15" s="235"/>
      <c r="AD15" s="440"/>
      <c r="AE15" s="241">
        <v>80247.597311527134</v>
      </c>
      <c r="AF15" s="158"/>
      <c r="AG15" s="236">
        <v>0</v>
      </c>
      <c r="AH15" s="158"/>
      <c r="AI15" s="236">
        <v>80247.597311527134</v>
      </c>
      <c r="AJ15" s="235"/>
      <c r="AK15" s="60"/>
    </row>
    <row r="16" spans="1:38" x14ac:dyDescent="0.2">
      <c r="A16" s="642" t="s">
        <v>494</v>
      </c>
      <c r="B16" s="726">
        <v>4044.9806598498794</v>
      </c>
      <c r="C16" s="1225"/>
      <c r="D16" s="1252">
        <v>1.08</v>
      </c>
      <c r="E16" s="1225"/>
      <c r="F16" s="1252">
        <v>4368.5791126378699</v>
      </c>
      <c r="G16" s="724"/>
      <c r="H16" s="683">
        <v>316</v>
      </c>
      <c r="I16" s="684"/>
      <c r="J16" s="685">
        <v>1844</v>
      </c>
      <c r="K16" s="652"/>
      <c r="L16" s="685">
        <v>1278</v>
      </c>
      <c r="M16" s="652"/>
      <c r="N16" s="685">
        <v>674</v>
      </c>
      <c r="O16" s="652"/>
      <c r="P16" s="685">
        <v>0</v>
      </c>
      <c r="Q16" s="652"/>
      <c r="R16" s="685">
        <v>762</v>
      </c>
      <c r="S16" s="652"/>
      <c r="T16" s="686">
        <v>520.17100000000005</v>
      </c>
      <c r="U16" s="652"/>
      <c r="V16" s="670">
        <v>5394.1710000000003</v>
      </c>
      <c r="W16" s="657"/>
      <c r="X16" s="677">
        <v>4897.0855000000001</v>
      </c>
      <c r="Y16" s="643"/>
      <c r="Z16" s="687">
        <v>1.1209790125657135</v>
      </c>
      <c r="AA16" s="669"/>
      <c r="AB16" s="688">
        <v>0</v>
      </c>
      <c r="AC16" s="643"/>
      <c r="AD16" s="440"/>
      <c r="AE16" s="654">
        <v>62461.947898612176</v>
      </c>
      <c r="AF16" s="669"/>
      <c r="AG16" s="670">
        <v>0</v>
      </c>
      <c r="AH16" s="669"/>
      <c r="AI16" s="670">
        <v>62461.947898612176</v>
      </c>
      <c r="AJ16" s="643"/>
    </row>
    <row r="17" spans="1:38" x14ac:dyDescent="0.2">
      <c r="A17" s="642" t="s">
        <v>612</v>
      </c>
      <c r="B17" s="726">
        <v>2126.5424048001687</v>
      </c>
      <c r="C17" s="1256"/>
      <c r="D17" s="1252">
        <v>1.08</v>
      </c>
      <c r="E17" s="1256"/>
      <c r="F17" s="1252">
        <v>2296.6657971841823</v>
      </c>
      <c r="G17" s="725"/>
      <c r="H17" s="683">
        <v>60</v>
      </c>
      <c r="I17" s="684"/>
      <c r="J17" s="685">
        <v>1305</v>
      </c>
      <c r="K17" s="652"/>
      <c r="L17" s="685">
        <v>601</v>
      </c>
      <c r="M17" s="652"/>
      <c r="N17" s="685">
        <v>84</v>
      </c>
      <c r="O17" s="652"/>
      <c r="P17" s="685">
        <v>0</v>
      </c>
      <c r="Q17" s="652"/>
      <c r="R17" s="685">
        <v>30</v>
      </c>
      <c r="S17" s="652"/>
      <c r="T17" s="686">
        <v>0.5</v>
      </c>
      <c r="U17" s="652"/>
      <c r="V17" s="670">
        <v>2080.5</v>
      </c>
      <c r="W17" s="657"/>
      <c r="X17" s="677">
        <v>2293.75</v>
      </c>
      <c r="Y17" s="643"/>
      <c r="Z17" s="687">
        <v>0.9987304216452576</v>
      </c>
      <c r="AA17" s="669"/>
      <c r="AB17" s="688">
        <v>2.9157971841823382</v>
      </c>
      <c r="AC17" s="643"/>
      <c r="AD17" s="440"/>
      <c r="AE17" s="654">
        <v>29256.604360377551</v>
      </c>
      <c r="AF17" s="669"/>
      <c r="AG17" s="670">
        <v>33.093273933177244</v>
      </c>
      <c r="AH17" s="669"/>
      <c r="AI17" s="670">
        <v>29289.697634310727</v>
      </c>
      <c r="AJ17" s="643"/>
    </row>
    <row r="18" spans="1:38" x14ac:dyDescent="0.2">
      <c r="A18" s="642" t="s">
        <v>306</v>
      </c>
      <c r="B18" s="726">
        <v>4590.7942544111638</v>
      </c>
      <c r="C18" s="1256"/>
      <c r="D18" s="1252">
        <v>1.08</v>
      </c>
      <c r="E18" s="1256"/>
      <c r="F18" s="1252">
        <v>4958.0577947640577</v>
      </c>
      <c r="G18" s="725"/>
      <c r="H18" s="683">
        <v>299</v>
      </c>
      <c r="I18" s="684"/>
      <c r="J18" s="685">
        <v>2952</v>
      </c>
      <c r="K18" s="652"/>
      <c r="L18" s="685">
        <v>928</v>
      </c>
      <c r="M18" s="652"/>
      <c r="N18" s="685">
        <v>0</v>
      </c>
      <c r="O18" s="652"/>
      <c r="P18" s="685">
        <v>0</v>
      </c>
      <c r="Q18" s="652"/>
      <c r="R18" s="685">
        <v>28</v>
      </c>
      <c r="S18" s="652"/>
      <c r="T18" s="686">
        <v>30.5</v>
      </c>
      <c r="U18" s="652"/>
      <c r="V18" s="670">
        <v>4237.5</v>
      </c>
      <c r="W18" s="657"/>
      <c r="X18" s="677">
        <v>4522.75</v>
      </c>
      <c r="Y18" s="643"/>
      <c r="Z18" s="687">
        <v>0.91220195229999879</v>
      </c>
      <c r="AA18" s="669"/>
      <c r="AB18" s="688">
        <v>435.30779476405769</v>
      </c>
      <c r="AC18" s="643"/>
      <c r="AD18" s="440"/>
      <c r="AE18" s="654">
        <v>57687.327464151524</v>
      </c>
      <c r="AF18" s="669"/>
      <c r="AG18" s="670">
        <v>4940.5905786324402</v>
      </c>
      <c r="AH18" s="669"/>
      <c r="AI18" s="670">
        <v>62627.91804278396</v>
      </c>
      <c r="AJ18" s="643"/>
    </row>
    <row r="19" spans="1:38" x14ac:dyDescent="0.2">
      <c r="A19" s="658" t="s">
        <v>496</v>
      </c>
      <c r="B19" s="726">
        <v>1705.0585442637116</v>
      </c>
      <c r="C19" s="1256"/>
      <c r="D19" s="1252">
        <v>1.08</v>
      </c>
      <c r="E19" s="1256"/>
      <c r="F19" s="1252">
        <v>1841.4632278048086</v>
      </c>
      <c r="G19" s="725"/>
      <c r="H19" s="683">
        <v>0</v>
      </c>
      <c r="I19" s="684"/>
      <c r="J19" s="685">
        <v>798</v>
      </c>
      <c r="K19" s="652"/>
      <c r="L19" s="685">
        <v>648</v>
      </c>
      <c r="M19" s="652"/>
      <c r="N19" s="685">
        <v>83</v>
      </c>
      <c r="O19" s="652"/>
      <c r="P19" s="685">
        <v>10</v>
      </c>
      <c r="Q19" s="652"/>
      <c r="R19" s="685">
        <v>198</v>
      </c>
      <c r="S19" s="652"/>
      <c r="T19" s="686">
        <v>16.43</v>
      </c>
      <c r="U19" s="652"/>
      <c r="V19" s="670">
        <v>1753.43</v>
      </c>
      <c r="W19" s="657"/>
      <c r="X19" s="677">
        <v>1928.7149999999999</v>
      </c>
      <c r="Y19" s="689"/>
      <c r="Z19" s="687">
        <v>1.0473817618933414</v>
      </c>
      <c r="AA19" s="669"/>
      <c r="AB19" s="688">
        <v>0</v>
      </c>
      <c r="AC19" s="643"/>
      <c r="AD19" s="440"/>
      <c r="AE19" s="654">
        <v>24600.611086180092</v>
      </c>
      <c r="AF19" s="669"/>
      <c r="AG19" s="670">
        <v>0</v>
      </c>
      <c r="AH19" s="669"/>
      <c r="AI19" s="670">
        <v>24600.611086180092</v>
      </c>
      <c r="AJ19" s="643"/>
    </row>
    <row r="20" spans="1:38" x14ac:dyDescent="0.2">
      <c r="A20" s="642" t="s">
        <v>445</v>
      </c>
      <c r="B20" s="726">
        <v>4788.0278247357483</v>
      </c>
      <c r="C20" s="1256"/>
      <c r="D20" s="1252">
        <v>1.08</v>
      </c>
      <c r="E20" s="1256"/>
      <c r="F20" s="1252">
        <v>5171.0700507146084</v>
      </c>
      <c r="G20" s="725"/>
      <c r="H20" s="683">
        <v>290</v>
      </c>
      <c r="I20" s="684"/>
      <c r="J20" s="685">
        <v>1495</v>
      </c>
      <c r="K20" s="652"/>
      <c r="L20" s="685">
        <v>819</v>
      </c>
      <c r="M20" s="652"/>
      <c r="N20" s="685">
        <v>858</v>
      </c>
      <c r="O20" s="652"/>
      <c r="P20" s="685">
        <v>131</v>
      </c>
      <c r="Q20" s="652"/>
      <c r="R20" s="685">
        <v>1026</v>
      </c>
      <c r="S20" s="652"/>
      <c r="T20" s="686">
        <v>356.16</v>
      </c>
      <c r="U20" s="652"/>
      <c r="V20" s="670">
        <v>4975.16</v>
      </c>
      <c r="W20" s="657"/>
      <c r="X20" s="677">
        <v>4119.58</v>
      </c>
      <c r="Y20" s="690"/>
      <c r="Z20" s="687">
        <v>0.7966590975557758</v>
      </c>
      <c r="AA20" s="669"/>
      <c r="AB20" s="688">
        <v>1051.4900507146085</v>
      </c>
      <c r="AC20" s="643"/>
      <c r="AD20" s="440"/>
      <c r="AE20" s="654">
        <v>52544.925205852487</v>
      </c>
      <c r="AF20" s="669"/>
      <c r="AG20" s="670">
        <v>11934.042763700309</v>
      </c>
      <c r="AH20" s="669"/>
      <c r="AI20" s="670">
        <v>64478.967969552796</v>
      </c>
      <c r="AJ20" s="643"/>
    </row>
    <row r="21" spans="1:38" x14ac:dyDescent="0.2">
      <c r="A21" s="642" t="s">
        <v>592</v>
      </c>
      <c r="B21" s="726">
        <v>8449.6339909025191</v>
      </c>
      <c r="C21" s="1225"/>
      <c r="D21" s="1252">
        <v>1.08</v>
      </c>
      <c r="E21" s="1225"/>
      <c r="F21" s="1252">
        <v>9125.6047101747208</v>
      </c>
      <c r="G21" s="724"/>
      <c r="H21" s="683">
        <v>1860</v>
      </c>
      <c r="I21" s="684"/>
      <c r="J21" s="685">
        <v>4259</v>
      </c>
      <c r="K21" s="652"/>
      <c r="L21" s="685">
        <v>1141</v>
      </c>
      <c r="M21" s="652"/>
      <c r="N21" s="685">
        <v>234</v>
      </c>
      <c r="O21" s="652"/>
      <c r="P21" s="685">
        <v>61</v>
      </c>
      <c r="Q21" s="652"/>
      <c r="R21" s="685">
        <v>2001</v>
      </c>
      <c r="S21" s="652"/>
      <c r="T21" s="686">
        <v>167</v>
      </c>
      <c r="U21" s="652"/>
      <c r="V21" s="670">
        <v>9723</v>
      </c>
      <c r="W21" s="657"/>
      <c r="X21" s="677">
        <v>8162.5</v>
      </c>
      <c r="Y21" s="690"/>
      <c r="Z21" s="687">
        <v>0.89446127234714712</v>
      </c>
      <c r="AA21" s="669"/>
      <c r="AB21" s="688">
        <v>963.10471017472082</v>
      </c>
      <c r="AC21" s="643"/>
      <c r="AD21" s="440"/>
      <c r="AE21" s="654">
        <v>104112.05802357788</v>
      </c>
      <c r="AF21" s="669"/>
      <c r="AG21" s="670">
        <v>10930.900191908611</v>
      </c>
      <c r="AH21" s="669"/>
      <c r="AI21" s="670">
        <v>115042.95821548649</v>
      </c>
      <c r="AJ21" s="643"/>
    </row>
    <row r="22" spans="1:38" x14ac:dyDescent="0.2">
      <c r="A22" s="642" t="s">
        <v>593</v>
      </c>
      <c r="B22" s="726">
        <v>6997.9367467816373</v>
      </c>
      <c r="C22" s="1256"/>
      <c r="D22" s="1252">
        <v>1.08</v>
      </c>
      <c r="E22" s="1256"/>
      <c r="F22" s="1252">
        <v>7557.7716865241691</v>
      </c>
      <c r="G22" s="725"/>
      <c r="H22" s="683">
        <v>917</v>
      </c>
      <c r="I22" s="684"/>
      <c r="J22" s="685">
        <v>2669</v>
      </c>
      <c r="K22" s="652"/>
      <c r="L22" s="685">
        <v>1765</v>
      </c>
      <c r="M22" s="652"/>
      <c r="N22" s="685">
        <v>398</v>
      </c>
      <c r="O22" s="652"/>
      <c r="P22" s="685">
        <v>13</v>
      </c>
      <c r="Q22" s="652"/>
      <c r="R22" s="685">
        <v>1763</v>
      </c>
      <c r="S22" s="652"/>
      <c r="T22" s="686">
        <v>330.69099999999997</v>
      </c>
      <c r="U22" s="652"/>
      <c r="V22" s="670">
        <v>7855.6909999999998</v>
      </c>
      <c r="W22" s="657"/>
      <c r="X22" s="677">
        <v>7033.8455000000004</v>
      </c>
      <c r="Y22" s="690"/>
      <c r="Z22" s="687">
        <v>0.93067716143657109</v>
      </c>
      <c r="AA22" s="669"/>
      <c r="AB22" s="688">
        <v>523.92618652416877</v>
      </c>
      <c r="AC22" s="643"/>
      <c r="AD22" s="440"/>
      <c r="AE22" s="654">
        <v>89716.156915758926</v>
      </c>
      <c r="AF22" s="669"/>
      <c r="AG22" s="670">
        <v>5946.3781999197445</v>
      </c>
      <c r="AH22" s="669"/>
      <c r="AI22" s="670">
        <v>95662.535115678664</v>
      </c>
      <c r="AJ22" s="643"/>
    </row>
    <row r="23" spans="1:38" x14ac:dyDescent="0.2">
      <c r="A23" s="642" t="s">
        <v>594</v>
      </c>
      <c r="B23" s="726">
        <v>2584.2084101698151</v>
      </c>
      <c r="C23" s="1256"/>
      <c r="D23" s="1252">
        <v>1.08</v>
      </c>
      <c r="E23" s="1256"/>
      <c r="F23" s="1252">
        <v>2790.9450829834004</v>
      </c>
      <c r="G23" s="725"/>
      <c r="H23" s="683">
        <v>0</v>
      </c>
      <c r="I23" s="684"/>
      <c r="J23" s="685">
        <v>1591</v>
      </c>
      <c r="K23" s="652"/>
      <c r="L23" s="685">
        <v>799</v>
      </c>
      <c r="M23" s="652"/>
      <c r="N23" s="685">
        <v>105</v>
      </c>
      <c r="O23" s="652"/>
      <c r="P23" s="685">
        <v>4</v>
      </c>
      <c r="Q23" s="652"/>
      <c r="R23" s="685">
        <v>382</v>
      </c>
      <c r="S23" s="652"/>
      <c r="T23" s="686">
        <v>90.5</v>
      </c>
      <c r="U23" s="652"/>
      <c r="V23" s="670">
        <v>2971.5</v>
      </c>
      <c r="W23" s="657"/>
      <c r="X23" s="677">
        <v>3082.25</v>
      </c>
      <c r="Y23" s="689"/>
      <c r="Z23" s="687">
        <v>1.1043750085921458</v>
      </c>
      <c r="AA23" s="669"/>
      <c r="AB23" s="688">
        <v>0</v>
      </c>
      <c r="AC23" s="643"/>
      <c r="AD23" s="440"/>
      <c r="AE23" s="654">
        <v>39313.861052762375</v>
      </c>
      <c r="AF23" s="669"/>
      <c r="AG23" s="670">
        <v>0</v>
      </c>
      <c r="AH23" s="669"/>
      <c r="AI23" s="670">
        <v>39313.861052762375</v>
      </c>
      <c r="AJ23" s="643"/>
    </row>
    <row r="24" spans="1:38" x14ac:dyDescent="0.2">
      <c r="A24" s="642" t="s">
        <v>520</v>
      </c>
      <c r="B24" s="726">
        <v>1473.39</v>
      </c>
      <c r="C24" s="1256"/>
      <c r="D24" s="1252">
        <v>1.08</v>
      </c>
      <c r="E24" s="1256"/>
      <c r="F24" s="1252">
        <v>1591.2612000000001</v>
      </c>
      <c r="G24" s="725"/>
      <c r="H24" s="683">
        <v>0</v>
      </c>
      <c r="I24" s="684"/>
      <c r="J24" s="685">
        <v>1140</v>
      </c>
      <c r="K24" s="652"/>
      <c r="L24" s="685">
        <v>38</v>
      </c>
      <c r="M24" s="652"/>
      <c r="N24" s="685">
        <v>0</v>
      </c>
      <c r="O24" s="652"/>
      <c r="P24" s="685">
        <v>0</v>
      </c>
      <c r="Q24" s="652"/>
      <c r="R24" s="685">
        <v>0</v>
      </c>
      <c r="S24" s="652"/>
      <c r="T24" s="686">
        <v>0</v>
      </c>
      <c r="U24" s="652"/>
      <c r="V24" s="670">
        <v>1178</v>
      </c>
      <c r="W24" s="657"/>
      <c r="X24" s="677">
        <v>1197</v>
      </c>
      <c r="Y24" s="689"/>
      <c r="Z24" s="687">
        <v>0.75223351138078398</v>
      </c>
      <c r="AA24" s="669"/>
      <c r="AB24" s="688">
        <v>394.26120000000014</v>
      </c>
      <c r="AC24" s="643"/>
      <c r="AD24" s="440"/>
      <c r="AE24" s="654">
        <v>15267.642689644437</v>
      </c>
      <c r="AF24" s="669"/>
      <c r="AG24" s="670">
        <v>4474.7261447410983</v>
      </c>
      <c r="AH24" s="669"/>
      <c r="AI24" s="670">
        <v>19742.368834385536</v>
      </c>
      <c r="AJ24" s="643"/>
    </row>
    <row r="25" spans="1:38" x14ac:dyDescent="0.2">
      <c r="A25" s="642" t="s">
        <v>531</v>
      </c>
      <c r="B25" s="726">
        <v>5175.2002707264401</v>
      </c>
      <c r="C25" s="1256"/>
      <c r="D25" s="1252">
        <v>1.08</v>
      </c>
      <c r="E25" s="1256"/>
      <c r="F25" s="1252">
        <v>5589.2162923845553</v>
      </c>
      <c r="G25" s="725"/>
      <c r="H25" s="683">
        <v>924</v>
      </c>
      <c r="I25" s="684"/>
      <c r="J25" s="685">
        <v>2326</v>
      </c>
      <c r="K25" s="652"/>
      <c r="L25" s="685">
        <v>1301</v>
      </c>
      <c r="M25" s="652"/>
      <c r="N25" s="685">
        <v>66</v>
      </c>
      <c r="O25" s="652"/>
      <c r="P25" s="685">
        <v>0</v>
      </c>
      <c r="Q25" s="652"/>
      <c r="R25" s="685">
        <v>492</v>
      </c>
      <c r="S25" s="652"/>
      <c r="T25" s="686">
        <v>178.53899999999999</v>
      </c>
      <c r="U25" s="652"/>
      <c r="V25" s="670">
        <v>5287.5389999999998</v>
      </c>
      <c r="W25" s="657"/>
      <c r="X25" s="677">
        <v>5107.7695000000003</v>
      </c>
      <c r="Y25" s="689"/>
      <c r="Z25" s="687">
        <v>0.91386148483097029</v>
      </c>
      <c r="AA25" s="669"/>
      <c r="AB25" s="688">
        <v>481.44679238455501</v>
      </c>
      <c r="AC25" s="643"/>
      <c r="AD25" s="440"/>
      <c r="AE25" s="654">
        <v>65149.206071064182</v>
      </c>
      <c r="AF25" s="669"/>
      <c r="AG25" s="670">
        <v>5464.251996353958</v>
      </c>
      <c r="AH25" s="669"/>
      <c r="AI25" s="670">
        <v>70613.458067418134</v>
      </c>
      <c r="AJ25" s="643"/>
    </row>
    <row r="26" spans="1:38" x14ac:dyDescent="0.2">
      <c r="A26" s="642" t="s">
        <v>500</v>
      </c>
      <c r="B26" s="726">
        <v>6871.8326991748727</v>
      </c>
      <c r="C26" s="1256"/>
      <c r="D26" s="1252">
        <v>1.08</v>
      </c>
      <c r="E26" s="1256"/>
      <c r="F26" s="1252">
        <v>7421.5793151088628</v>
      </c>
      <c r="G26" s="725"/>
      <c r="H26" s="683">
        <v>1701</v>
      </c>
      <c r="I26" s="684"/>
      <c r="J26" s="685">
        <v>2402</v>
      </c>
      <c r="K26" s="652"/>
      <c r="L26" s="685">
        <v>1167</v>
      </c>
      <c r="M26" s="652"/>
      <c r="N26" s="685">
        <v>413</v>
      </c>
      <c r="O26" s="652"/>
      <c r="P26" s="685">
        <v>66</v>
      </c>
      <c r="Q26" s="652"/>
      <c r="R26" s="685">
        <v>1215</v>
      </c>
      <c r="S26" s="652"/>
      <c r="T26" s="686">
        <v>407.05</v>
      </c>
      <c r="U26" s="652"/>
      <c r="V26" s="670">
        <v>7371.05</v>
      </c>
      <c r="W26" s="657"/>
      <c r="X26" s="677">
        <v>6086.5249999999996</v>
      </c>
      <c r="Y26" s="689"/>
      <c r="Z26" s="687">
        <v>0.82011183086180084</v>
      </c>
      <c r="AA26" s="669"/>
      <c r="AB26" s="688">
        <v>1335.0543151088632</v>
      </c>
      <c r="AC26" s="643"/>
      <c r="AD26" s="440"/>
      <c r="AE26" s="654">
        <v>77633.156993807934</v>
      </c>
      <c r="AF26" s="669"/>
      <c r="AG26" s="670">
        <v>15152.397569091376</v>
      </c>
      <c r="AH26" s="669"/>
      <c r="AI26" s="670">
        <v>92785.554562899313</v>
      </c>
      <c r="AJ26" s="643"/>
    </row>
    <row r="27" spans="1:38" x14ac:dyDescent="0.2">
      <c r="A27" s="642" t="s">
        <v>503</v>
      </c>
      <c r="B27" s="726">
        <v>8600.7293364559737</v>
      </c>
      <c r="C27" s="1256"/>
      <c r="D27" s="1252">
        <v>1.08</v>
      </c>
      <c r="E27" s="1256"/>
      <c r="F27" s="1252">
        <v>9288.7876833724513</v>
      </c>
      <c r="G27" s="725"/>
      <c r="H27" s="683">
        <v>0</v>
      </c>
      <c r="I27" s="684"/>
      <c r="J27" s="685">
        <v>6032</v>
      </c>
      <c r="K27" s="652"/>
      <c r="L27" s="685">
        <v>1870</v>
      </c>
      <c r="M27" s="652"/>
      <c r="N27" s="685">
        <v>321</v>
      </c>
      <c r="O27" s="652"/>
      <c r="P27" s="685">
        <v>110</v>
      </c>
      <c r="Q27" s="652"/>
      <c r="R27" s="685">
        <v>1970</v>
      </c>
      <c r="S27" s="652"/>
      <c r="T27" s="686">
        <v>622.11</v>
      </c>
      <c r="U27" s="652"/>
      <c r="V27" s="670">
        <v>10925.11</v>
      </c>
      <c r="W27" s="657"/>
      <c r="X27" s="677">
        <v>10403.555</v>
      </c>
      <c r="Y27" s="690"/>
      <c r="Z27" s="687">
        <v>1.1200121430940937</v>
      </c>
      <c r="AA27" s="669"/>
      <c r="AB27" s="688">
        <v>0</v>
      </c>
      <c r="AC27" s="643"/>
      <c r="AD27" s="440"/>
      <c r="AE27" s="654">
        <v>132696.54172269328</v>
      </c>
      <c r="AF27" s="669"/>
      <c r="AG27" s="670">
        <v>0</v>
      </c>
      <c r="AH27" s="669"/>
      <c r="AI27" s="670">
        <v>132696.54172269328</v>
      </c>
      <c r="AJ27" s="643"/>
      <c r="AL27" s="2844">
        <v>2.19</v>
      </c>
    </row>
    <row r="28" spans="1:38" x14ac:dyDescent="0.2">
      <c r="A28" s="642" t="s">
        <v>505</v>
      </c>
      <c r="B28" s="726">
        <v>1093.9399453823237</v>
      </c>
      <c r="C28" s="1256"/>
      <c r="D28" s="1252">
        <v>1.08</v>
      </c>
      <c r="E28" s="1256"/>
      <c r="F28" s="1252">
        <v>1181.4551410129097</v>
      </c>
      <c r="G28" s="725"/>
      <c r="H28" s="683">
        <v>441</v>
      </c>
      <c r="I28" s="684"/>
      <c r="J28" s="685">
        <v>800</v>
      </c>
      <c r="K28" s="652"/>
      <c r="L28" s="685">
        <v>219</v>
      </c>
      <c r="M28" s="652"/>
      <c r="N28" s="685">
        <v>130</v>
      </c>
      <c r="O28" s="652"/>
      <c r="P28" s="685">
        <v>0</v>
      </c>
      <c r="Q28" s="652"/>
      <c r="R28" s="685">
        <v>295</v>
      </c>
      <c r="S28" s="652"/>
      <c r="T28" s="686">
        <v>53</v>
      </c>
      <c r="U28" s="652"/>
      <c r="V28" s="670">
        <v>1938</v>
      </c>
      <c r="W28" s="657"/>
      <c r="X28" s="677">
        <v>1588</v>
      </c>
      <c r="Y28" s="690"/>
      <c r="Z28" s="687">
        <v>1.3441052011831298</v>
      </c>
      <c r="AA28" s="669"/>
      <c r="AB28" s="688">
        <v>0</v>
      </c>
      <c r="AC28" s="643"/>
      <c r="AD28" s="440"/>
      <c r="AE28" s="654">
        <v>20254.817536470648</v>
      </c>
      <c r="AF28" s="669"/>
      <c r="AG28" s="670">
        <v>0</v>
      </c>
      <c r="AH28" s="669"/>
      <c r="AI28" s="670">
        <v>20254.817536470648</v>
      </c>
      <c r="AJ28" s="643"/>
      <c r="AL28" s="2844"/>
    </row>
    <row r="29" spans="1:38" x14ac:dyDescent="0.2">
      <c r="A29" s="642" t="s">
        <v>104</v>
      </c>
      <c r="B29" s="726">
        <v>24139.533251630721</v>
      </c>
      <c r="C29" s="1256"/>
      <c r="D29" s="1252">
        <v>1.08</v>
      </c>
      <c r="E29" s="1256"/>
      <c r="F29" s="1252">
        <v>26070.69591176118</v>
      </c>
      <c r="G29" s="725"/>
      <c r="H29" s="683">
        <v>2424</v>
      </c>
      <c r="I29" s="684"/>
      <c r="J29" s="685">
        <v>5248</v>
      </c>
      <c r="K29" s="652"/>
      <c r="L29" s="685">
        <v>2579</v>
      </c>
      <c r="M29" s="652"/>
      <c r="N29" s="685">
        <v>784</v>
      </c>
      <c r="O29" s="652"/>
      <c r="P29" s="685">
        <v>0</v>
      </c>
      <c r="Q29" s="652"/>
      <c r="R29" s="685">
        <v>2485</v>
      </c>
      <c r="S29" s="652"/>
      <c r="T29" s="686">
        <v>443.38</v>
      </c>
      <c r="U29" s="691"/>
      <c r="V29" s="692">
        <v>13963.38</v>
      </c>
      <c r="W29" s="657"/>
      <c r="X29" s="677">
        <v>12184.69</v>
      </c>
      <c r="Y29" s="689"/>
      <c r="Z29" s="687">
        <v>0.4673711066724216</v>
      </c>
      <c r="AA29" s="669"/>
      <c r="AB29" s="688">
        <v>13886.00591176118</v>
      </c>
      <c r="AC29" s="643"/>
      <c r="AD29" s="440"/>
      <c r="AE29" s="654">
        <v>155414.78128996131</v>
      </c>
      <c r="AF29" s="669"/>
      <c r="AG29" s="670">
        <v>157601.28995545892</v>
      </c>
      <c r="AH29" s="669"/>
      <c r="AI29" s="670">
        <v>313016.07124542026</v>
      </c>
      <c r="AJ29" s="643"/>
      <c r="AL29" s="2844"/>
    </row>
    <row r="30" spans="1:38" x14ac:dyDescent="0.2">
      <c r="A30" s="642" t="s">
        <v>506</v>
      </c>
      <c r="B30" s="726">
        <v>4102.9748842376521</v>
      </c>
      <c r="C30" s="1225"/>
      <c r="D30" s="1252">
        <v>1.08</v>
      </c>
      <c r="E30" s="1225"/>
      <c r="F30" s="1252">
        <v>4431.2128749766644</v>
      </c>
      <c r="G30" s="724"/>
      <c r="H30" s="683">
        <v>0</v>
      </c>
      <c r="I30" s="684"/>
      <c r="J30" s="685">
        <v>1555</v>
      </c>
      <c r="K30" s="652"/>
      <c r="L30" s="685">
        <v>1047</v>
      </c>
      <c r="M30" s="652"/>
      <c r="N30" s="685">
        <v>679</v>
      </c>
      <c r="O30" s="652"/>
      <c r="P30" s="685">
        <v>60</v>
      </c>
      <c r="Q30" s="652"/>
      <c r="R30" s="685">
        <v>1108</v>
      </c>
      <c r="S30" s="652"/>
      <c r="T30" s="686">
        <v>426.57</v>
      </c>
      <c r="U30" s="652"/>
      <c r="V30" s="670">
        <v>4875.57</v>
      </c>
      <c r="W30" s="657"/>
      <c r="X30" s="677">
        <v>4292.2849999999999</v>
      </c>
      <c r="Y30" s="690"/>
      <c r="Z30" s="687">
        <v>0.96864788966443049</v>
      </c>
      <c r="AA30" s="669"/>
      <c r="AB30" s="688">
        <v>138.9278749766645</v>
      </c>
      <c r="AC30" s="643"/>
      <c r="AD30" s="440"/>
      <c r="AE30" s="654">
        <v>54747.764162172491</v>
      </c>
      <c r="AF30" s="669"/>
      <c r="AG30" s="670">
        <v>1576.7825857360629</v>
      </c>
      <c r="AH30" s="669"/>
      <c r="AI30" s="670">
        <v>56324.546747908556</v>
      </c>
      <c r="AJ30" s="643"/>
      <c r="AL30" s="2844"/>
    </row>
    <row r="31" spans="1:38" x14ac:dyDescent="0.2">
      <c r="A31" s="658" t="s">
        <v>320</v>
      </c>
      <c r="B31" s="726">
        <v>11885.242168958386</v>
      </c>
      <c r="C31" s="1225"/>
      <c r="D31" s="1252">
        <v>1.08</v>
      </c>
      <c r="E31" s="1225"/>
      <c r="F31" s="1252">
        <v>12836.061542475058</v>
      </c>
      <c r="G31" s="724"/>
      <c r="H31" s="683">
        <v>1234</v>
      </c>
      <c r="I31" s="684"/>
      <c r="J31" s="685">
        <v>4796</v>
      </c>
      <c r="K31" s="652"/>
      <c r="L31" s="685">
        <v>2898</v>
      </c>
      <c r="M31" s="652"/>
      <c r="N31" s="685">
        <v>36</v>
      </c>
      <c r="O31" s="652"/>
      <c r="P31" s="685">
        <v>0</v>
      </c>
      <c r="Q31" s="652"/>
      <c r="R31" s="685">
        <v>363</v>
      </c>
      <c r="S31" s="652"/>
      <c r="T31" s="686">
        <v>18.832999999999998</v>
      </c>
      <c r="U31" s="652"/>
      <c r="V31" s="670">
        <v>9345.8330000000005</v>
      </c>
      <c r="W31" s="657"/>
      <c r="X31" s="677">
        <v>9968.9164999999994</v>
      </c>
      <c r="Y31" s="689"/>
      <c r="Z31" s="687">
        <v>0.77663358554432316</v>
      </c>
      <c r="AA31" s="669"/>
      <c r="AB31" s="688">
        <v>2867.1450424750583</v>
      </c>
      <c r="AC31" s="643"/>
      <c r="AD31" s="440"/>
      <c r="AE31" s="654">
        <v>127152.76117368488</v>
      </c>
      <c r="AF31" s="669"/>
      <c r="AG31" s="670">
        <v>32541.089212755312</v>
      </c>
      <c r="AH31" s="669"/>
      <c r="AI31" s="670">
        <v>159693.8503864402</v>
      </c>
      <c r="AJ31" s="643"/>
    </row>
    <row r="32" spans="1:38" x14ac:dyDescent="0.2">
      <c r="A32" s="642" t="s">
        <v>614</v>
      </c>
      <c r="B32" s="726">
        <v>4020.4782089516025</v>
      </c>
      <c r="C32" s="1225"/>
      <c r="D32" s="1252">
        <v>1.08</v>
      </c>
      <c r="E32" s="1225"/>
      <c r="F32" s="1252">
        <v>4342.1164656677311</v>
      </c>
      <c r="G32" s="724"/>
      <c r="H32" s="683">
        <v>4</v>
      </c>
      <c r="I32" s="684"/>
      <c r="J32" s="685">
        <v>1885</v>
      </c>
      <c r="K32" s="652"/>
      <c r="L32" s="685">
        <v>372</v>
      </c>
      <c r="M32" s="652"/>
      <c r="N32" s="685">
        <v>3</v>
      </c>
      <c r="O32" s="652"/>
      <c r="P32" s="685">
        <v>0</v>
      </c>
      <c r="Q32" s="652"/>
      <c r="R32" s="685">
        <v>7</v>
      </c>
      <c r="S32" s="652"/>
      <c r="T32" s="686">
        <v>1</v>
      </c>
      <c r="U32" s="652"/>
      <c r="V32" s="670">
        <v>2272</v>
      </c>
      <c r="W32" s="657"/>
      <c r="X32" s="677">
        <v>2450.5</v>
      </c>
      <c r="Y32" s="690"/>
      <c r="Z32" s="687">
        <v>0.56435611973461008</v>
      </c>
      <c r="AA32" s="669"/>
      <c r="AB32" s="688">
        <v>1891.6164656677311</v>
      </c>
      <c r="AC32" s="643"/>
      <c r="AD32" s="440"/>
      <c r="AE32" s="654">
        <v>31255.938522116703</v>
      </c>
      <c r="AF32" s="669"/>
      <c r="AG32" s="670">
        <v>21469.182498166556</v>
      </c>
      <c r="AH32" s="669"/>
      <c r="AI32" s="670">
        <v>52725.121020283259</v>
      </c>
      <c r="AJ32" s="643"/>
    </row>
    <row r="33" spans="1:38" x14ac:dyDescent="0.2">
      <c r="A33" s="642" t="s">
        <v>509</v>
      </c>
      <c r="B33" s="726">
        <v>1591.0485511287459</v>
      </c>
      <c r="C33" s="1225"/>
      <c r="D33" s="1252">
        <v>1.08</v>
      </c>
      <c r="E33" s="1225"/>
      <c r="F33" s="1252">
        <v>1718.3324352190457</v>
      </c>
      <c r="G33" s="724"/>
      <c r="H33" s="683">
        <v>0</v>
      </c>
      <c r="I33" s="684"/>
      <c r="J33" s="685">
        <v>1118</v>
      </c>
      <c r="K33" s="652"/>
      <c r="L33" s="685">
        <v>291</v>
      </c>
      <c r="M33" s="652"/>
      <c r="N33" s="685">
        <v>73</v>
      </c>
      <c r="O33" s="652"/>
      <c r="P33" s="685">
        <v>3</v>
      </c>
      <c r="Q33" s="652"/>
      <c r="R33" s="685">
        <v>84</v>
      </c>
      <c r="S33" s="652"/>
      <c r="T33" s="686">
        <v>6</v>
      </c>
      <c r="U33" s="652"/>
      <c r="V33" s="670">
        <v>1575</v>
      </c>
      <c r="W33" s="657"/>
      <c r="X33" s="677">
        <v>1639</v>
      </c>
      <c r="Y33" s="689"/>
      <c r="Z33" s="687">
        <v>0.95383173034912028</v>
      </c>
      <c r="AA33" s="669"/>
      <c r="AB33" s="688">
        <v>79.332435219045692</v>
      </c>
      <c r="AC33" s="643"/>
      <c r="AD33" s="440"/>
      <c r="AE33" s="654">
        <v>20905.31860344798</v>
      </c>
      <c r="AF33" s="669"/>
      <c r="AG33" s="670">
        <v>900.39527602676378</v>
      </c>
      <c r="AH33" s="669"/>
      <c r="AI33" s="670">
        <v>21805.713879474744</v>
      </c>
      <c r="AJ33" s="643"/>
    </row>
    <row r="34" spans="1:38" x14ac:dyDescent="0.2">
      <c r="A34" s="658" t="s">
        <v>634</v>
      </c>
      <c r="B34" s="726">
        <v>3777.6097187566102</v>
      </c>
      <c r="C34" s="1225"/>
      <c r="D34" s="1252">
        <v>1.08</v>
      </c>
      <c r="E34" s="1225"/>
      <c r="F34" s="1252">
        <v>4079.818496257139</v>
      </c>
      <c r="G34" s="724"/>
      <c r="H34" s="683">
        <v>384</v>
      </c>
      <c r="I34" s="684"/>
      <c r="J34" s="685">
        <v>1857</v>
      </c>
      <c r="K34" s="652"/>
      <c r="L34" s="685">
        <v>303</v>
      </c>
      <c r="M34" s="652"/>
      <c r="N34" s="685">
        <v>9</v>
      </c>
      <c r="O34" s="652"/>
      <c r="P34" s="685">
        <v>10</v>
      </c>
      <c r="Q34" s="652"/>
      <c r="R34" s="685">
        <v>99</v>
      </c>
      <c r="S34" s="652"/>
      <c r="T34" s="686">
        <v>6.94</v>
      </c>
      <c r="U34" s="652"/>
      <c r="V34" s="670">
        <v>2668.94</v>
      </c>
      <c r="W34" s="657"/>
      <c r="X34" s="677">
        <v>2570.9699999999998</v>
      </c>
      <c r="Y34" s="689"/>
      <c r="Z34" s="687">
        <v>0.63016773965769068</v>
      </c>
      <c r="AA34" s="669"/>
      <c r="AB34" s="688">
        <v>1508.8484962571392</v>
      </c>
      <c r="AC34" s="643"/>
      <c r="AD34" s="440"/>
      <c r="AE34" s="654">
        <v>32792.524081700212</v>
      </c>
      <c r="AF34" s="669"/>
      <c r="AG34" s="670">
        <v>17124.900483880003</v>
      </c>
      <c r="AH34" s="669"/>
      <c r="AI34" s="670">
        <v>49917.424565580215</v>
      </c>
      <c r="AJ34" s="643"/>
    </row>
    <row r="35" spans="1:38" x14ac:dyDescent="0.2">
      <c r="A35" s="642" t="s">
        <v>511</v>
      </c>
      <c r="B35" s="726">
        <v>3024.4280871505907</v>
      </c>
      <c r="C35" s="1225"/>
      <c r="D35" s="1252">
        <v>1.08</v>
      </c>
      <c r="E35" s="1225"/>
      <c r="F35" s="1252">
        <v>3266.382334122638</v>
      </c>
      <c r="G35" s="724"/>
      <c r="H35" s="683">
        <v>389</v>
      </c>
      <c r="I35" s="684"/>
      <c r="J35" s="685">
        <v>844</v>
      </c>
      <c r="K35" s="652"/>
      <c r="L35" s="685">
        <v>658</v>
      </c>
      <c r="M35" s="652"/>
      <c r="N35" s="685">
        <v>303</v>
      </c>
      <c r="O35" s="652"/>
      <c r="P35" s="685">
        <v>160</v>
      </c>
      <c r="Q35" s="652"/>
      <c r="R35" s="685">
        <v>325</v>
      </c>
      <c r="S35" s="652"/>
      <c r="T35" s="686">
        <v>132.5</v>
      </c>
      <c r="U35" s="652"/>
      <c r="V35" s="670">
        <v>2811.5</v>
      </c>
      <c r="W35" s="657"/>
      <c r="X35" s="677">
        <v>2565.75</v>
      </c>
      <c r="Y35" s="689"/>
      <c r="Z35" s="687">
        <v>0.78550204401872925</v>
      </c>
      <c r="AA35" s="669"/>
      <c r="AB35" s="688">
        <v>700.63233412263799</v>
      </c>
      <c r="AC35" s="643"/>
      <c r="AD35" s="440"/>
      <c r="AE35" s="654">
        <v>32725.943384256654</v>
      </c>
      <c r="AF35" s="669"/>
      <c r="AG35" s="670">
        <v>7951.930911156227</v>
      </c>
      <c r="AH35" s="669"/>
      <c r="AI35" s="670">
        <v>40677.874295412883</v>
      </c>
      <c r="AJ35" s="643"/>
    </row>
    <row r="36" spans="1:38" x14ac:dyDescent="0.2">
      <c r="A36" s="642" t="s">
        <v>326</v>
      </c>
      <c r="B36" s="726">
        <v>4635.6460220998233</v>
      </c>
      <c r="C36" s="1225"/>
      <c r="D36" s="1252">
        <v>1.08</v>
      </c>
      <c r="E36" s="1225"/>
      <c r="F36" s="1252">
        <v>5006.4977038678098</v>
      </c>
      <c r="G36" s="724"/>
      <c r="H36" s="683">
        <v>0</v>
      </c>
      <c r="I36" s="684"/>
      <c r="J36" s="685">
        <v>1595</v>
      </c>
      <c r="K36" s="652"/>
      <c r="L36" s="685">
        <v>1210</v>
      </c>
      <c r="M36" s="652"/>
      <c r="N36" s="685">
        <v>585</v>
      </c>
      <c r="O36" s="652"/>
      <c r="P36" s="685">
        <v>13</v>
      </c>
      <c r="Q36" s="652"/>
      <c r="R36" s="685">
        <v>748</v>
      </c>
      <c r="S36" s="652"/>
      <c r="T36" s="686">
        <v>421.71699999999998</v>
      </c>
      <c r="U36" s="652"/>
      <c r="V36" s="670">
        <v>4572.7169999999996</v>
      </c>
      <c r="W36" s="657"/>
      <c r="X36" s="677">
        <v>4300.3585000000003</v>
      </c>
      <c r="Y36" s="690"/>
      <c r="Z36" s="687">
        <v>0.85895545236697579</v>
      </c>
      <c r="AA36" s="669"/>
      <c r="AB36" s="688">
        <v>706.13920386780956</v>
      </c>
      <c r="AC36" s="643"/>
      <c r="AD36" s="440"/>
      <c r="AE36" s="654">
        <v>54850.741032059581</v>
      </c>
      <c r="AF36" s="669"/>
      <c r="AG36" s="670">
        <v>8014.431948601462</v>
      </c>
      <c r="AH36" s="669"/>
      <c r="AI36" s="670">
        <v>62865.172980661046</v>
      </c>
      <c r="AJ36" s="643"/>
    </row>
    <row r="37" spans="1:38" ht="13.5" thickBot="1" x14ac:dyDescent="0.25">
      <c r="A37" s="6" t="s">
        <v>513</v>
      </c>
      <c r="B37" s="620">
        <v>1849.9949999999999</v>
      </c>
      <c r="C37" s="213"/>
      <c r="D37" s="613">
        <v>1.08</v>
      </c>
      <c r="E37" s="213"/>
      <c r="F37" s="614">
        <v>1997.9946</v>
      </c>
      <c r="G37" s="367"/>
      <c r="H37" s="615">
        <v>8</v>
      </c>
      <c r="I37" s="116"/>
      <c r="J37" s="616">
        <v>574</v>
      </c>
      <c r="K37" s="46"/>
      <c r="L37" s="616">
        <v>306</v>
      </c>
      <c r="M37" s="46"/>
      <c r="N37" s="616">
        <v>381</v>
      </c>
      <c r="O37" s="46"/>
      <c r="P37" s="616">
        <v>668</v>
      </c>
      <c r="Q37" s="46"/>
      <c r="R37" s="616">
        <v>67</v>
      </c>
      <c r="S37" s="46"/>
      <c r="T37" s="617">
        <v>30</v>
      </c>
      <c r="U37" s="4"/>
      <c r="V37" s="11">
        <v>2034</v>
      </c>
      <c r="W37" s="101"/>
      <c r="X37" s="459">
        <v>1944</v>
      </c>
      <c r="Y37" s="571"/>
      <c r="Z37" s="184">
        <v>0.97297560263676386</v>
      </c>
      <c r="AA37" s="17"/>
      <c r="AB37" s="348">
        <v>53.994599999999991</v>
      </c>
      <c r="AC37" s="7"/>
      <c r="AD37" s="14"/>
      <c r="AE37" s="48">
        <v>24795.570082430062</v>
      </c>
      <c r="AF37" s="17"/>
      <c r="AG37" s="12">
        <v>612.81974562761332</v>
      </c>
      <c r="AH37" s="17"/>
      <c r="AI37" s="12">
        <v>25408.389828057676</v>
      </c>
      <c r="AJ37" s="7"/>
    </row>
    <row r="38" spans="1:38" ht="13.5" thickBot="1" x14ac:dyDescent="0.25">
      <c r="A38" s="70" t="s">
        <v>488</v>
      </c>
      <c r="B38" s="621">
        <v>122846.75810532823</v>
      </c>
      <c r="C38" s="467"/>
      <c r="D38" s="572">
        <v>1.08</v>
      </c>
      <c r="E38" s="467"/>
      <c r="F38" s="462">
        <v>132674.49875375451</v>
      </c>
      <c r="G38" s="622"/>
      <c r="H38" s="463">
        <v>11376</v>
      </c>
      <c r="I38" s="104"/>
      <c r="J38" s="460">
        <v>52581</v>
      </c>
      <c r="K38" s="104"/>
      <c r="L38" s="460">
        <v>23964</v>
      </c>
      <c r="M38" s="104"/>
      <c r="N38" s="460">
        <v>6219</v>
      </c>
      <c r="O38" s="104"/>
      <c r="P38" s="460">
        <v>1309</v>
      </c>
      <c r="Q38" s="104"/>
      <c r="R38" s="460">
        <v>15725</v>
      </c>
      <c r="S38" s="104"/>
      <c r="T38" s="460">
        <v>4270.5910000000003</v>
      </c>
      <c r="U38" s="104"/>
      <c r="V38" s="460">
        <v>115444.591</v>
      </c>
      <c r="W38" s="349"/>
      <c r="X38" s="464">
        <v>108631.29550000001</v>
      </c>
      <c r="Y38" s="349"/>
      <c r="Z38" s="225">
        <v>0.81878052316309125</v>
      </c>
      <c r="AA38" s="131"/>
      <c r="AB38" s="460">
        <v>27020.149211202421</v>
      </c>
      <c r="AC38" s="7"/>
      <c r="AE38" s="465">
        <v>1385583.7966643104</v>
      </c>
      <c r="AF38" s="40"/>
      <c r="AG38" s="466">
        <v>306669.20333568967</v>
      </c>
      <c r="AH38" s="40"/>
      <c r="AI38" s="78">
        <v>1692253</v>
      </c>
      <c r="AJ38" s="7"/>
    </row>
    <row r="39" spans="1:38" ht="15" x14ac:dyDescent="0.2">
      <c r="A39" s="350" t="s">
        <v>338</v>
      </c>
      <c r="B39" s="14"/>
      <c r="C39" s="14"/>
      <c r="D39" s="14"/>
      <c r="E39" s="14"/>
      <c r="F39" s="14"/>
      <c r="G39" s="14"/>
      <c r="H39" s="76"/>
      <c r="I39" s="4"/>
      <c r="J39" s="76"/>
      <c r="K39" s="4"/>
      <c r="L39" s="76"/>
      <c r="M39" s="4"/>
      <c r="N39" s="76"/>
      <c r="O39" s="4"/>
      <c r="P39" s="76"/>
      <c r="Q39" s="4"/>
      <c r="R39" s="76"/>
      <c r="S39" s="4"/>
      <c r="T39" s="76"/>
      <c r="U39" s="4"/>
      <c r="V39" s="76"/>
      <c r="W39" s="4"/>
      <c r="X39" s="76"/>
      <c r="Y39" s="4"/>
      <c r="Z39" s="178"/>
      <c r="AA39" s="68"/>
      <c r="AB39" s="76"/>
      <c r="AC39" s="14"/>
      <c r="AE39" s="76"/>
      <c r="AF39" s="4"/>
      <c r="AG39" s="76"/>
      <c r="AH39" s="4"/>
      <c r="AI39" s="76"/>
      <c r="AJ39" s="14"/>
    </row>
    <row r="40" spans="1:38" ht="15" x14ac:dyDescent="0.2">
      <c r="A40" s="245" t="s">
        <v>339</v>
      </c>
      <c r="B40" s="14"/>
      <c r="C40" s="14"/>
      <c r="D40" s="14"/>
      <c r="E40" s="14"/>
      <c r="F40" s="14"/>
      <c r="G40" s="14"/>
      <c r="H40" s="76"/>
      <c r="I40" s="4"/>
      <c r="J40" s="76"/>
      <c r="K40" s="4"/>
      <c r="L40" s="76"/>
      <c r="M40" s="4"/>
      <c r="N40" s="76"/>
      <c r="O40" s="4"/>
      <c r="P40" s="76"/>
      <c r="Q40" s="4"/>
      <c r="R40" s="76"/>
      <c r="S40" s="4"/>
      <c r="T40" s="76"/>
      <c r="U40" s="4"/>
      <c r="V40" s="76"/>
      <c r="W40" s="4"/>
      <c r="X40" s="76"/>
      <c r="Y40" s="4"/>
      <c r="Z40" s="178"/>
      <c r="AA40" s="68"/>
      <c r="AB40" s="76"/>
      <c r="AC40" s="14"/>
      <c r="AE40" s="76"/>
      <c r="AF40" s="4"/>
      <c r="AG40" s="76"/>
      <c r="AH40" s="4"/>
      <c r="AI40" s="76"/>
      <c r="AJ40" s="14"/>
    </row>
    <row r="41" spans="1:38" s="34" customFormat="1" ht="15" x14ac:dyDescent="0.2">
      <c r="A41" s="245" t="s">
        <v>340</v>
      </c>
      <c r="B41" s="351"/>
      <c r="D41" s="351"/>
      <c r="F41" s="351"/>
      <c r="I41" s="351"/>
      <c r="J41" s="351"/>
      <c r="K41" s="351"/>
      <c r="L41" s="351"/>
      <c r="M41" s="351"/>
      <c r="N41" s="351"/>
      <c r="O41" s="351"/>
      <c r="P41" s="351"/>
      <c r="Q41" s="351"/>
      <c r="R41" s="351"/>
      <c r="S41" s="351"/>
      <c r="T41" s="351"/>
      <c r="AK41"/>
      <c r="AL41"/>
    </row>
    <row r="42" spans="1:38" s="34" customFormat="1" ht="15" x14ac:dyDescent="0.2">
      <c r="A42" s="245"/>
      <c r="B42" s="392"/>
      <c r="D42" s="392"/>
      <c r="F42" s="392"/>
      <c r="I42" s="351"/>
      <c r="J42" s="351"/>
      <c r="K42" s="351"/>
      <c r="L42" s="351"/>
      <c r="M42" s="351"/>
      <c r="N42" s="351"/>
      <c r="O42" s="351"/>
      <c r="P42" s="392"/>
      <c r="Q42" s="392"/>
      <c r="R42" s="392"/>
      <c r="S42" s="392"/>
      <c r="T42" s="351"/>
      <c r="U42" s="351"/>
      <c r="W42" s="351"/>
      <c r="Y42" s="351"/>
      <c r="AK42"/>
      <c r="AL42"/>
    </row>
    <row r="43" spans="1:38" s="34" customFormat="1" ht="15" x14ac:dyDescent="0.2">
      <c r="A43" s="245"/>
      <c r="B43" s="392"/>
      <c r="D43" s="392"/>
      <c r="F43" s="392"/>
      <c r="I43" s="351"/>
      <c r="J43" s="351"/>
      <c r="K43" s="351"/>
      <c r="L43" s="351"/>
      <c r="M43" s="351"/>
      <c r="N43" s="351"/>
      <c r="O43" s="351"/>
      <c r="P43" s="392"/>
      <c r="Q43" s="392"/>
      <c r="R43" s="392"/>
      <c r="S43" s="392"/>
      <c r="T43" s="351"/>
      <c r="AK43"/>
      <c r="AL43"/>
    </row>
    <row r="44" spans="1:38" s="34" customFormat="1" ht="15" x14ac:dyDescent="0.2">
      <c r="A44" s="245"/>
      <c r="B44" s="351"/>
      <c r="D44" s="351"/>
      <c r="F44" s="351"/>
      <c r="I44" s="351"/>
      <c r="J44" s="351"/>
      <c r="K44" s="351"/>
      <c r="L44" s="351"/>
      <c r="M44" s="351"/>
      <c r="N44" s="351"/>
      <c r="O44" s="351"/>
      <c r="P44" s="351"/>
      <c r="Q44" s="351"/>
      <c r="R44" s="351"/>
      <c r="S44" s="351"/>
      <c r="T44" s="351"/>
      <c r="AK44"/>
      <c r="AL44"/>
    </row>
    <row r="45" spans="1:38" s="34" customFormat="1" ht="15" x14ac:dyDescent="0.2">
      <c r="H45" s="351"/>
      <c r="I45" s="351"/>
      <c r="J45" s="351"/>
      <c r="K45" s="351"/>
      <c r="L45" s="351"/>
      <c r="M45" s="351"/>
      <c r="N45" s="351"/>
      <c r="O45" s="351"/>
      <c r="P45" s="351"/>
      <c r="Q45" s="351"/>
      <c r="R45" s="351"/>
      <c r="S45" s="351"/>
      <c r="T45" s="351"/>
      <c r="U45" s="351"/>
      <c r="V45" s="351"/>
      <c r="W45" s="351"/>
      <c r="X45" s="351"/>
      <c r="Y45" s="351"/>
      <c r="Z45" s="76"/>
      <c r="AA45"/>
      <c r="AB45"/>
      <c r="AC45"/>
      <c r="AE45" s="351"/>
      <c r="AF45" s="351"/>
      <c r="AG45" s="351"/>
      <c r="AH45" s="351"/>
      <c r="AI45"/>
      <c r="AJ45"/>
      <c r="AK45"/>
      <c r="AL45"/>
    </row>
    <row r="46" spans="1:38" s="34" customFormat="1" ht="15" x14ac:dyDescent="0.2">
      <c r="H46" s="351"/>
      <c r="I46" s="351"/>
      <c r="J46" s="351"/>
      <c r="K46" s="351"/>
      <c r="L46" s="351"/>
      <c r="M46" s="351"/>
      <c r="N46" s="351"/>
      <c r="O46" s="351"/>
      <c r="P46" s="351"/>
      <c r="Q46" s="351"/>
      <c r="R46" s="351"/>
      <c r="S46" s="351"/>
      <c r="T46" s="351"/>
      <c r="U46" s="351"/>
      <c r="V46" s="351"/>
      <c r="W46" s="351"/>
      <c r="X46" s="351"/>
      <c r="Y46" s="351"/>
      <c r="Z46" s="76"/>
      <c r="AA46"/>
      <c r="AB46"/>
      <c r="AC46"/>
      <c r="AE46" s="351"/>
      <c r="AF46" s="351"/>
      <c r="AG46" s="351"/>
      <c r="AH46" s="351"/>
      <c r="AI46"/>
      <c r="AJ46"/>
      <c r="AK46"/>
      <c r="AL46"/>
    </row>
    <row r="47" spans="1:38" ht="15" x14ac:dyDescent="0.2">
      <c r="H47" s="52"/>
      <c r="I47" s="52"/>
      <c r="J47" s="52"/>
      <c r="K47" s="52"/>
      <c r="L47" s="52"/>
      <c r="M47" s="52"/>
      <c r="N47" s="52"/>
      <c r="O47" s="52"/>
      <c r="P47" s="52"/>
      <c r="Q47" s="52"/>
      <c r="R47" s="52"/>
      <c r="S47" s="52"/>
      <c r="T47" s="52"/>
      <c r="U47" s="52"/>
      <c r="V47" s="52"/>
      <c r="W47" s="52"/>
      <c r="X47" s="52"/>
      <c r="Y47" s="52"/>
      <c r="Z47" s="351"/>
      <c r="AA47" s="14"/>
      <c r="AB47" s="14"/>
      <c r="AC47" s="14"/>
      <c r="AE47" s="52"/>
      <c r="AF47" s="52"/>
      <c r="AG47" s="52"/>
      <c r="AH47" s="52"/>
      <c r="AK47" s="34"/>
      <c r="AL47" s="60"/>
    </row>
    <row r="48" spans="1:38" ht="15" x14ac:dyDescent="0.2">
      <c r="AK48" s="34"/>
    </row>
    <row r="49" spans="37:38" ht="15" x14ac:dyDescent="0.2">
      <c r="AK49" s="34"/>
    </row>
    <row r="50" spans="37:38" ht="15" x14ac:dyDescent="0.2">
      <c r="AK50" s="34"/>
    </row>
    <row r="51" spans="37:38" ht="15" x14ac:dyDescent="0.2">
      <c r="AK51" s="34"/>
    </row>
    <row r="52" spans="37:38" ht="15" x14ac:dyDescent="0.2">
      <c r="AK52" s="34"/>
    </row>
    <row r="53" spans="37:38" ht="15" x14ac:dyDescent="0.2">
      <c r="AL53" s="34"/>
    </row>
    <row r="54" spans="37:38" ht="15" x14ac:dyDescent="0.2">
      <c r="AL54" s="34"/>
    </row>
    <row r="55" spans="37:38" ht="15" x14ac:dyDescent="0.2">
      <c r="AL55" s="34"/>
    </row>
    <row r="56" spans="37:38" ht="15" x14ac:dyDescent="0.2">
      <c r="AL56" s="34"/>
    </row>
    <row r="57" spans="37:38" ht="15" x14ac:dyDescent="0.2">
      <c r="AL57" s="34"/>
    </row>
    <row r="58" spans="37:38" ht="15" x14ac:dyDescent="0.2">
      <c r="AL58" s="34"/>
    </row>
    <row r="59" spans="37:38" ht="15" x14ac:dyDescent="0.2">
      <c r="AL59" s="34"/>
    </row>
    <row r="60" spans="37:38" ht="15" x14ac:dyDescent="0.2">
      <c r="AL60" s="34"/>
    </row>
    <row r="61" spans="37:38" ht="15" x14ac:dyDescent="0.2">
      <c r="AL61" s="34"/>
    </row>
    <row r="62" spans="37:38" ht="15" x14ac:dyDescent="0.2">
      <c r="AL62" s="34"/>
    </row>
    <row r="63" spans="37:38" ht="15" x14ac:dyDescent="0.2">
      <c r="AL63" s="34"/>
    </row>
    <row r="64" spans="37:38" ht="15" x14ac:dyDescent="0.2">
      <c r="AL64" s="34"/>
    </row>
    <row r="65" spans="38:38" ht="15" x14ac:dyDescent="0.2">
      <c r="AL65" s="34"/>
    </row>
    <row r="67" spans="38:38" ht="15" x14ac:dyDescent="0.2">
      <c r="AL67" s="34"/>
    </row>
    <row r="68" spans="38:38" ht="15" x14ac:dyDescent="0.2">
      <c r="AL68" s="34"/>
    </row>
  </sheetData>
  <mergeCells count="104">
    <mergeCell ref="D13:E13"/>
    <mergeCell ref="J12:K12"/>
    <mergeCell ref="H3:Q3"/>
    <mergeCell ref="H9:I9"/>
    <mergeCell ref="H8:I8"/>
    <mergeCell ref="D10:E10"/>
    <mergeCell ref="D11:E11"/>
    <mergeCell ref="P11:Q11"/>
    <mergeCell ref="L11:M11"/>
    <mergeCell ref="B3:G3"/>
    <mergeCell ref="B4:G4"/>
    <mergeCell ref="F5:G5"/>
    <mergeCell ref="B5:C5"/>
    <mergeCell ref="B6:C6"/>
    <mergeCell ref="B8:C8"/>
    <mergeCell ref="D12:E12"/>
    <mergeCell ref="N11:O11"/>
    <mergeCell ref="B9:C9"/>
    <mergeCell ref="D5:E5"/>
    <mergeCell ref="D6:E6"/>
    <mergeCell ref="D8:E8"/>
    <mergeCell ref="D9:E9"/>
    <mergeCell ref="N10:O10"/>
    <mergeCell ref="L12:M12"/>
    <mergeCell ref="J10:K10"/>
    <mergeCell ref="AI9:AJ9"/>
    <mergeCell ref="AE9:AF9"/>
    <mergeCell ref="AE12:AF12"/>
    <mergeCell ref="H11:I11"/>
    <mergeCell ref="F10:G10"/>
    <mergeCell ref="H10:I10"/>
    <mergeCell ref="L10:M10"/>
    <mergeCell ref="R12:S12"/>
    <mergeCell ref="R11:S11"/>
    <mergeCell ref="F11:G11"/>
    <mergeCell ref="J11:K11"/>
    <mergeCell ref="X5:Y5"/>
    <mergeCell ref="X6:Y6"/>
    <mergeCell ref="X7:Y7"/>
    <mergeCell ref="Z13:AA13"/>
    <mergeCell ref="AI7:AJ7"/>
    <mergeCell ref="AE8:AF8"/>
    <mergeCell ref="AG9:AH9"/>
    <mergeCell ref="X9:Y9"/>
    <mergeCell ref="Z7:AA7"/>
    <mergeCell ref="Z9:AA9"/>
    <mergeCell ref="AB13:AC13"/>
    <mergeCell ref="Z12:AA12"/>
    <mergeCell ref="AB12:AC12"/>
    <mergeCell ref="X8:Y8"/>
    <mergeCell ref="AG10:AH10"/>
    <mergeCell ref="AG12:AH12"/>
    <mergeCell ref="AG13:AH13"/>
    <mergeCell ref="AI13:AJ13"/>
    <mergeCell ref="AE13:AF13"/>
    <mergeCell ref="AE10:AF10"/>
    <mergeCell ref="AE4:AJ4"/>
    <mergeCell ref="Z5:AA5"/>
    <mergeCell ref="AB5:AC5"/>
    <mergeCell ref="Z6:AA6"/>
    <mergeCell ref="AB6:AC6"/>
    <mergeCell ref="AI6:AJ6"/>
    <mergeCell ref="T7:U7"/>
    <mergeCell ref="T8:U8"/>
    <mergeCell ref="R8:S8"/>
    <mergeCell ref="AI8:AJ8"/>
    <mergeCell ref="AG8:AH8"/>
    <mergeCell ref="X4:Y4"/>
    <mergeCell ref="H4:W4"/>
    <mergeCell ref="P8:Q8"/>
    <mergeCell ref="P7:Q7"/>
    <mergeCell ref="R7:S7"/>
    <mergeCell ref="H5:W5"/>
    <mergeCell ref="H7:I7"/>
    <mergeCell ref="L7:M7"/>
    <mergeCell ref="J7:K7"/>
    <mergeCell ref="N7:O7"/>
    <mergeCell ref="L8:M8"/>
    <mergeCell ref="J8:K8"/>
    <mergeCell ref="N8:O8"/>
    <mergeCell ref="AL27:AL30"/>
    <mergeCell ref="F6:G6"/>
    <mergeCell ref="F8:G8"/>
    <mergeCell ref="B13:C13"/>
    <mergeCell ref="B10:C10"/>
    <mergeCell ref="B11:C11"/>
    <mergeCell ref="B12:C12"/>
    <mergeCell ref="F13:G13"/>
    <mergeCell ref="F12:G12"/>
    <mergeCell ref="F9:G9"/>
    <mergeCell ref="AB14:AC14"/>
    <mergeCell ref="AI14:AJ14"/>
    <mergeCell ref="AE14:AF14"/>
    <mergeCell ref="AG14:AH14"/>
    <mergeCell ref="R10:S10"/>
    <mergeCell ref="P10:Q10"/>
    <mergeCell ref="V8:W8"/>
    <mergeCell ref="P9:Q9"/>
    <mergeCell ref="R9:S9"/>
    <mergeCell ref="T9:U9"/>
    <mergeCell ref="V9:W9"/>
    <mergeCell ref="N9:O9"/>
    <mergeCell ref="J9:K9"/>
    <mergeCell ref="L9:M9"/>
  </mergeCells>
  <phoneticPr fontId="0" type="noConversion"/>
  <pageMargins left="0.37" right="0.37" top="1.18" bottom="0.49" header="0.5" footer="0.5"/>
  <pageSetup paperSize="9" scale="64"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7"/>
  <sheetViews>
    <sheetView zoomScale="75" workbookViewId="0">
      <pane xSplit="1" ySplit="11" topLeftCell="B12" activePane="bottomRight" state="frozen"/>
      <selection activeCell="A19" sqref="A19:I19"/>
      <selection pane="topRight" activeCell="A19" sqref="A19:I19"/>
      <selection pane="bottomLeft" activeCell="A19" sqref="A19:I19"/>
      <selection pane="bottomRight" activeCell="M22" sqref="M22"/>
    </sheetView>
  </sheetViews>
  <sheetFormatPr defaultRowHeight="12.75" x14ac:dyDescent="0.2"/>
  <cols>
    <col min="1" max="1" width="22.42578125" customWidth="1"/>
    <col min="2" max="2" width="14.140625" customWidth="1"/>
    <col min="3" max="3" width="3.42578125" customWidth="1"/>
    <col min="4" max="4" width="13.5703125" customWidth="1"/>
    <col min="5" max="5" width="3" customWidth="1"/>
    <col min="6" max="6" width="13.85546875" bestFit="1" customWidth="1"/>
    <col min="7" max="7" width="3" customWidth="1"/>
    <col min="8" max="8" width="11.42578125" customWidth="1"/>
    <col min="9" max="9" width="1.7109375" customWidth="1"/>
    <col min="11" max="11" width="12.5703125" customWidth="1"/>
    <col min="15" max="15" width="3.7109375" customWidth="1"/>
  </cols>
  <sheetData>
    <row r="1" spans="1:15" ht="20.25" x14ac:dyDescent="0.3">
      <c r="A1" s="189" t="s">
        <v>1177</v>
      </c>
      <c r="B1" s="24"/>
      <c r="C1" s="24"/>
      <c r="D1" s="24"/>
      <c r="E1" s="24"/>
      <c r="F1" s="426"/>
      <c r="J1" s="24"/>
      <c r="O1" s="24"/>
    </row>
    <row r="2" spans="1:15" ht="13.5" thickBot="1" x14ac:dyDescent="0.25"/>
    <row r="3" spans="1:15" x14ac:dyDescent="0.2">
      <c r="A3" s="25"/>
      <c r="B3" s="25"/>
      <c r="C3" s="26"/>
      <c r="D3" s="26"/>
      <c r="E3" s="26"/>
      <c r="F3" s="26"/>
      <c r="G3" s="26"/>
      <c r="H3" s="25"/>
      <c r="I3" s="28"/>
    </row>
    <row r="4" spans="1:15" s="61" customFormat="1" x14ac:dyDescent="0.2">
      <c r="A4" s="142"/>
      <c r="B4" s="2878" t="s">
        <v>329</v>
      </c>
      <c r="C4" s="3159"/>
      <c r="D4" s="3159"/>
      <c r="E4" s="3159"/>
      <c r="F4" s="3159"/>
      <c r="G4" s="3159"/>
      <c r="H4" s="2878" t="s">
        <v>67</v>
      </c>
      <c r="I4" s="3121"/>
      <c r="O4"/>
    </row>
    <row r="5" spans="1:15" s="61" customFormat="1" x14ac:dyDescent="0.2">
      <c r="A5" s="142"/>
      <c r="B5" s="142"/>
      <c r="C5" s="62"/>
      <c r="D5" s="3218" t="s">
        <v>330</v>
      </c>
      <c r="E5" s="3186"/>
      <c r="F5" s="62"/>
      <c r="G5" s="62"/>
      <c r="H5" s="2878" t="s">
        <v>485</v>
      </c>
      <c r="I5" s="3121"/>
      <c r="O5"/>
    </row>
    <row r="6" spans="1:15" s="61" customFormat="1" x14ac:dyDescent="0.2">
      <c r="A6" s="142"/>
      <c r="B6" s="3176"/>
      <c r="C6" s="3156"/>
      <c r="D6" s="3156"/>
      <c r="E6" s="3156"/>
      <c r="F6" s="3156"/>
      <c r="G6" s="3156"/>
      <c r="H6" s="2878" t="s">
        <v>80</v>
      </c>
      <c r="I6" s="3121"/>
      <c r="O6"/>
    </row>
    <row r="7" spans="1:15" s="61" customFormat="1" x14ac:dyDescent="0.2">
      <c r="A7" s="294" t="s">
        <v>678</v>
      </c>
      <c r="B7" s="294" t="s">
        <v>127</v>
      </c>
      <c r="C7" s="255"/>
      <c r="D7" s="296" t="s">
        <v>250</v>
      </c>
      <c r="E7" s="255"/>
      <c r="F7" s="3127" t="s">
        <v>626</v>
      </c>
      <c r="G7" s="3159"/>
      <c r="H7" s="2878" t="s">
        <v>386</v>
      </c>
      <c r="I7" s="3121"/>
      <c r="O7"/>
    </row>
    <row r="8" spans="1:15" s="61" customFormat="1" x14ac:dyDescent="0.2">
      <c r="A8" s="294"/>
      <c r="B8" s="294" t="s">
        <v>251</v>
      </c>
      <c r="C8" s="255"/>
      <c r="D8" s="296" t="s">
        <v>251</v>
      </c>
      <c r="E8" s="255"/>
      <c r="F8" s="3127"/>
      <c r="G8" s="3159"/>
      <c r="H8" s="2878" t="s">
        <v>280</v>
      </c>
      <c r="I8" s="3121"/>
      <c r="O8"/>
    </row>
    <row r="9" spans="1:15" s="61" customFormat="1" x14ac:dyDescent="0.2">
      <c r="A9" s="294"/>
      <c r="B9" s="3185"/>
      <c r="C9" s="3187"/>
      <c r="D9" s="62"/>
      <c r="E9" s="62"/>
      <c r="F9" s="3198"/>
      <c r="G9" s="3186"/>
      <c r="H9" s="142"/>
      <c r="I9" s="199"/>
      <c r="O9"/>
    </row>
    <row r="10" spans="1:15" x14ac:dyDescent="0.2">
      <c r="A10" s="1"/>
      <c r="B10" s="2851" t="s">
        <v>137</v>
      </c>
      <c r="C10" s="2864"/>
      <c r="D10" s="2854" t="s">
        <v>138</v>
      </c>
      <c r="E10" s="2864"/>
      <c r="F10" s="2854" t="s">
        <v>252</v>
      </c>
      <c r="G10" s="2852"/>
      <c r="H10" s="2851" t="s">
        <v>486</v>
      </c>
      <c r="I10" s="2853"/>
    </row>
    <row r="11" spans="1:15" ht="13.5" thickBot="1" x14ac:dyDescent="0.25">
      <c r="A11" s="308"/>
      <c r="B11" s="262"/>
      <c r="C11" s="41"/>
      <c r="D11" s="185"/>
      <c r="E11" s="41"/>
      <c r="F11" s="36"/>
      <c r="G11" s="17"/>
      <c r="H11" s="54"/>
      <c r="I11" s="191"/>
      <c r="O11" s="13"/>
    </row>
    <row r="12" spans="1:15" x14ac:dyDescent="0.2">
      <c r="A12" s="234" t="s">
        <v>591</v>
      </c>
      <c r="B12" s="567">
        <v>39553.392424999998</v>
      </c>
      <c r="C12" s="590"/>
      <c r="D12" s="568">
        <v>30.417187500000001</v>
      </c>
      <c r="E12" s="590"/>
      <c r="F12" s="569">
        <v>39583.809612500001</v>
      </c>
      <c r="G12" s="570"/>
      <c r="H12" s="241">
        <v>305937.22734600236</v>
      </c>
      <c r="I12" s="235"/>
      <c r="J12" s="404"/>
    </row>
    <row r="13" spans="1:15" x14ac:dyDescent="0.2">
      <c r="A13" s="642" t="s">
        <v>494</v>
      </c>
      <c r="B13" s="1262">
        <v>47009.8125</v>
      </c>
      <c r="C13" s="727"/>
      <c r="D13" s="650">
        <v>0</v>
      </c>
      <c r="E13" s="727"/>
      <c r="F13" s="1263">
        <v>47009.8125</v>
      </c>
      <c r="G13" s="652"/>
      <c r="H13" s="654">
        <v>363331.67108210316</v>
      </c>
      <c r="I13" s="643"/>
      <c r="J13" s="404"/>
    </row>
    <row r="14" spans="1:15" x14ac:dyDescent="0.2">
      <c r="A14" s="642" t="s">
        <v>612</v>
      </c>
      <c r="B14" s="1262">
        <v>13570.1567235</v>
      </c>
      <c r="C14" s="729" t="s">
        <v>492</v>
      </c>
      <c r="D14" s="650">
        <v>184.88242500000001</v>
      </c>
      <c r="E14" s="729"/>
      <c r="F14" s="1263">
        <v>13755.0391485</v>
      </c>
      <c r="G14" s="656" t="s">
        <v>492</v>
      </c>
      <c r="H14" s="654">
        <v>106310.59972052119</v>
      </c>
      <c r="I14" s="656"/>
      <c r="J14" s="404"/>
    </row>
    <row r="15" spans="1:15" x14ac:dyDescent="0.2">
      <c r="A15" s="642" t="s">
        <v>306</v>
      </c>
      <c r="B15" s="1262">
        <v>34430.392499999994</v>
      </c>
      <c r="C15" s="727"/>
      <c r="D15" s="650">
        <v>0</v>
      </c>
      <c r="E15" s="727"/>
      <c r="F15" s="1263">
        <v>34430.392499999994</v>
      </c>
      <c r="G15" s="657"/>
      <c r="H15" s="654">
        <v>266107.25246006268</v>
      </c>
      <c r="I15" s="657"/>
      <c r="J15" s="404"/>
    </row>
    <row r="16" spans="1:15" x14ac:dyDescent="0.2">
      <c r="A16" s="658" t="s">
        <v>496</v>
      </c>
      <c r="B16" s="1262">
        <v>10218.19072263837</v>
      </c>
      <c r="C16" s="727"/>
      <c r="D16" s="650">
        <v>685.9808049628067</v>
      </c>
      <c r="E16" s="727"/>
      <c r="F16" s="1263">
        <v>10904.171527601176</v>
      </c>
      <c r="G16" s="657"/>
      <c r="H16" s="654">
        <v>84276.678680418583</v>
      </c>
      <c r="I16" s="657"/>
      <c r="J16" s="404"/>
      <c r="O16" s="3217" t="s">
        <v>1178</v>
      </c>
    </row>
    <row r="17" spans="1:15" x14ac:dyDescent="0.2">
      <c r="A17" s="642" t="s">
        <v>445</v>
      </c>
      <c r="B17" s="1262">
        <v>38216.962683973397</v>
      </c>
      <c r="C17" s="729" t="s">
        <v>492</v>
      </c>
      <c r="D17" s="650">
        <v>658.40612750000003</v>
      </c>
      <c r="E17" s="729"/>
      <c r="F17" s="1263">
        <v>38875.368811473396</v>
      </c>
      <c r="G17" s="656" t="s">
        <v>492</v>
      </c>
      <c r="H17" s="654">
        <v>300461.79644315114</v>
      </c>
      <c r="I17" s="656"/>
      <c r="J17" s="404"/>
      <c r="O17" s="3214"/>
    </row>
    <row r="18" spans="1:15" x14ac:dyDescent="0.2">
      <c r="A18" s="642" t="s">
        <v>592</v>
      </c>
      <c r="B18" s="1262">
        <v>57873.682933999997</v>
      </c>
      <c r="C18" s="729" t="s">
        <v>492</v>
      </c>
      <c r="D18" s="650">
        <v>1615.1772474999998</v>
      </c>
      <c r="E18" s="729"/>
      <c r="F18" s="1263">
        <v>59488.8601815</v>
      </c>
      <c r="G18" s="656" t="s">
        <v>492</v>
      </c>
      <c r="H18" s="654">
        <v>459780.32736280281</v>
      </c>
      <c r="I18" s="656"/>
      <c r="J18" s="404"/>
      <c r="O18" s="3214"/>
    </row>
    <row r="19" spans="1:15" x14ac:dyDescent="0.2">
      <c r="A19" s="642" t="s">
        <v>593</v>
      </c>
      <c r="B19" s="1262">
        <v>62893.150461249999</v>
      </c>
      <c r="C19" s="727"/>
      <c r="D19" s="650">
        <v>6164.9048350000012</v>
      </c>
      <c r="E19" s="727"/>
      <c r="F19" s="1263">
        <v>69058.055296250008</v>
      </c>
      <c r="G19" s="657"/>
      <c r="H19" s="654">
        <v>533739.17695304146</v>
      </c>
      <c r="I19" s="657"/>
      <c r="J19" s="404"/>
      <c r="O19" s="3214"/>
    </row>
    <row r="20" spans="1:15" x14ac:dyDescent="0.2">
      <c r="A20" s="642" t="s">
        <v>594</v>
      </c>
      <c r="B20" s="1262">
        <v>29459.020868847299</v>
      </c>
      <c r="C20" s="727"/>
      <c r="D20" s="650">
        <v>0</v>
      </c>
      <c r="E20" s="727"/>
      <c r="F20" s="1263">
        <v>29459.020868847299</v>
      </c>
      <c r="G20" s="657"/>
      <c r="H20" s="654">
        <v>227684.27933467802</v>
      </c>
      <c r="I20" s="657"/>
      <c r="J20" s="404"/>
    </row>
    <row r="21" spans="1:15" x14ac:dyDescent="0.2">
      <c r="A21" s="642" t="s">
        <v>520</v>
      </c>
      <c r="B21" s="1262">
        <v>10441.383750000001</v>
      </c>
      <c r="C21" s="727"/>
      <c r="D21" s="650">
        <v>0</v>
      </c>
      <c r="E21" s="727"/>
      <c r="F21" s="1263">
        <v>10441.383750000001</v>
      </c>
      <c r="G21" s="657"/>
      <c r="H21" s="654">
        <v>80699.862529700928</v>
      </c>
      <c r="I21" s="657"/>
      <c r="J21" s="404"/>
    </row>
    <row r="22" spans="1:15" x14ac:dyDescent="0.2">
      <c r="A22" s="642" t="s">
        <v>531</v>
      </c>
      <c r="B22" s="1262">
        <v>30066.36735</v>
      </c>
      <c r="C22" s="729" t="s">
        <v>492</v>
      </c>
      <c r="D22" s="650">
        <v>2041.3793325000001</v>
      </c>
      <c r="E22" s="729"/>
      <c r="F22" s="1263">
        <v>32107.746682500001</v>
      </c>
      <c r="G22" s="656" t="s">
        <v>492</v>
      </c>
      <c r="H22" s="654">
        <v>248155.87717635714</v>
      </c>
      <c r="I22" s="656"/>
      <c r="J22" s="404"/>
    </row>
    <row r="23" spans="1:15" x14ac:dyDescent="0.2">
      <c r="A23" s="642" t="s">
        <v>500</v>
      </c>
      <c r="B23" s="1262">
        <v>41755.550069750003</v>
      </c>
      <c r="C23" s="729" t="s">
        <v>492</v>
      </c>
      <c r="D23" s="650">
        <v>3840.7216800000001</v>
      </c>
      <c r="E23" s="729"/>
      <c r="F23" s="1263">
        <v>45596.271749750005</v>
      </c>
      <c r="G23" s="656" t="s">
        <v>492</v>
      </c>
      <c r="H23" s="654">
        <v>352406.63021045574</v>
      </c>
      <c r="I23" s="656"/>
      <c r="J23" s="404"/>
    </row>
    <row r="24" spans="1:15" x14ac:dyDescent="0.2">
      <c r="A24" s="642" t="s">
        <v>503</v>
      </c>
      <c r="B24" s="1262">
        <v>78621.247884500001</v>
      </c>
      <c r="C24" s="729" t="s">
        <v>492</v>
      </c>
      <c r="D24" s="650">
        <v>1712.3307500000001</v>
      </c>
      <c r="E24" s="729"/>
      <c r="F24" s="1263">
        <v>80333.578634499994</v>
      </c>
      <c r="G24" s="656" t="s">
        <v>492</v>
      </c>
      <c r="H24" s="654">
        <v>620885.97714101546</v>
      </c>
      <c r="I24" s="656"/>
      <c r="J24" s="404"/>
    </row>
    <row r="25" spans="1:15" x14ac:dyDescent="0.2">
      <c r="A25" s="642" t="s">
        <v>505</v>
      </c>
      <c r="B25" s="1262">
        <v>10336.101777361631</v>
      </c>
      <c r="C25" s="727"/>
      <c r="D25" s="650">
        <v>217.00783503719333</v>
      </c>
      <c r="E25" s="727"/>
      <c r="F25" s="1263">
        <v>10553.109612398825</v>
      </c>
      <c r="G25" s="657"/>
      <c r="H25" s="654">
        <v>81563.374680242996</v>
      </c>
      <c r="I25" s="657"/>
      <c r="J25" s="404"/>
    </row>
    <row r="26" spans="1:15" x14ac:dyDescent="0.2">
      <c r="A26" s="642" t="s">
        <v>104</v>
      </c>
      <c r="B26" s="1262">
        <v>546.06089999999995</v>
      </c>
      <c r="C26" s="729"/>
      <c r="D26" s="650">
        <v>78809.132443982802</v>
      </c>
      <c r="E26" s="729" t="s">
        <v>492</v>
      </c>
      <c r="F26" s="1263">
        <v>79355.193343982799</v>
      </c>
      <c r="G26" s="656" t="s">
        <v>492</v>
      </c>
      <c r="H26" s="654">
        <v>613324.1864496409</v>
      </c>
      <c r="I26" s="656"/>
      <c r="J26" s="404"/>
    </row>
    <row r="27" spans="1:15" x14ac:dyDescent="0.2">
      <c r="A27" s="642" t="s">
        <v>506</v>
      </c>
      <c r="B27" s="1262">
        <v>45494.736707153737</v>
      </c>
      <c r="C27" s="727"/>
      <c r="D27" s="650">
        <v>205.9385</v>
      </c>
      <c r="E27" s="727"/>
      <c r="F27" s="1263">
        <v>45700.675207153734</v>
      </c>
      <c r="G27" s="657"/>
      <c r="H27" s="654">
        <v>353213.54860957182</v>
      </c>
      <c r="I27" s="657"/>
      <c r="J27" s="404"/>
    </row>
    <row r="28" spans="1:15" x14ac:dyDescent="0.2">
      <c r="A28" s="658" t="s">
        <v>320</v>
      </c>
      <c r="B28" s="1262">
        <v>71362.364200000011</v>
      </c>
      <c r="C28" s="727"/>
      <c r="D28" s="650">
        <v>3741.1016249999998</v>
      </c>
      <c r="E28" s="727"/>
      <c r="F28" s="1263">
        <v>75103.465825000007</v>
      </c>
      <c r="G28" s="652"/>
      <c r="H28" s="654">
        <v>580463.23291025416</v>
      </c>
      <c r="I28" s="643"/>
      <c r="J28" s="404"/>
    </row>
    <row r="29" spans="1:15" x14ac:dyDescent="0.2">
      <c r="A29" s="642" t="s">
        <v>614</v>
      </c>
      <c r="B29" s="1262">
        <v>21926.053500000002</v>
      </c>
      <c r="C29" s="727"/>
      <c r="D29" s="650">
        <v>0</v>
      </c>
      <c r="E29" s="727"/>
      <c r="F29" s="1263">
        <v>21926.053500000002</v>
      </c>
      <c r="G29" s="652"/>
      <c r="H29" s="654">
        <v>169463.12343599746</v>
      </c>
      <c r="I29" s="643"/>
      <c r="J29" s="404"/>
    </row>
    <row r="30" spans="1:15" x14ac:dyDescent="0.2">
      <c r="A30" s="642" t="s">
        <v>509</v>
      </c>
      <c r="B30" s="1262">
        <v>12045.234009899999</v>
      </c>
      <c r="C30" s="727"/>
      <c r="D30" s="650">
        <v>0</v>
      </c>
      <c r="E30" s="727"/>
      <c r="F30" s="1263">
        <v>12045.234009899999</v>
      </c>
      <c r="G30" s="652"/>
      <c r="H30" s="654">
        <v>93095.776576261575</v>
      </c>
      <c r="I30" s="643"/>
      <c r="J30" s="404"/>
    </row>
    <row r="31" spans="1:15" x14ac:dyDescent="0.2">
      <c r="A31" s="642" t="s">
        <v>634</v>
      </c>
      <c r="B31" s="1262">
        <v>27057.312450000001</v>
      </c>
      <c r="C31" s="727"/>
      <c r="D31" s="650">
        <v>415.01575000000003</v>
      </c>
      <c r="E31" s="727"/>
      <c r="F31" s="1263">
        <v>27472.3282</v>
      </c>
      <c r="G31" s="652"/>
      <c r="H31" s="654">
        <v>212329.43469880862</v>
      </c>
      <c r="I31" s="643"/>
      <c r="J31" s="404"/>
    </row>
    <row r="32" spans="1:15" x14ac:dyDescent="0.2">
      <c r="A32" s="642" t="s">
        <v>511</v>
      </c>
      <c r="B32" s="1262">
        <v>25880.246717846268</v>
      </c>
      <c r="C32" s="727"/>
      <c r="D32" s="650">
        <v>4</v>
      </c>
      <c r="E32" s="727"/>
      <c r="F32" s="1263">
        <v>25884.246717846268</v>
      </c>
      <c r="G32" s="652"/>
      <c r="H32" s="654">
        <v>200055.39513046402</v>
      </c>
      <c r="I32" s="643"/>
      <c r="J32" s="404"/>
    </row>
    <row r="33" spans="1:15" x14ac:dyDescent="0.2">
      <c r="A33" s="642" t="s">
        <v>326</v>
      </c>
      <c r="B33" s="1262">
        <v>54657.236024999998</v>
      </c>
      <c r="C33" s="727"/>
      <c r="D33" s="650">
        <v>0</v>
      </c>
      <c r="E33" s="727"/>
      <c r="F33" s="1263">
        <v>54657.236024999998</v>
      </c>
      <c r="G33" s="652"/>
      <c r="H33" s="654">
        <v>422437.44115533703</v>
      </c>
      <c r="I33" s="643"/>
      <c r="J33" s="404"/>
      <c r="O33" s="13"/>
    </row>
    <row r="34" spans="1:15" ht="13.5" thickBot="1" x14ac:dyDescent="0.25">
      <c r="A34" s="6" t="s">
        <v>513</v>
      </c>
      <c r="B34" s="472">
        <v>12518.312737903745</v>
      </c>
      <c r="C34" s="473"/>
      <c r="D34" s="474">
        <v>0</v>
      </c>
      <c r="E34" s="473"/>
      <c r="F34" s="475">
        <v>12518.312737903745</v>
      </c>
      <c r="G34" s="40"/>
      <c r="H34" s="48">
        <v>96752.129913110053</v>
      </c>
      <c r="I34" s="7"/>
      <c r="J34" s="404"/>
    </row>
    <row r="35" spans="1:15" ht="13.5" thickBot="1" x14ac:dyDescent="0.25">
      <c r="A35" s="70" t="s">
        <v>488</v>
      </c>
      <c r="B35" s="476">
        <v>775932.96989862446</v>
      </c>
      <c r="C35" s="477"/>
      <c r="D35" s="478">
        <v>100326.3965439828</v>
      </c>
      <c r="E35" s="477"/>
      <c r="F35" s="478">
        <v>876259.36644260737</v>
      </c>
      <c r="G35" s="79"/>
      <c r="H35" s="89">
        <v>6772475</v>
      </c>
      <c r="I35" s="7"/>
      <c r="J35" s="404"/>
    </row>
    <row r="36" spans="1:15" ht="15" x14ac:dyDescent="0.2">
      <c r="A36" s="245" t="s">
        <v>253</v>
      </c>
      <c r="B36" s="76"/>
      <c r="C36" s="68"/>
      <c r="D36" s="76"/>
      <c r="E36" s="68"/>
      <c r="F36" s="76"/>
      <c r="G36" s="76"/>
    </row>
    <row r="37" spans="1:15" ht="15" x14ac:dyDescent="0.2">
      <c r="A37" s="245" t="s">
        <v>229</v>
      </c>
      <c r="B37" s="76"/>
      <c r="C37" s="68"/>
      <c r="D37" s="76"/>
      <c r="E37" s="68"/>
      <c r="F37" s="76"/>
      <c r="G37" s="76"/>
    </row>
    <row r="38" spans="1:15" ht="15" x14ac:dyDescent="0.2">
      <c r="A38" s="245" t="s">
        <v>44</v>
      </c>
      <c r="B38" s="76"/>
      <c r="C38" s="68"/>
      <c r="D38" s="76"/>
      <c r="E38" s="68"/>
      <c r="F38" s="76"/>
      <c r="G38" s="76"/>
    </row>
    <row r="39" spans="1:15" s="34" customFormat="1" ht="15" x14ac:dyDescent="0.2">
      <c r="A39" s="34" t="s">
        <v>45</v>
      </c>
      <c r="F39" s="479"/>
      <c r="O39"/>
    </row>
    <row r="40" spans="1:15" s="34" customFormat="1" ht="15" x14ac:dyDescent="0.2">
      <c r="A40" s="34" t="s">
        <v>46</v>
      </c>
      <c r="F40" s="479"/>
      <c r="O40"/>
    </row>
    <row r="41" spans="1:15" s="34" customFormat="1" ht="15" x14ac:dyDescent="0.2">
      <c r="A41" s="34" t="s">
        <v>692</v>
      </c>
      <c r="F41" s="479"/>
      <c r="O41"/>
    </row>
    <row r="42" spans="1:15" ht="15" x14ac:dyDescent="0.2">
      <c r="A42" s="245"/>
    </row>
    <row r="47" spans="1:15" x14ac:dyDescent="0.2">
      <c r="O47" s="60"/>
    </row>
    <row r="53" spans="15:15" ht="15" x14ac:dyDescent="0.2">
      <c r="O53" s="34"/>
    </row>
    <row r="54" spans="15:15" ht="15" x14ac:dyDescent="0.2">
      <c r="O54" s="34"/>
    </row>
    <row r="55" spans="15:15" ht="15" x14ac:dyDescent="0.2">
      <c r="O55" s="34"/>
    </row>
    <row r="56" spans="15:15" ht="15" x14ac:dyDescent="0.2">
      <c r="O56" s="34"/>
    </row>
    <row r="57" spans="15:15" ht="15" x14ac:dyDescent="0.2">
      <c r="O57" s="34"/>
    </row>
    <row r="58" spans="15:15" ht="15" x14ac:dyDescent="0.2">
      <c r="O58" s="34"/>
    </row>
    <row r="59" spans="15:15" ht="15" x14ac:dyDescent="0.2">
      <c r="O59" s="34"/>
    </row>
    <row r="60" spans="15:15" ht="15" x14ac:dyDescent="0.2">
      <c r="O60" s="34"/>
    </row>
    <row r="61" spans="15:15" ht="15" x14ac:dyDescent="0.2">
      <c r="O61" s="34"/>
    </row>
    <row r="62" spans="15:15" ht="15" x14ac:dyDescent="0.2">
      <c r="O62" s="34"/>
    </row>
    <row r="63" spans="15:15" ht="15" x14ac:dyDescent="0.2">
      <c r="O63" s="34"/>
    </row>
    <row r="64" spans="15:15" ht="15" x14ac:dyDescent="0.2">
      <c r="O64" s="34"/>
    </row>
    <row r="66" spans="15:15" ht="15" x14ac:dyDescent="0.2">
      <c r="O66" s="34"/>
    </row>
    <row r="67" spans="15:15" ht="15" x14ac:dyDescent="0.2">
      <c r="O67" s="34"/>
    </row>
  </sheetData>
  <mergeCells count="17">
    <mergeCell ref="H7:I7"/>
    <mergeCell ref="O16:O19"/>
    <mergeCell ref="B6:G6"/>
    <mergeCell ref="H8:I8"/>
    <mergeCell ref="H10:I10"/>
    <mergeCell ref="H4:I4"/>
    <mergeCell ref="B4:G4"/>
    <mergeCell ref="D5:E5"/>
    <mergeCell ref="F10:G10"/>
    <mergeCell ref="B10:C10"/>
    <mergeCell ref="D10:E10"/>
    <mergeCell ref="F7:G7"/>
    <mergeCell ref="F8:G8"/>
    <mergeCell ref="B9:C9"/>
    <mergeCell ref="F9:G9"/>
    <mergeCell ref="H5:I5"/>
    <mergeCell ref="H6:I6"/>
  </mergeCells>
  <phoneticPr fontId="0" type="noConversion"/>
  <pageMargins left="0.75" right="0.34" top="0.78" bottom="0.28000000000000003" header="0.48" footer="0.32"/>
  <pageSetup paperSize="9" scale="96"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6"/>
  <sheetViews>
    <sheetView showGridLines="0" workbookViewId="0">
      <selection activeCell="A10" sqref="A10"/>
    </sheetView>
  </sheetViews>
  <sheetFormatPr defaultRowHeight="12.75" x14ac:dyDescent="0.2"/>
  <cols>
    <col min="1" max="1" width="87.85546875" customWidth="1"/>
  </cols>
  <sheetData>
    <row r="1" spans="1:1" x14ac:dyDescent="0.2">
      <c r="A1" s="53">
        <v>1.1000000000000001</v>
      </c>
    </row>
    <row r="6" spans="1:1" ht="26.25" x14ac:dyDescent="0.4">
      <c r="A6" s="201" t="s">
        <v>240</v>
      </c>
    </row>
    <row r="14" spans="1:1" ht="30" x14ac:dyDescent="0.4">
      <c r="A14" s="202" t="s">
        <v>484</v>
      </c>
    </row>
    <row r="15" spans="1:1" ht="30" x14ac:dyDescent="0.4">
      <c r="A15" s="202" t="s">
        <v>146</v>
      </c>
    </row>
    <row r="16" spans="1:1" ht="30" x14ac:dyDescent="0.4">
      <c r="A16" s="202" t="s">
        <v>705</v>
      </c>
    </row>
  </sheetData>
  <pageMargins left="0.75" right="0.75" top="0.69"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7"/>
  <sheetViews>
    <sheetView zoomScale="75" workbookViewId="0">
      <pane xSplit="1" ySplit="14" topLeftCell="B15" activePane="bottomRight" state="frozen"/>
      <selection activeCell="A19" sqref="A19:I19"/>
      <selection pane="topRight" activeCell="A19" sqref="A19:I19"/>
      <selection pane="bottomLeft" activeCell="A19" sqref="A19:I19"/>
      <selection pane="bottomRight" activeCell="AH31" sqref="AH31"/>
    </sheetView>
  </sheetViews>
  <sheetFormatPr defaultRowHeight="12.75" x14ac:dyDescent="0.2"/>
  <cols>
    <col min="1" max="1" width="20" customWidth="1"/>
    <col min="2" max="2" width="9.85546875" customWidth="1"/>
    <col min="3" max="3" width="2.42578125" customWidth="1"/>
    <col min="4" max="4" width="8.140625" customWidth="1"/>
    <col min="5" max="5" width="2.7109375" customWidth="1"/>
    <col min="6" max="6" width="6.42578125" customWidth="1"/>
    <col min="7" max="7" width="1.85546875" customWidth="1"/>
    <col min="8" max="8" width="10.140625" customWidth="1"/>
    <col min="9" max="9" width="3.28515625" customWidth="1"/>
    <col min="10" max="10" width="11.5703125" customWidth="1"/>
    <col min="11" max="11" width="2.42578125" customWidth="1"/>
    <col min="12" max="12" width="9.28515625" customWidth="1"/>
    <col min="13" max="13" width="1.85546875" customWidth="1"/>
    <col min="14" max="14" width="6.85546875" customWidth="1"/>
    <col min="15" max="15" width="1" customWidth="1"/>
    <col min="16" max="16" width="10.5703125" customWidth="1"/>
    <col min="17" max="17" width="2.42578125" customWidth="1"/>
    <col min="18" max="18" width="12.5703125" customWidth="1"/>
    <col min="19" max="19" width="2.5703125" customWidth="1"/>
    <col min="20" max="20" width="2.42578125" customWidth="1"/>
    <col min="21" max="21" width="8.85546875" customWidth="1"/>
    <col min="22" max="22" width="0.85546875" customWidth="1"/>
    <col min="23" max="23" width="2.42578125" customWidth="1"/>
    <col min="25" max="25" width="1.140625" customWidth="1"/>
    <col min="26" max="26" width="9.5703125" customWidth="1"/>
    <col min="27" max="27" width="1.140625" customWidth="1"/>
    <col min="28" max="28" width="9.28515625" customWidth="1"/>
    <col min="29" max="29" width="2.140625" customWidth="1"/>
    <col min="30" max="30" width="7.28515625" customWidth="1"/>
    <col min="31" max="31" width="3.7109375" customWidth="1"/>
    <col min="34" max="34" width="10.28515625" customWidth="1"/>
  </cols>
  <sheetData>
    <row r="1" spans="1:36" ht="20.25" x14ac:dyDescent="0.3">
      <c r="A1" s="24" t="s">
        <v>1179</v>
      </c>
      <c r="J1" s="284"/>
      <c r="P1" s="480"/>
      <c r="AE1" s="24"/>
    </row>
    <row r="2" spans="1:36" ht="13.5" thickBot="1" x14ac:dyDescent="0.25"/>
    <row r="3" spans="1:36" ht="15.75" x14ac:dyDescent="0.25">
      <c r="A3" s="25"/>
      <c r="B3" s="3173" t="s">
        <v>608</v>
      </c>
      <c r="C3" s="3174"/>
      <c r="D3" s="3174"/>
      <c r="E3" s="3174"/>
      <c r="F3" s="3174"/>
      <c r="G3" s="3174"/>
      <c r="H3" s="3174"/>
      <c r="I3" s="3174"/>
      <c r="J3" s="3174"/>
      <c r="K3" s="3174"/>
      <c r="L3" s="3173" t="s">
        <v>609</v>
      </c>
      <c r="M3" s="3174"/>
      <c r="N3" s="3174"/>
      <c r="O3" s="3174"/>
      <c r="P3" s="3174"/>
      <c r="Q3" s="3174"/>
      <c r="R3" s="3174"/>
      <c r="S3" s="3178"/>
      <c r="T3" s="287"/>
      <c r="U3" s="285"/>
      <c r="V3" s="286"/>
      <c r="X3" s="3166" t="s">
        <v>610</v>
      </c>
      <c r="Y3" s="3167"/>
      <c r="Z3" s="3167"/>
      <c r="AA3" s="3167"/>
      <c r="AB3" s="3167"/>
      <c r="AC3" s="3168"/>
      <c r="AD3" s="481"/>
      <c r="AF3" s="14"/>
      <c r="AG3" s="14"/>
      <c r="AH3" s="14"/>
      <c r="AI3" s="14"/>
    </row>
    <row r="4" spans="1:36" s="61" customFormat="1" ht="15" x14ac:dyDescent="0.2">
      <c r="A4" s="142"/>
      <c r="B4" s="288"/>
      <c r="C4" s="289"/>
      <c r="D4" s="289"/>
      <c r="E4" s="289"/>
      <c r="F4" s="152"/>
      <c r="G4" s="152"/>
      <c r="H4" s="289"/>
      <c r="I4" s="289"/>
      <c r="J4" s="152"/>
      <c r="K4" s="152"/>
      <c r="L4" s="288"/>
      <c r="M4" s="289"/>
      <c r="N4" s="152"/>
      <c r="O4" s="152"/>
      <c r="P4" s="3179"/>
      <c r="Q4" s="3179"/>
      <c r="R4" s="152"/>
      <c r="S4" s="200"/>
      <c r="T4" s="62"/>
      <c r="U4" s="142"/>
      <c r="V4" s="199"/>
      <c r="X4" s="3169" t="s">
        <v>109</v>
      </c>
      <c r="Y4" s="3170"/>
      <c r="Z4" s="3170"/>
      <c r="AA4" s="3170"/>
      <c r="AB4" s="3170"/>
      <c r="AC4" s="3171"/>
      <c r="AD4" s="481"/>
      <c r="AE4"/>
      <c r="AF4" s="14"/>
      <c r="AG4" s="14"/>
      <c r="AH4" s="14"/>
      <c r="AI4" s="14"/>
      <c r="AJ4"/>
    </row>
    <row r="5" spans="1:36" s="61" customFormat="1" x14ac:dyDescent="0.2">
      <c r="A5" s="142"/>
      <c r="B5" s="3175" t="s">
        <v>110</v>
      </c>
      <c r="C5" s="2902"/>
      <c r="D5" s="2902"/>
      <c r="E5" s="2902"/>
      <c r="F5" s="2902"/>
      <c r="G5" s="2904"/>
      <c r="H5" s="3124" t="s">
        <v>111</v>
      </c>
      <c r="I5" s="3160"/>
      <c r="J5" s="3160"/>
      <c r="K5" s="3160"/>
      <c r="L5" s="3122" t="s">
        <v>112</v>
      </c>
      <c r="M5" s="3160"/>
      <c r="N5" s="3160"/>
      <c r="O5" s="3123"/>
      <c r="P5" s="3124" t="s">
        <v>113</v>
      </c>
      <c r="Q5" s="3160"/>
      <c r="R5" s="3160"/>
      <c r="S5" s="3125"/>
      <c r="T5" s="255"/>
      <c r="U5" s="294"/>
      <c r="V5" s="295"/>
      <c r="X5" s="142"/>
      <c r="Y5" s="62"/>
      <c r="Z5" s="298"/>
      <c r="AA5" s="62"/>
      <c r="AB5" s="298"/>
      <c r="AC5" s="199"/>
      <c r="AD5" s="62"/>
      <c r="AE5"/>
      <c r="AF5" s="14"/>
      <c r="AG5" s="14"/>
      <c r="AH5" s="14"/>
      <c r="AI5" s="263"/>
      <c r="AJ5"/>
    </row>
    <row r="6" spans="1:36" s="61" customFormat="1" x14ac:dyDescent="0.2">
      <c r="A6" s="294" t="s">
        <v>678</v>
      </c>
      <c r="B6" s="2878" t="s">
        <v>114</v>
      </c>
      <c r="C6" s="3159"/>
      <c r="D6" s="3159"/>
      <c r="E6" s="3159"/>
      <c r="F6" s="3159"/>
      <c r="G6" s="3128"/>
      <c r="H6" s="3127" t="s">
        <v>115</v>
      </c>
      <c r="I6" s="3159"/>
      <c r="J6" s="3159"/>
      <c r="K6" s="3159"/>
      <c r="L6" s="3180" t="s">
        <v>116</v>
      </c>
      <c r="M6" s="3162"/>
      <c r="N6" s="3162"/>
      <c r="O6" s="3172"/>
      <c r="P6" s="3127" t="s">
        <v>117</v>
      </c>
      <c r="Q6" s="3159"/>
      <c r="R6" s="3159"/>
      <c r="S6" s="3121"/>
      <c r="T6" s="255"/>
      <c r="U6" s="2878" t="s">
        <v>626</v>
      </c>
      <c r="V6" s="3121"/>
      <c r="X6" s="142"/>
      <c r="Y6" s="62"/>
      <c r="Z6" s="173"/>
      <c r="AA6" s="62"/>
      <c r="AB6" s="173"/>
      <c r="AC6" s="199"/>
      <c r="AD6" s="62"/>
      <c r="AE6"/>
      <c r="AF6" s="14"/>
      <c r="AG6" s="14"/>
      <c r="AH6" s="14"/>
      <c r="AI6" s="14"/>
      <c r="AJ6"/>
    </row>
    <row r="7" spans="1:36" s="61" customFormat="1" x14ac:dyDescent="0.2">
      <c r="A7" s="294"/>
      <c r="B7" s="3185">
        <v>2005</v>
      </c>
      <c r="C7" s="3186" t="e">
        <v>#REF!</v>
      </c>
      <c r="D7" s="3186" t="e">
        <v>#REF!</v>
      </c>
      <c r="E7" s="3186" t="e">
        <v>#REF!</v>
      </c>
      <c r="F7" s="3186"/>
      <c r="G7" s="3187"/>
      <c r="H7" s="3161" t="s">
        <v>300</v>
      </c>
      <c r="I7" s="3162" t="e">
        <v>#REF!</v>
      </c>
      <c r="J7" s="3162" t="e">
        <v>#REF!</v>
      </c>
      <c r="K7" s="3163" t="e">
        <v>#REF!</v>
      </c>
      <c r="L7" s="3180" t="s">
        <v>118</v>
      </c>
      <c r="M7" s="3162"/>
      <c r="N7" s="3162"/>
      <c r="O7" s="3172"/>
      <c r="P7" s="3161" t="s">
        <v>119</v>
      </c>
      <c r="Q7" s="3162"/>
      <c r="R7" s="3162"/>
      <c r="S7" s="3163"/>
      <c r="T7" s="300"/>
      <c r="U7" s="2878" t="s">
        <v>120</v>
      </c>
      <c r="V7" s="3121"/>
      <c r="X7" s="142"/>
      <c r="Y7" s="62"/>
      <c r="Z7" s="173"/>
      <c r="AA7" s="62"/>
      <c r="AB7" s="173"/>
      <c r="AC7" s="199"/>
      <c r="AD7" s="62"/>
      <c r="AE7"/>
      <c r="AF7" s="4"/>
      <c r="AG7" s="14"/>
      <c r="AH7" s="4"/>
      <c r="AI7" s="14"/>
      <c r="AJ7"/>
    </row>
    <row r="8" spans="1:36" s="61" customFormat="1" x14ac:dyDescent="0.2">
      <c r="A8" s="294"/>
      <c r="B8" s="3176"/>
      <c r="C8" s="3156"/>
      <c r="D8" s="3156"/>
      <c r="E8" s="3156"/>
      <c r="F8" s="3156"/>
      <c r="G8" s="3177"/>
      <c r="H8" s="3181"/>
      <c r="I8" s="3156"/>
      <c r="J8" s="3156"/>
      <c r="K8" s="3156"/>
      <c r="L8" s="3188">
        <v>2005</v>
      </c>
      <c r="M8" s="3189"/>
      <c r="N8" s="3189"/>
      <c r="O8" s="3190"/>
      <c r="P8" s="3182" t="s">
        <v>300</v>
      </c>
      <c r="Q8" s="3183" t="e">
        <v>#REF!</v>
      </c>
      <c r="R8" s="3183" t="e">
        <v>#REF!</v>
      </c>
      <c r="S8" s="3184" t="e">
        <v>#REF!</v>
      </c>
      <c r="T8" s="204"/>
      <c r="U8" s="2878" t="s">
        <v>121</v>
      </c>
      <c r="V8" s="3121"/>
      <c r="X8" s="2878" t="s">
        <v>122</v>
      </c>
      <c r="Y8" s="3128"/>
      <c r="Z8" s="3127" t="s">
        <v>38</v>
      </c>
      <c r="AA8" s="3128"/>
      <c r="AB8" s="3127" t="s">
        <v>488</v>
      </c>
      <c r="AC8" s="3121"/>
      <c r="AD8" s="255"/>
      <c r="AE8"/>
      <c r="AF8" s="14"/>
      <c r="AG8" s="14"/>
      <c r="AH8" s="14"/>
      <c r="AI8" s="14"/>
      <c r="AJ8"/>
    </row>
    <row r="9" spans="1:36" s="61" customFormat="1" x14ac:dyDescent="0.2">
      <c r="A9" s="294"/>
      <c r="B9" s="3164"/>
      <c r="C9" s="3165"/>
      <c r="D9" s="219"/>
      <c r="E9" s="218"/>
      <c r="F9" s="296"/>
      <c r="G9" s="299"/>
      <c r="H9" s="3124"/>
      <c r="I9" s="3123"/>
      <c r="J9" s="290"/>
      <c r="K9" s="291"/>
      <c r="L9" s="2878"/>
      <c r="M9" s="3159"/>
      <c r="N9" s="298"/>
      <c r="O9" s="305"/>
      <c r="P9" s="3127"/>
      <c r="Q9" s="3128"/>
      <c r="R9" s="298"/>
      <c r="S9" s="306"/>
      <c r="T9" s="62"/>
      <c r="U9" s="2878" t="s">
        <v>123</v>
      </c>
      <c r="V9" s="3121"/>
      <c r="X9" s="2878" t="s">
        <v>124</v>
      </c>
      <c r="Y9" s="3128"/>
      <c r="Z9" s="3127" t="s">
        <v>40</v>
      </c>
      <c r="AA9" s="3128"/>
      <c r="AB9" s="173"/>
      <c r="AC9" s="199"/>
      <c r="AD9" s="62"/>
      <c r="AE9"/>
      <c r="AF9" s="14"/>
      <c r="AG9" s="14"/>
      <c r="AH9" s="14"/>
      <c r="AI9" s="14"/>
      <c r="AJ9"/>
    </row>
    <row r="10" spans="1:36" s="61" customFormat="1" ht="15.75" customHeight="1" x14ac:dyDescent="0.2">
      <c r="A10" s="294"/>
      <c r="B10" s="2878" t="s">
        <v>125</v>
      </c>
      <c r="C10" s="3128"/>
      <c r="D10" s="3127" t="s">
        <v>488</v>
      </c>
      <c r="E10" s="3128"/>
      <c r="F10" s="3127" t="s">
        <v>126</v>
      </c>
      <c r="G10" s="3128"/>
      <c r="H10" s="3127" t="s">
        <v>127</v>
      </c>
      <c r="I10" s="3128"/>
      <c r="J10" s="3127" t="s">
        <v>128</v>
      </c>
      <c r="K10" s="3159"/>
      <c r="L10" s="2878" t="s">
        <v>488</v>
      </c>
      <c r="M10" s="3128"/>
      <c r="N10" s="3127" t="s">
        <v>126</v>
      </c>
      <c r="O10" s="3128"/>
      <c r="P10" s="3127" t="s">
        <v>488</v>
      </c>
      <c r="Q10" s="3128"/>
      <c r="R10" s="3127" t="s">
        <v>128</v>
      </c>
      <c r="S10" s="3121"/>
      <c r="T10" s="255"/>
      <c r="U10" s="2878" t="s">
        <v>129</v>
      </c>
      <c r="V10" s="3121"/>
      <c r="X10" s="2878" t="s">
        <v>130</v>
      </c>
      <c r="Y10" s="3128"/>
      <c r="Z10" s="3127" t="s">
        <v>131</v>
      </c>
      <c r="AA10" s="3128"/>
      <c r="AB10" s="173"/>
      <c r="AC10" s="199"/>
      <c r="AD10" s="62"/>
      <c r="AE10"/>
      <c r="AF10" s="62"/>
      <c r="AG10" s="62"/>
      <c r="AH10" s="62"/>
      <c r="AI10" s="62"/>
    </row>
    <row r="11" spans="1:36" x14ac:dyDescent="0.2">
      <c r="A11" s="15"/>
      <c r="B11" s="2878" t="s">
        <v>132</v>
      </c>
      <c r="C11" s="3128"/>
      <c r="D11" s="173"/>
      <c r="E11" s="14"/>
      <c r="F11" s="2854" t="s">
        <v>133</v>
      </c>
      <c r="G11" s="2864"/>
      <c r="H11" s="3161" t="s">
        <v>488</v>
      </c>
      <c r="I11" s="3172"/>
      <c r="J11" s="2854" t="s">
        <v>40</v>
      </c>
      <c r="K11" s="2852"/>
      <c r="L11" s="2878"/>
      <c r="M11" s="3128"/>
      <c r="N11" s="2854" t="s">
        <v>133</v>
      </c>
      <c r="O11" s="2864"/>
      <c r="P11" s="3127"/>
      <c r="Q11" s="3128"/>
      <c r="R11" s="2854" t="s">
        <v>40</v>
      </c>
      <c r="S11" s="2853"/>
      <c r="T11" s="81"/>
      <c r="U11" s="2851" t="s">
        <v>40</v>
      </c>
      <c r="V11" s="2853"/>
      <c r="X11" s="1"/>
      <c r="Y11" s="14"/>
      <c r="Z11" s="31"/>
      <c r="AA11" s="14"/>
      <c r="AB11" s="31"/>
      <c r="AC11" s="5"/>
      <c r="AD11" s="14"/>
      <c r="AE11" s="13"/>
      <c r="AF11" s="14"/>
      <c r="AG11" s="14"/>
      <c r="AH11" s="14"/>
      <c r="AI11" s="307"/>
    </row>
    <row r="12" spans="1:36" x14ac:dyDescent="0.2">
      <c r="A12" s="1"/>
      <c r="B12" s="2851" t="s">
        <v>331</v>
      </c>
      <c r="C12" s="2864"/>
      <c r="D12" s="66"/>
      <c r="E12" s="14"/>
      <c r="F12" s="2854" t="s">
        <v>134</v>
      </c>
      <c r="G12" s="2864"/>
      <c r="H12" s="31"/>
      <c r="I12" s="85"/>
      <c r="J12" s="2854" t="s">
        <v>135</v>
      </c>
      <c r="K12" s="2852"/>
      <c r="L12" s="2851"/>
      <c r="M12" s="2864"/>
      <c r="N12" s="2854" t="s">
        <v>134</v>
      </c>
      <c r="O12" s="2864"/>
      <c r="P12" s="31"/>
      <c r="Q12" s="14"/>
      <c r="R12" s="2854" t="s">
        <v>135</v>
      </c>
      <c r="S12" s="2853"/>
      <c r="T12" s="81"/>
      <c r="U12" s="2851" t="s">
        <v>136</v>
      </c>
      <c r="V12" s="2853"/>
      <c r="X12" s="1"/>
      <c r="Y12" s="14"/>
      <c r="Z12" s="31"/>
      <c r="AA12" s="14"/>
      <c r="AB12" s="31"/>
      <c r="AC12" s="5"/>
      <c r="AD12" s="14"/>
      <c r="AF12" s="14"/>
      <c r="AG12" s="14"/>
      <c r="AH12" s="14"/>
      <c r="AI12" s="14"/>
    </row>
    <row r="13" spans="1:36" x14ac:dyDescent="0.2">
      <c r="A13" s="1"/>
      <c r="B13" s="15" t="s">
        <v>137</v>
      </c>
      <c r="C13" s="146"/>
      <c r="D13" s="2854" t="s">
        <v>138</v>
      </c>
      <c r="E13" s="2864"/>
      <c r="F13" s="2854" t="s">
        <v>139</v>
      </c>
      <c r="G13" s="2864"/>
      <c r="H13" s="2854" t="s">
        <v>140</v>
      </c>
      <c r="I13" s="2864"/>
      <c r="J13" s="2854" t="s">
        <v>141</v>
      </c>
      <c r="K13" s="2853"/>
      <c r="L13" s="2851" t="s">
        <v>142</v>
      </c>
      <c r="M13" s="2864"/>
      <c r="N13" s="2854" t="s">
        <v>143</v>
      </c>
      <c r="O13" s="2864"/>
      <c r="P13" s="2854" t="s">
        <v>144</v>
      </c>
      <c r="Q13" s="2864"/>
      <c r="R13" s="66" t="s">
        <v>145</v>
      </c>
      <c r="S13" s="55"/>
      <c r="T13" s="81"/>
      <c r="U13" s="15"/>
      <c r="V13" s="55"/>
      <c r="X13" s="1"/>
      <c r="Y13" s="14"/>
      <c r="Z13" s="31"/>
      <c r="AA13" s="14"/>
      <c r="AB13" s="31"/>
      <c r="AC13" s="5"/>
      <c r="AD13" s="14"/>
    </row>
    <row r="14" spans="1:36" ht="13.5" thickBot="1" x14ac:dyDescent="0.25">
      <c r="A14" s="262"/>
      <c r="B14" s="3142"/>
      <c r="C14" s="2891"/>
      <c r="D14" s="2869"/>
      <c r="E14" s="2891"/>
      <c r="F14" s="2869" t="s">
        <v>489</v>
      </c>
      <c r="G14" s="2891"/>
      <c r="H14" s="36"/>
      <c r="I14" s="88"/>
      <c r="J14" s="2869"/>
      <c r="K14" s="2870"/>
      <c r="L14" s="3142"/>
      <c r="M14" s="2891"/>
      <c r="N14" s="2869" t="s">
        <v>487</v>
      </c>
      <c r="O14" s="2891"/>
      <c r="P14" s="36"/>
      <c r="Q14" s="17"/>
      <c r="R14" s="2869"/>
      <c r="S14" s="3141"/>
      <c r="T14" s="81"/>
      <c r="U14" s="54"/>
      <c r="V14" s="191"/>
      <c r="X14" s="3142" t="s">
        <v>486</v>
      </c>
      <c r="Y14" s="2891"/>
      <c r="Z14" s="2869" t="s">
        <v>486</v>
      </c>
      <c r="AA14" s="2891"/>
      <c r="AB14" s="2869" t="s">
        <v>486</v>
      </c>
      <c r="AC14" s="3141"/>
      <c r="AD14" s="81"/>
    </row>
    <row r="15" spans="1:36" x14ac:dyDescent="0.2">
      <c r="A15" s="234" t="s">
        <v>591</v>
      </c>
      <c r="B15" s="626">
        <v>15924.644</v>
      </c>
      <c r="C15" s="158"/>
      <c r="D15" s="236">
        <v>22141.702000000001</v>
      </c>
      <c r="E15" s="158"/>
      <c r="F15" s="627">
        <v>1.0798037476974445</v>
      </c>
      <c r="G15" s="158"/>
      <c r="H15" s="236">
        <v>39553.392424999998</v>
      </c>
      <c r="I15" s="238"/>
      <c r="J15" s="568">
        <v>2647.1905516716506</v>
      </c>
      <c r="K15" s="608" t="s">
        <v>526</v>
      </c>
      <c r="L15" s="1234">
        <v>22185.977000000003</v>
      </c>
      <c r="M15" s="540"/>
      <c r="N15" s="1235">
        <v>1.0201001642857142</v>
      </c>
      <c r="O15" s="1236"/>
      <c r="P15" s="239">
        <v>39583.809612500001</v>
      </c>
      <c r="Q15" s="305"/>
      <c r="R15" s="568">
        <v>3867.7208459184731</v>
      </c>
      <c r="S15" s="628" t="s">
        <v>526</v>
      </c>
      <c r="T15" s="482"/>
      <c r="U15" s="241">
        <v>6514.9113975901237</v>
      </c>
      <c r="V15" s="235"/>
      <c r="W15" s="440"/>
      <c r="X15" s="241">
        <v>21516.064136189125</v>
      </c>
      <c r="Y15" s="570"/>
      <c r="Z15" s="236">
        <v>31436.395740044798</v>
      </c>
      <c r="AA15" s="570"/>
      <c r="AB15" s="236">
        <v>52952.459876233923</v>
      </c>
      <c r="AC15" s="235"/>
      <c r="AD15" s="14"/>
    </row>
    <row r="16" spans="1:36" x14ac:dyDescent="0.2">
      <c r="A16" s="642" t="s">
        <v>494</v>
      </c>
      <c r="B16" s="668">
        <v>5321.2939999999999</v>
      </c>
      <c r="C16" s="669"/>
      <c r="D16" s="670">
        <v>17886.368999999999</v>
      </c>
      <c r="E16" s="669"/>
      <c r="F16" s="671">
        <v>1</v>
      </c>
      <c r="G16" s="669"/>
      <c r="H16" s="670">
        <v>47009.8125</v>
      </c>
      <c r="I16" s="673"/>
      <c r="J16" s="650">
        <v>0</v>
      </c>
      <c r="K16" s="1225"/>
      <c r="L16" s="1226">
        <v>17886.368999999999</v>
      </c>
      <c r="M16" s="695"/>
      <c r="N16" s="1227">
        <v>1.05081165</v>
      </c>
      <c r="O16" s="1228"/>
      <c r="P16" s="1242">
        <v>47009.8125</v>
      </c>
      <c r="Q16" s="1230"/>
      <c r="R16" s="650">
        <v>2388.6461393156278</v>
      </c>
      <c r="S16" s="721"/>
      <c r="T16" s="482"/>
      <c r="U16" s="654">
        <v>2388.6461393156278</v>
      </c>
      <c r="V16" s="643"/>
      <c r="W16" s="440"/>
      <c r="X16" s="654">
        <v>0</v>
      </c>
      <c r="Y16" s="652"/>
      <c r="Z16" s="670">
        <v>19414.644518023491</v>
      </c>
      <c r="AA16" s="652"/>
      <c r="AB16" s="670">
        <v>19414.644518023491</v>
      </c>
      <c r="AC16" s="643"/>
      <c r="AD16" s="14"/>
    </row>
    <row r="17" spans="1:35" x14ac:dyDescent="0.2">
      <c r="A17" s="642" t="s">
        <v>612</v>
      </c>
      <c r="B17" s="668">
        <v>6044.1</v>
      </c>
      <c r="C17" s="669"/>
      <c r="D17" s="670">
        <v>7958.8809999999994</v>
      </c>
      <c r="E17" s="669"/>
      <c r="F17" s="671">
        <v>1.0898539505742075</v>
      </c>
      <c r="G17" s="669"/>
      <c r="H17" s="670">
        <v>13570.156723623855</v>
      </c>
      <c r="I17" s="675" t="s">
        <v>525</v>
      </c>
      <c r="J17" s="650">
        <v>1219.332191528747</v>
      </c>
      <c r="K17" s="1225"/>
      <c r="L17" s="1226">
        <v>8118.3749999999991</v>
      </c>
      <c r="M17" s="695"/>
      <c r="N17" s="1227">
        <v>1.1205830357142856</v>
      </c>
      <c r="O17" s="1228"/>
      <c r="P17" s="1242">
        <v>13755.039148623855</v>
      </c>
      <c r="Q17" s="1231" t="s">
        <v>525</v>
      </c>
      <c r="R17" s="650">
        <v>1658.6243769099074</v>
      </c>
      <c r="S17" s="721"/>
      <c r="T17" s="482"/>
      <c r="U17" s="654">
        <v>2877.9565684386544</v>
      </c>
      <c r="V17" s="643"/>
      <c r="W17" s="440"/>
      <c r="X17" s="654">
        <v>9910.5935610436172</v>
      </c>
      <c r="Y17" s="652"/>
      <c r="Z17" s="670">
        <v>13481.110549032666</v>
      </c>
      <c r="AA17" s="652"/>
      <c r="AB17" s="670">
        <v>23391.704110076284</v>
      </c>
      <c r="AC17" s="643"/>
      <c r="AD17" s="14"/>
    </row>
    <row r="18" spans="1:35" x14ac:dyDescent="0.2">
      <c r="A18" s="642" t="s">
        <v>306</v>
      </c>
      <c r="B18" s="668">
        <v>12542.83</v>
      </c>
      <c r="C18" s="669"/>
      <c r="D18" s="670">
        <v>17130.302000000003</v>
      </c>
      <c r="E18" s="669"/>
      <c r="F18" s="671">
        <v>1.0830503338470039</v>
      </c>
      <c r="G18" s="669"/>
      <c r="H18" s="670">
        <v>34430.392499999994</v>
      </c>
      <c r="I18" s="673"/>
      <c r="J18" s="650">
        <v>2859.4555916083773</v>
      </c>
      <c r="K18" s="1225"/>
      <c r="L18" s="1226">
        <v>17130.302000000003</v>
      </c>
      <c r="M18" s="695"/>
      <c r="N18" s="1227">
        <v>1.0562121285714285</v>
      </c>
      <c r="O18" s="1228"/>
      <c r="P18" s="1242">
        <v>34430.392499999994</v>
      </c>
      <c r="Q18" s="1230"/>
      <c r="R18" s="650">
        <v>1935.4056499747458</v>
      </c>
      <c r="S18" s="721"/>
      <c r="T18" s="482"/>
      <c r="U18" s="654">
        <v>4794.861241583123</v>
      </c>
      <c r="V18" s="643"/>
      <c r="W18" s="440"/>
      <c r="X18" s="654">
        <v>23241.330271740007</v>
      </c>
      <c r="Y18" s="652"/>
      <c r="Z18" s="670">
        <v>15730.757299697634</v>
      </c>
      <c r="AA18" s="652"/>
      <c r="AB18" s="670">
        <v>38972.087571437645</v>
      </c>
      <c r="AC18" s="643"/>
      <c r="AD18" s="14"/>
    </row>
    <row r="19" spans="1:35" x14ac:dyDescent="0.2">
      <c r="A19" s="658" t="s">
        <v>496</v>
      </c>
      <c r="B19" s="668">
        <v>4708.6959999999999</v>
      </c>
      <c r="C19" s="669"/>
      <c r="D19" s="670">
        <v>6184.0389999999998</v>
      </c>
      <c r="E19" s="669"/>
      <c r="F19" s="671">
        <v>1.090356820194698</v>
      </c>
      <c r="G19" s="669"/>
      <c r="H19" s="670">
        <v>10218.19072263837</v>
      </c>
      <c r="I19" s="673"/>
      <c r="J19" s="650">
        <v>923.28322184056742</v>
      </c>
      <c r="K19" s="1225"/>
      <c r="L19" s="1226">
        <v>6816.3949999999995</v>
      </c>
      <c r="M19" s="695"/>
      <c r="N19" s="1227">
        <v>1.1298828928571427</v>
      </c>
      <c r="O19" s="1228"/>
      <c r="P19" s="1242">
        <v>10904.171527601176</v>
      </c>
      <c r="Q19" s="1230"/>
      <c r="R19" s="650">
        <v>1416.2653422153289</v>
      </c>
      <c r="S19" s="721"/>
      <c r="T19" s="482"/>
      <c r="U19" s="654">
        <v>2339.5485640558963</v>
      </c>
      <c r="V19" s="643"/>
      <c r="W19" s="440"/>
      <c r="X19" s="654">
        <v>7504.3411606483496</v>
      </c>
      <c r="Y19" s="652"/>
      <c r="Z19" s="670">
        <v>11511.243842164698</v>
      </c>
      <c r="AA19" s="652"/>
      <c r="AB19" s="670">
        <v>19015.585002813048</v>
      </c>
      <c r="AC19" s="643"/>
      <c r="AD19" s="14"/>
    </row>
    <row r="20" spans="1:35" x14ac:dyDescent="0.2">
      <c r="A20" s="642" t="s">
        <v>445</v>
      </c>
      <c r="B20" s="668">
        <v>8813.3509999999987</v>
      </c>
      <c r="C20" s="669"/>
      <c r="D20" s="670">
        <v>16902.146000000004</v>
      </c>
      <c r="E20" s="669"/>
      <c r="F20" s="671">
        <v>1.030358461582334</v>
      </c>
      <c r="G20" s="669"/>
      <c r="H20" s="670">
        <v>38216.962683963502</v>
      </c>
      <c r="I20" s="675" t="s">
        <v>525</v>
      </c>
      <c r="J20" s="650">
        <v>1160.2081934345988</v>
      </c>
      <c r="K20" s="1225"/>
      <c r="L20" s="1226">
        <v>18184.696000000004</v>
      </c>
      <c r="M20" s="695"/>
      <c r="N20" s="1227">
        <v>1.0486807428571427</v>
      </c>
      <c r="O20" s="1228"/>
      <c r="P20" s="1242">
        <v>38875.368811463501</v>
      </c>
      <c r="Q20" s="1231" t="s">
        <v>525</v>
      </c>
      <c r="R20" s="650">
        <v>1892.4818325874439</v>
      </c>
      <c r="S20" s="721"/>
      <c r="T20" s="482"/>
      <c r="U20" s="654">
        <v>3052.6900260220427</v>
      </c>
      <c r="V20" s="643"/>
      <c r="W20" s="440"/>
      <c r="X20" s="654">
        <v>9430.0404198357428</v>
      </c>
      <c r="Y20" s="652"/>
      <c r="Z20" s="670">
        <v>15381.877387259128</v>
      </c>
      <c r="AA20" s="652"/>
      <c r="AB20" s="670">
        <v>24811.917807094869</v>
      </c>
      <c r="AC20" s="643"/>
      <c r="AD20" s="14"/>
    </row>
    <row r="21" spans="1:35" x14ac:dyDescent="0.2">
      <c r="A21" s="642" t="s">
        <v>592</v>
      </c>
      <c r="B21" s="668">
        <v>19731.185000000001</v>
      </c>
      <c r="C21" s="669"/>
      <c r="D21" s="670">
        <v>33072.955999999998</v>
      </c>
      <c r="E21" s="669"/>
      <c r="F21" s="671">
        <v>1.0491489375790903</v>
      </c>
      <c r="G21" s="669"/>
      <c r="H21" s="670">
        <v>57873.682933824981</v>
      </c>
      <c r="I21" s="673"/>
      <c r="J21" s="650">
        <v>2596.6301469308892</v>
      </c>
      <c r="K21" s="1225" t="s">
        <v>526</v>
      </c>
      <c r="L21" s="1226">
        <v>34302.171000000002</v>
      </c>
      <c r="M21" s="695"/>
      <c r="N21" s="1227">
        <v>1</v>
      </c>
      <c r="O21" s="1228"/>
      <c r="P21" s="1242">
        <v>59488.860181324984</v>
      </c>
      <c r="Q21" s="1232"/>
      <c r="R21" s="650">
        <v>2722.1989352531564</v>
      </c>
      <c r="S21" s="721" t="s">
        <v>526</v>
      </c>
      <c r="T21" s="482"/>
      <c r="U21" s="654">
        <v>5318.8290821840455</v>
      </c>
      <c r="V21" s="643"/>
      <c r="W21" s="440"/>
      <c r="X21" s="654">
        <v>21105.114909104985</v>
      </c>
      <c r="Y21" s="652"/>
      <c r="Z21" s="670">
        <v>22125.723758490367</v>
      </c>
      <c r="AA21" s="652"/>
      <c r="AB21" s="670">
        <v>43230.838667595352</v>
      </c>
      <c r="AC21" s="643"/>
      <c r="AD21" s="14"/>
      <c r="AE21" s="2844">
        <v>2.21</v>
      </c>
    </row>
    <row r="22" spans="1:35" x14ac:dyDescent="0.2">
      <c r="A22" s="642" t="s">
        <v>593</v>
      </c>
      <c r="B22" s="668">
        <v>11289.701000000001</v>
      </c>
      <c r="C22" s="669"/>
      <c r="D22" s="670">
        <v>28728.880999999998</v>
      </c>
      <c r="E22" s="669"/>
      <c r="F22" s="671">
        <v>1</v>
      </c>
      <c r="G22" s="669"/>
      <c r="H22" s="670">
        <v>62893.150461249999</v>
      </c>
      <c r="I22" s="673"/>
      <c r="J22" s="650">
        <v>771.72726635163417</v>
      </c>
      <c r="K22" s="1225" t="s">
        <v>526</v>
      </c>
      <c r="L22" s="1226">
        <v>32241.523999999998</v>
      </c>
      <c r="M22" s="695"/>
      <c r="N22" s="1227">
        <v>1</v>
      </c>
      <c r="O22" s="1228"/>
      <c r="P22" s="1242">
        <v>69058.055296250008</v>
      </c>
      <c r="Q22" s="1230"/>
      <c r="R22" s="650">
        <v>2118.402547164842</v>
      </c>
      <c r="S22" s="721" t="s">
        <v>526</v>
      </c>
      <c r="T22" s="482"/>
      <c r="U22" s="654">
        <v>2890.1298135164761</v>
      </c>
      <c r="V22" s="643"/>
      <c r="W22" s="440"/>
      <c r="X22" s="654">
        <v>6272.5115681537254</v>
      </c>
      <c r="Y22" s="652"/>
      <c r="Z22" s="670">
        <v>17218.1352952784</v>
      </c>
      <c r="AA22" s="652"/>
      <c r="AB22" s="670">
        <v>23490.646863432125</v>
      </c>
      <c r="AC22" s="643"/>
      <c r="AD22" s="14"/>
      <c r="AE22" s="2844"/>
    </row>
    <row r="23" spans="1:35" x14ac:dyDescent="0.2">
      <c r="A23" s="642" t="s">
        <v>594</v>
      </c>
      <c r="B23" s="668">
        <v>13369.723</v>
      </c>
      <c r="C23" s="669"/>
      <c r="D23" s="670">
        <v>14077.431999999997</v>
      </c>
      <c r="E23" s="669"/>
      <c r="F23" s="671">
        <v>1.1000000000000001</v>
      </c>
      <c r="G23" s="669"/>
      <c r="H23" s="670">
        <v>29459.020868847314</v>
      </c>
      <c r="I23" s="673"/>
      <c r="J23" s="650">
        <v>2913.7636940301054</v>
      </c>
      <c r="K23" s="1225" t="s">
        <v>526</v>
      </c>
      <c r="L23" s="1226">
        <v>14077.431999999997</v>
      </c>
      <c r="M23" s="695"/>
      <c r="N23" s="1227">
        <v>1.0780183428571428</v>
      </c>
      <c r="O23" s="1228"/>
      <c r="P23" s="1242">
        <v>29459.020868847314</v>
      </c>
      <c r="Q23" s="1230"/>
      <c r="R23" s="650">
        <v>3827.7690815031947</v>
      </c>
      <c r="S23" s="721" t="s">
        <v>526</v>
      </c>
      <c r="T23" s="482"/>
      <c r="U23" s="654">
        <v>6741.5327755333001</v>
      </c>
      <c r="V23" s="643"/>
      <c r="W23" s="440"/>
      <c r="X23" s="654">
        <v>23682.740359911691</v>
      </c>
      <c r="Y23" s="652"/>
      <c r="Z23" s="670">
        <v>31111.672336597243</v>
      </c>
      <c r="AA23" s="652"/>
      <c r="AB23" s="670">
        <v>54794.412696508938</v>
      </c>
      <c r="AC23" s="643"/>
      <c r="AD23" s="14"/>
      <c r="AE23" s="2844"/>
    </row>
    <row r="24" spans="1:35" x14ac:dyDescent="0.2">
      <c r="A24" s="642" t="s">
        <v>520</v>
      </c>
      <c r="B24" s="668">
        <v>7475.6639999999998</v>
      </c>
      <c r="C24" s="669"/>
      <c r="D24" s="670">
        <v>7563.4810000000007</v>
      </c>
      <c r="E24" s="669"/>
      <c r="F24" s="671">
        <v>1.1000000000000001</v>
      </c>
      <c r="G24" s="669"/>
      <c r="H24" s="670">
        <v>10441.383750000001</v>
      </c>
      <c r="I24" s="673"/>
      <c r="J24" s="650">
        <v>1044.1383750000005</v>
      </c>
      <c r="K24" s="1225"/>
      <c r="L24" s="1226">
        <v>7563.4810000000007</v>
      </c>
      <c r="M24" s="695"/>
      <c r="N24" s="1227">
        <v>1.1245465642857142</v>
      </c>
      <c r="O24" s="1228"/>
      <c r="P24" s="1242">
        <v>10441.383750000001</v>
      </c>
      <c r="Q24" s="1230"/>
      <c r="R24" s="650">
        <v>1300.4384724511874</v>
      </c>
      <c r="S24" s="721"/>
      <c r="T24" s="482"/>
      <c r="U24" s="654">
        <v>2344.5768474511879</v>
      </c>
      <c r="V24" s="643"/>
      <c r="W24" s="440"/>
      <c r="X24" s="654">
        <v>8486.6381188047108</v>
      </c>
      <c r="Y24" s="652"/>
      <c r="Z24" s="670">
        <v>10569.816200333038</v>
      </c>
      <c r="AA24" s="652"/>
      <c r="AB24" s="670">
        <v>19056.454319137749</v>
      </c>
      <c r="AC24" s="643"/>
      <c r="AD24" s="14"/>
      <c r="AE24" s="2844"/>
    </row>
    <row r="25" spans="1:35" x14ac:dyDescent="0.2">
      <c r="A25" s="642" t="s">
        <v>531</v>
      </c>
      <c r="B25" s="668">
        <v>8688.023000000001</v>
      </c>
      <c r="C25" s="669"/>
      <c r="D25" s="670">
        <v>15104.580999999998</v>
      </c>
      <c r="E25" s="669"/>
      <c r="F25" s="671">
        <v>1.043797815377997</v>
      </c>
      <c r="G25" s="669"/>
      <c r="H25" s="670">
        <v>30066.36735</v>
      </c>
      <c r="I25" s="675" t="s">
        <v>525</v>
      </c>
      <c r="J25" s="650">
        <v>1477.343969964204</v>
      </c>
      <c r="K25" s="1225" t="s">
        <v>526</v>
      </c>
      <c r="L25" s="1226">
        <v>16991.618999999999</v>
      </c>
      <c r="M25" s="695"/>
      <c r="N25" s="1227">
        <v>1.0572027214285713</v>
      </c>
      <c r="O25" s="1228"/>
      <c r="P25" s="1242">
        <v>32107.746682500001</v>
      </c>
      <c r="Q25" s="1231" t="s">
        <v>525</v>
      </c>
      <c r="R25" s="650">
        <v>3646.9407250243221</v>
      </c>
      <c r="S25" s="721" t="s">
        <v>526</v>
      </c>
      <c r="T25" s="482"/>
      <c r="U25" s="654">
        <v>5124.2846949885261</v>
      </c>
      <c r="V25" s="643"/>
      <c r="W25" s="440"/>
      <c r="X25" s="654">
        <v>12007.683991199432</v>
      </c>
      <c r="Y25" s="652"/>
      <c r="Z25" s="670">
        <v>29641.919993614531</v>
      </c>
      <c r="AA25" s="652"/>
      <c r="AB25" s="670">
        <v>41649.603984813963</v>
      </c>
      <c r="AC25" s="643"/>
      <c r="AD25" s="14"/>
    </row>
    <row r="26" spans="1:35" x14ac:dyDescent="0.2">
      <c r="A26" s="642" t="s">
        <v>500</v>
      </c>
      <c r="B26" s="668">
        <v>8992.5220000000008</v>
      </c>
      <c r="C26" s="669"/>
      <c r="D26" s="670">
        <v>21900.145000000004</v>
      </c>
      <c r="E26" s="669"/>
      <c r="F26" s="671">
        <v>1.0026536810601026</v>
      </c>
      <c r="G26" s="669"/>
      <c r="H26" s="670">
        <v>41755.550069750003</v>
      </c>
      <c r="I26" s="673"/>
      <c r="J26" s="650">
        <v>904.24777509545493</v>
      </c>
      <c r="K26" s="1225" t="s">
        <v>526</v>
      </c>
      <c r="L26" s="1226">
        <v>27133.413000000004</v>
      </c>
      <c r="M26" s="695"/>
      <c r="N26" s="1227">
        <v>1</v>
      </c>
      <c r="O26" s="1228"/>
      <c r="P26" s="1242">
        <v>45596.271749750005</v>
      </c>
      <c r="Q26" s="1230"/>
      <c r="R26" s="650">
        <v>2594.6317381100271</v>
      </c>
      <c r="S26" s="721" t="s">
        <v>526</v>
      </c>
      <c r="T26" s="482"/>
      <c r="U26" s="654">
        <v>3498.879513205482</v>
      </c>
      <c r="V26" s="643"/>
      <c r="W26" s="440"/>
      <c r="X26" s="654">
        <v>7349.623211549364</v>
      </c>
      <c r="Y26" s="652"/>
      <c r="Z26" s="670">
        <v>21088.872069188212</v>
      </c>
      <c r="AA26" s="652"/>
      <c r="AB26" s="670">
        <v>28438.495280737574</v>
      </c>
      <c r="AC26" s="643"/>
      <c r="AD26" s="14"/>
    </row>
    <row r="27" spans="1:35" x14ac:dyDescent="0.2">
      <c r="A27" s="642" t="s">
        <v>503</v>
      </c>
      <c r="B27" s="668">
        <v>8545.0920000000006</v>
      </c>
      <c r="C27" s="669"/>
      <c r="D27" s="670">
        <v>29833.376</v>
      </c>
      <c r="E27" s="669"/>
      <c r="F27" s="671">
        <v>1</v>
      </c>
      <c r="G27" s="669"/>
      <c r="H27" s="670">
        <v>78621.247884375</v>
      </c>
      <c r="I27" s="675" t="s">
        <v>525</v>
      </c>
      <c r="J27" s="650">
        <v>0</v>
      </c>
      <c r="K27" s="1225"/>
      <c r="L27" s="1226">
        <v>32958.167000000001</v>
      </c>
      <c r="M27" s="695"/>
      <c r="N27" s="1227">
        <v>1</v>
      </c>
      <c r="O27" s="1228"/>
      <c r="P27" s="1242">
        <v>80333.578634374993</v>
      </c>
      <c r="Q27" s="1231" t="s">
        <v>525</v>
      </c>
      <c r="R27" s="650">
        <v>0</v>
      </c>
      <c r="S27" s="721"/>
      <c r="T27" s="482"/>
      <c r="U27" s="654">
        <v>0</v>
      </c>
      <c r="V27" s="643"/>
      <c r="W27" s="440"/>
      <c r="X27" s="654">
        <v>0</v>
      </c>
      <c r="Y27" s="652"/>
      <c r="Z27" s="670">
        <v>0</v>
      </c>
      <c r="AA27" s="652"/>
      <c r="AB27" s="670">
        <v>0</v>
      </c>
      <c r="AC27" s="643"/>
      <c r="AD27" s="14"/>
    </row>
    <row r="28" spans="1:35" x14ac:dyDescent="0.2">
      <c r="A28" s="642" t="s">
        <v>505</v>
      </c>
      <c r="B28" s="668">
        <v>1236.777</v>
      </c>
      <c r="C28" s="669"/>
      <c r="D28" s="670">
        <v>5253.9849999999997</v>
      </c>
      <c r="E28" s="669"/>
      <c r="F28" s="671">
        <v>1</v>
      </c>
      <c r="G28" s="669"/>
      <c r="H28" s="670">
        <v>10336.101777361631</v>
      </c>
      <c r="I28" s="673"/>
      <c r="J28" s="650">
        <v>0</v>
      </c>
      <c r="K28" s="1225"/>
      <c r="L28" s="1226">
        <v>5395.0619999999999</v>
      </c>
      <c r="M28" s="695"/>
      <c r="N28" s="1227">
        <v>1.1400352714285713</v>
      </c>
      <c r="O28" s="1228"/>
      <c r="P28" s="1242">
        <v>10553.109612398825</v>
      </c>
      <c r="Q28" s="1230"/>
      <c r="R28" s="650">
        <v>1477.8075689877351</v>
      </c>
      <c r="S28" s="721"/>
      <c r="T28" s="482"/>
      <c r="U28" s="654">
        <v>1477.8075689877351</v>
      </c>
      <c r="V28" s="643"/>
      <c r="W28" s="440"/>
      <c r="X28" s="654">
        <v>0</v>
      </c>
      <c r="Y28" s="652"/>
      <c r="Z28" s="670">
        <v>12011.452071407135</v>
      </c>
      <c r="AA28" s="652"/>
      <c r="AB28" s="670">
        <v>12011.452071407135</v>
      </c>
      <c r="AC28" s="643"/>
      <c r="AD28" s="14"/>
    </row>
    <row r="29" spans="1:35" x14ac:dyDescent="0.2">
      <c r="A29" s="642" t="s">
        <v>104</v>
      </c>
      <c r="B29" s="668">
        <v>53225.814999999995</v>
      </c>
      <c r="C29" s="669" t="s">
        <v>490</v>
      </c>
      <c r="D29" s="670">
        <v>100423.988</v>
      </c>
      <c r="E29" s="669" t="s">
        <v>490</v>
      </c>
      <c r="F29" s="671">
        <v>1.0325027417752022</v>
      </c>
      <c r="G29" s="669"/>
      <c r="H29" s="670">
        <v>78809.132443982759</v>
      </c>
      <c r="I29" s="675" t="s">
        <v>490</v>
      </c>
      <c r="J29" s="650">
        <v>2447.8730891525629</v>
      </c>
      <c r="K29" s="1225" t="s">
        <v>526</v>
      </c>
      <c r="L29" s="1226">
        <v>100875.374</v>
      </c>
      <c r="M29" s="695"/>
      <c r="N29" s="1227">
        <v>1</v>
      </c>
      <c r="O29" s="1228"/>
      <c r="P29" s="1242">
        <v>79355.193343982755</v>
      </c>
      <c r="Q29" s="1230"/>
      <c r="R29" s="650">
        <v>0</v>
      </c>
      <c r="S29" s="721" t="s">
        <v>526</v>
      </c>
      <c r="T29" s="482"/>
      <c r="U29" s="654">
        <v>2447.8730891525629</v>
      </c>
      <c r="V29" s="643"/>
      <c r="W29" s="440"/>
      <c r="X29" s="654">
        <v>19896.034439303479</v>
      </c>
      <c r="Y29" s="652"/>
      <c r="Z29" s="670">
        <v>0</v>
      </c>
      <c r="AA29" s="652"/>
      <c r="AB29" s="670">
        <v>19896.034439303479</v>
      </c>
      <c r="AC29" s="643"/>
      <c r="AD29" s="14"/>
    </row>
    <row r="30" spans="1:35" x14ac:dyDescent="0.2">
      <c r="A30" s="642" t="s">
        <v>506</v>
      </c>
      <c r="B30" s="668">
        <v>3799.1770000000001</v>
      </c>
      <c r="C30" s="669"/>
      <c r="D30" s="670">
        <v>17737.606999999996</v>
      </c>
      <c r="E30" s="669"/>
      <c r="F30" s="671">
        <v>1</v>
      </c>
      <c r="G30" s="669"/>
      <c r="H30" s="670">
        <v>45494.736707153737</v>
      </c>
      <c r="I30" s="673"/>
      <c r="J30" s="650">
        <v>0</v>
      </c>
      <c r="K30" s="1225"/>
      <c r="L30" s="1226">
        <v>17790.570999999996</v>
      </c>
      <c r="M30" s="695"/>
      <c r="N30" s="1227">
        <v>1.0514959214285713</v>
      </c>
      <c r="O30" s="1228"/>
      <c r="P30" s="1242">
        <v>45700.675207153734</v>
      </c>
      <c r="Q30" s="1230"/>
      <c r="R30" s="650">
        <v>2353.3983797002438</v>
      </c>
      <c r="S30" s="721"/>
      <c r="T30" s="482"/>
      <c r="U30" s="654">
        <v>2353.3983797002438</v>
      </c>
      <c r="V30" s="643"/>
      <c r="W30" s="440"/>
      <c r="X30" s="654">
        <v>0</v>
      </c>
      <c r="Y30" s="652"/>
      <c r="Z30" s="670">
        <v>19128.15473130879</v>
      </c>
      <c r="AA30" s="652"/>
      <c r="AB30" s="670">
        <v>19128.15473130879</v>
      </c>
      <c r="AC30" s="643"/>
      <c r="AD30" s="14"/>
      <c r="AF30" s="14"/>
      <c r="AG30" s="14"/>
      <c r="AH30" s="14"/>
      <c r="AI30" s="14"/>
    </row>
    <row r="31" spans="1:35" x14ac:dyDescent="0.2">
      <c r="A31" s="658" t="s">
        <v>320</v>
      </c>
      <c r="B31" s="668">
        <v>29826.893</v>
      </c>
      <c r="C31" s="669"/>
      <c r="D31" s="670">
        <v>36262.396000000001</v>
      </c>
      <c r="E31" s="669"/>
      <c r="F31" s="671">
        <v>1.1000000000000001</v>
      </c>
      <c r="G31" s="669"/>
      <c r="H31" s="670">
        <v>71362.364200000011</v>
      </c>
      <c r="I31" s="673"/>
      <c r="J31" s="650">
        <v>6023.7978316535591</v>
      </c>
      <c r="K31" s="1225" t="s">
        <v>526</v>
      </c>
      <c r="L31" s="1226">
        <v>40010.46</v>
      </c>
      <c r="M31" s="695"/>
      <c r="N31" s="1227">
        <v>1</v>
      </c>
      <c r="O31" s="1228"/>
      <c r="P31" s="1242">
        <v>75103.465825000007</v>
      </c>
      <c r="Q31" s="1230"/>
      <c r="R31" s="650">
        <v>2809.503726622519</v>
      </c>
      <c r="S31" s="721" t="s">
        <v>526</v>
      </c>
      <c r="T31" s="482"/>
      <c r="U31" s="654">
        <v>8833.3015582760781</v>
      </c>
      <c r="V31" s="643"/>
      <c r="W31" s="440"/>
      <c r="X31" s="654">
        <v>48960.744592960902</v>
      </c>
      <c r="Y31" s="652"/>
      <c r="Z31" s="670">
        <v>22835.3271866658</v>
      </c>
      <c r="AA31" s="652"/>
      <c r="AB31" s="670">
        <v>71796.071779626698</v>
      </c>
      <c r="AC31" s="643"/>
      <c r="AD31" s="14"/>
    </row>
    <row r="32" spans="1:35" x14ac:dyDescent="0.2">
      <c r="A32" s="642" t="s">
        <v>614</v>
      </c>
      <c r="B32" s="668">
        <v>12077.297</v>
      </c>
      <c r="C32" s="669"/>
      <c r="D32" s="670">
        <v>13575.680999999999</v>
      </c>
      <c r="E32" s="669"/>
      <c r="F32" s="671">
        <v>1.1000000000000001</v>
      </c>
      <c r="G32" s="669"/>
      <c r="H32" s="670">
        <v>21926.053500000002</v>
      </c>
      <c r="I32" s="673"/>
      <c r="J32" s="650">
        <v>2192.6053500000016</v>
      </c>
      <c r="K32" s="1225"/>
      <c r="L32" s="1226">
        <v>13575.680999999999</v>
      </c>
      <c r="M32" s="695"/>
      <c r="N32" s="1227">
        <v>1.0816022785714285</v>
      </c>
      <c r="O32" s="1228"/>
      <c r="P32" s="1242">
        <v>21926.053500000002</v>
      </c>
      <c r="Q32" s="1232"/>
      <c r="R32" s="650">
        <v>1789.2159256790474</v>
      </c>
      <c r="S32" s="721"/>
      <c r="T32" s="482"/>
      <c r="U32" s="654">
        <v>3981.821275679049</v>
      </c>
      <c r="V32" s="643"/>
      <c r="W32" s="440"/>
      <c r="X32" s="654">
        <v>17821.247248771171</v>
      </c>
      <c r="Y32" s="652"/>
      <c r="Z32" s="670">
        <v>14542.543824845296</v>
      </c>
      <c r="AA32" s="652"/>
      <c r="AB32" s="670">
        <v>32363.791073616467</v>
      </c>
      <c r="AC32" s="643"/>
      <c r="AD32" s="14"/>
    </row>
    <row r="33" spans="1:31" x14ac:dyDescent="0.2">
      <c r="A33" s="642" t="s">
        <v>509</v>
      </c>
      <c r="B33" s="668">
        <v>8135.47</v>
      </c>
      <c r="C33" s="669"/>
      <c r="D33" s="670">
        <v>8223.0760000000009</v>
      </c>
      <c r="E33" s="669"/>
      <c r="F33" s="671">
        <v>1.1000000000000001</v>
      </c>
      <c r="G33" s="669"/>
      <c r="H33" s="670">
        <v>12045.234009899999</v>
      </c>
      <c r="I33" s="673"/>
      <c r="J33" s="650">
        <v>1204.5234009900014</v>
      </c>
      <c r="K33" s="1225"/>
      <c r="L33" s="1226">
        <v>8223.0760000000009</v>
      </c>
      <c r="M33" s="695"/>
      <c r="N33" s="1227">
        <v>1.1198351714285713</v>
      </c>
      <c r="O33" s="1228"/>
      <c r="P33" s="1242">
        <v>12045.234009899999</v>
      </c>
      <c r="Q33" s="1232"/>
      <c r="R33" s="650">
        <v>1443.4426824736238</v>
      </c>
      <c r="S33" s="721"/>
      <c r="T33" s="482"/>
      <c r="U33" s="654">
        <v>2647.9660834636252</v>
      </c>
      <c r="V33" s="643"/>
      <c r="W33" s="440"/>
      <c r="X33" s="654">
        <v>9790.229393526537</v>
      </c>
      <c r="Y33" s="652"/>
      <c r="Z33" s="670">
        <v>11732.138176982888</v>
      </c>
      <c r="AA33" s="652"/>
      <c r="AB33" s="670">
        <v>21522.367570509425</v>
      </c>
      <c r="AC33" s="643"/>
      <c r="AD33" s="14"/>
    </row>
    <row r="34" spans="1:31" x14ac:dyDescent="0.2">
      <c r="A34" s="658" t="s">
        <v>634</v>
      </c>
      <c r="B34" s="668">
        <v>20441.546000000002</v>
      </c>
      <c r="C34" s="669"/>
      <c r="D34" s="670">
        <v>20710.019</v>
      </c>
      <c r="E34" s="669"/>
      <c r="F34" s="671">
        <v>1.1000000000000001</v>
      </c>
      <c r="G34" s="669"/>
      <c r="H34" s="670">
        <v>27057.312450000001</v>
      </c>
      <c r="I34" s="673"/>
      <c r="J34" s="650">
        <v>2705.7312450000036</v>
      </c>
      <c r="K34" s="1225" t="s">
        <v>526</v>
      </c>
      <c r="L34" s="1226">
        <v>21332.232</v>
      </c>
      <c r="M34" s="695"/>
      <c r="N34" s="1227">
        <v>1.0261983428571428</v>
      </c>
      <c r="O34" s="1228"/>
      <c r="P34" s="1242">
        <v>27472.3282</v>
      </c>
      <c r="Q34" s="1230"/>
      <c r="R34" s="650">
        <v>3562.1844511680865</v>
      </c>
      <c r="S34" s="721" t="s">
        <v>526</v>
      </c>
      <c r="T34" s="482"/>
      <c r="U34" s="654">
        <v>6267.9156961680901</v>
      </c>
      <c r="V34" s="643"/>
      <c r="W34" s="440"/>
      <c r="X34" s="654">
        <v>21991.87624251235</v>
      </c>
      <c r="Y34" s="652"/>
      <c r="Z34" s="670">
        <v>28953.030626325275</v>
      </c>
      <c r="AA34" s="652"/>
      <c r="AB34" s="670">
        <v>50944.906868837628</v>
      </c>
      <c r="AC34" s="643"/>
      <c r="AD34" s="14"/>
    </row>
    <row r="35" spans="1:31" x14ac:dyDescent="0.2">
      <c r="A35" s="642" t="s">
        <v>511</v>
      </c>
      <c r="B35" s="668">
        <v>8815.9359999999997</v>
      </c>
      <c r="C35" s="669"/>
      <c r="D35" s="670">
        <v>11427.563000000002</v>
      </c>
      <c r="E35" s="669"/>
      <c r="F35" s="671">
        <v>1.0928656179799665</v>
      </c>
      <c r="G35" s="669"/>
      <c r="H35" s="670">
        <v>25880.246717846268</v>
      </c>
      <c r="I35" s="673"/>
      <c r="J35" s="650">
        <v>2403.3851049267942</v>
      </c>
      <c r="K35" s="1225"/>
      <c r="L35" s="1226">
        <v>11486.063000000002</v>
      </c>
      <c r="M35" s="695"/>
      <c r="N35" s="1227">
        <v>1.0965281214285714</v>
      </c>
      <c r="O35" s="1228"/>
      <c r="P35" s="1242">
        <v>25884.246717846268</v>
      </c>
      <c r="Q35" s="1232"/>
      <c r="R35" s="650">
        <v>2498.5577102673633</v>
      </c>
      <c r="S35" s="721"/>
      <c r="T35" s="482"/>
      <c r="U35" s="654">
        <v>4901.9428151941574</v>
      </c>
      <c r="V35" s="643"/>
      <c r="W35" s="440"/>
      <c r="X35" s="654">
        <v>19534.441156459921</v>
      </c>
      <c r="Y35" s="652"/>
      <c r="Z35" s="670">
        <v>20307.99328296732</v>
      </c>
      <c r="AA35" s="652"/>
      <c r="AB35" s="670">
        <v>39842.434439427241</v>
      </c>
      <c r="AC35" s="643"/>
      <c r="AD35" s="14"/>
    </row>
    <row r="36" spans="1:31" x14ac:dyDescent="0.2">
      <c r="A36" s="642" t="s">
        <v>326</v>
      </c>
      <c r="B36" s="668">
        <v>7820.88</v>
      </c>
      <c r="C36" s="669"/>
      <c r="D36" s="670">
        <v>17907.652999999998</v>
      </c>
      <c r="E36" s="669"/>
      <c r="F36" s="671">
        <v>1.0091834870823106</v>
      </c>
      <c r="G36" s="669"/>
      <c r="H36" s="670">
        <v>54657.236024999998</v>
      </c>
      <c r="I36" s="673"/>
      <c r="J36" s="650">
        <v>501.94402099039144</v>
      </c>
      <c r="K36" s="1225"/>
      <c r="L36" s="1226">
        <v>17907.652999999998</v>
      </c>
      <c r="M36" s="695"/>
      <c r="N36" s="1227">
        <v>1.0506596214285713</v>
      </c>
      <c r="O36" s="1228"/>
      <c r="P36" s="1242">
        <v>54657.236024999998</v>
      </c>
      <c r="Q36" s="1232"/>
      <c r="R36" s="650">
        <v>2768.9148853585648</v>
      </c>
      <c r="S36" s="721"/>
      <c r="T36" s="482"/>
      <c r="U36" s="654">
        <v>3270.8589063489562</v>
      </c>
      <c r="V36" s="643"/>
      <c r="W36" s="440"/>
      <c r="X36" s="654">
        <v>4079.743991827871</v>
      </c>
      <c r="Y36" s="652"/>
      <c r="Z36" s="670">
        <v>22505.425694951366</v>
      </c>
      <c r="AA36" s="652"/>
      <c r="AB36" s="670">
        <v>26585.169686779238</v>
      </c>
      <c r="AC36" s="643"/>
      <c r="AD36" s="14"/>
    </row>
    <row r="37" spans="1:31" ht="13.5" thickBot="1" x14ac:dyDescent="0.25">
      <c r="A37" s="6" t="s">
        <v>513</v>
      </c>
      <c r="B37" s="629">
        <v>7949.4719999999998</v>
      </c>
      <c r="C37" s="14"/>
      <c r="D37" s="11">
        <v>8744.42</v>
      </c>
      <c r="E37" s="88"/>
      <c r="F37" s="315">
        <v>1.1000000000000001</v>
      </c>
      <c r="G37" s="14"/>
      <c r="H37" s="11">
        <v>12518.312737903745</v>
      </c>
      <c r="I37" s="88"/>
      <c r="J37" s="527">
        <v>1251.8312737903761</v>
      </c>
      <c r="K37" s="213"/>
      <c r="L37" s="366">
        <v>8744.42</v>
      </c>
      <c r="M37" s="406"/>
      <c r="N37" s="1237">
        <v>1.1161112857142856</v>
      </c>
      <c r="O37" s="62"/>
      <c r="P37" s="112">
        <v>12518.312737903745</v>
      </c>
      <c r="Q37" s="1233"/>
      <c r="R37" s="527">
        <v>1453.5173869715236</v>
      </c>
      <c r="S37" s="488"/>
      <c r="T37" s="4"/>
      <c r="U37" s="44">
        <v>2705.3486607618997</v>
      </c>
      <c r="V37" s="7"/>
      <c r="W37" s="440"/>
      <c r="X37" s="48">
        <v>10174.742410421662</v>
      </c>
      <c r="Y37" s="40"/>
      <c r="Z37" s="12">
        <v>11814.02423085728</v>
      </c>
      <c r="AA37" s="40"/>
      <c r="AB37" s="12">
        <v>21988.76664127894</v>
      </c>
      <c r="AC37" s="7"/>
      <c r="AD37" s="14"/>
    </row>
    <row r="38" spans="1:31" ht="13.5" thickBot="1" x14ac:dyDescent="0.25">
      <c r="A38" s="70" t="s">
        <v>488</v>
      </c>
      <c r="B38" s="198">
        <v>284776.08799999999</v>
      </c>
      <c r="C38" s="130"/>
      <c r="D38" s="96"/>
      <c r="E38" s="131"/>
      <c r="F38" s="317"/>
      <c r="G38" s="130"/>
      <c r="H38" s="96">
        <v>854196.04144242115</v>
      </c>
      <c r="I38" s="318"/>
      <c r="J38" s="450">
        <v>37249.012293959917</v>
      </c>
      <c r="K38" s="625"/>
      <c r="L38" s="198">
        <v>500930.51300000004</v>
      </c>
      <c r="M38" s="79"/>
      <c r="N38" s="319"/>
      <c r="O38" s="130"/>
      <c r="P38" s="96">
        <v>876259.36644242122</v>
      </c>
      <c r="Q38" s="316"/>
      <c r="R38" s="450">
        <v>49526.068403656951</v>
      </c>
      <c r="S38" s="489"/>
      <c r="T38" s="76"/>
      <c r="U38" s="198">
        <v>86775.080697616882</v>
      </c>
      <c r="V38" s="71"/>
      <c r="X38" s="89">
        <v>302755.74118396465</v>
      </c>
      <c r="Y38" s="79"/>
      <c r="Z38" s="78">
        <v>402542.25881603523</v>
      </c>
      <c r="AA38" s="79"/>
      <c r="AB38" s="78">
        <v>705298</v>
      </c>
      <c r="AC38" s="7"/>
      <c r="AD38" s="14"/>
    </row>
    <row r="39" spans="1:31" s="320" customFormat="1" ht="16.5" x14ac:dyDescent="0.25">
      <c r="A39" s="320" t="s">
        <v>61</v>
      </c>
      <c r="T39" s="321"/>
      <c r="U39" s="321"/>
      <c r="Z39" s="228">
        <v>39104.467591782406</v>
      </c>
      <c r="AA39"/>
      <c r="AB39" s="229">
        <v>39104.467591782406</v>
      </c>
      <c r="AE39"/>
    </row>
    <row r="40" spans="1:31" s="320" customFormat="1" ht="16.5" x14ac:dyDescent="0.25">
      <c r="A40" s="320" t="s">
        <v>362</v>
      </c>
      <c r="AE40"/>
    </row>
    <row r="41" spans="1:31" s="320" customFormat="1" ht="16.5" x14ac:dyDescent="0.25">
      <c r="A41" s="320" t="s">
        <v>363</v>
      </c>
      <c r="AE41"/>
    </row>
    <row r="42" spans="1:31" s="320" customFormat="1" ht="16.5" x14ac:dyDescent="0.25">
      <c r="A42" s="320" t="s">
        <v>332</v>
      </c>
      <c r="AE42"/>
    </row>
    <row r="43" spans="1:31" ht="16.5" x14ac:dyDescent="0.25">
      <c r="A43" s="320" t="s">
        <v>63</v>
      </c>
      <c r="L43" s="14"/>
      <c r="M43" s="14"/>
      <c r="N43" s="322"/>
    </row>
    <row r="44" spans="1:31" ht="16.5" x14ac:dyDescent="0.25">
      <c r="A44" s="320" t="s">
        <v>64</v>
      </c>
      <c r="L44" s="14"/>
      <c r="M44" s="14"/>
      <c r="N44" s="322"/>
    </row>
    <row r="45" spans="1:31" ht="16.5" x14ac:dyDescent="0.25">
      <c r="A45" s="486" t="s">
        <v>333</v>
      </c>
    </row>
    <row r="47" spans="1:31" x14ac:dyDescent="0.2">
      <c r="AE47" s="60"/>
    </row>
    <row r="53" spans="31:31" ht="15" x14ac:dyDescent="0.2">
      <c r="AE53" s="34"/>
    </row>
    <row r="54" spans="31:31" ht="15" x14ac:dyDescent="0.2">
      <c r="AE54" s="34"/>
    </row>
    <row r="55" spans="31:31" ht="15" x14ac:dyDescent="0.2">
      <c r="AE55" s="34"/>
    </row>
    <row r="56" spans="31:31" ht="15" x14ac:dyDescent="0.2">
      <c r="AE56" s="34"/>
    </row>
    <row r="57" spans="31:31" ht="15" x14ac:dyDescent="0.2">
      <c r="AE57" s="34"/>
    </row>
    <row r="58" spans="31:31" ht="15" x14ac:dyDescent="0.2">
      <c r="AE58" s="34"/>
    </row>
    <row r="59" spans="31:31" ht="15" x14ac:dyDescent="0.2">
      <c r="AE59" s="34"/>
    </row>
    <row r="60" spans="31:31" ht="15" x14ac:dyDescent="0.2">
      <c r="AE60" s="34"/>
    </row>
    <row r="61" spans="31:31" ht="15" x14ac:dyDescent="0.2">
      <c r="AE61" s="34"/>
    </row>
    <row r="62" spans="31:31" ht="15" x14ac:dyDescent="0.2">
      <c r="AE62" s="34"/>
    </row>
    <row r="63" spans="31:31" ht="15" x14ac:dyDescent="0.2">
      <c r="AE63" s="34"/>
    </row>
    <row r="64" spans="31:31" ht="15" x14ac:dyDescent="0.2">
      <c r="AE64" s="34"/>
    </row>
    <row r="66" spans="31:31" ht="15" x14ac:dyDescent="0.2">
      <c r="AE66" s="34"/>
    </row>
    <row r="67" spans="31:31" ht="15" x14ac:dyDescent="0.2">
      <c r="AE67" s="34"/>
    </row>
  </sheetData>
  <mergeCells count="80">
    <mergeCell ref="X3:AC3"/>
    <mergeCell ref="X4:AC4"/>
    <mergeCell ref="L12:M12"/>
    <mergeCell ref="U12:V12"/>
    <mergeCell ref="AB8:AC8"/>
    <mergeCell ref="X9:Y9"/>
    <mergeCell ref="X10:Y10"/>
    <mergeCell ref="Z8:AA8"/>
    <mergeCell ref="Z9:AA9"/>
    <mergeCell ref="Z10:AA10"/>
    <mergeCell ref="X8:Y8"/>
    <mergeCell ref="U8:V8"/>
    <mergeCell ref="U6:V6"/>
    <mergeCell ref="U9:V9"/>
    <mergeCell ref="U11:V11"/>
    <mergeCell ref="U10:V10"/>
    <mergeCell ref="X14:Y14"/>
    <mergeCell ref="Z14:AA14"/>
    <mergeCell ref="AB14:AC14"/>
    <mergeCell ref="D13:E13"/>
    <mergeCell ref="F13:G13"/>
    <mergeCell ref="H13:I13"/>
    <mergeCell ref="J13:K13"/>
    <mergeCell ref="R14:S14"/>
    <mergeCell ref="L13:M13"/>
    <mergeCell ref="N13:O13"/>
    <mergeCell ref="P13:Q13"/>
    <mergeCell ref="B14:C14"/>
    <mergeCell ref="D14:E14"/>
    <mergeCell ref="L14:M14"/>
    <mergeCell ref="H7:K7"/>
    <mergeCell ref="J10:K10"/>
    <mergeCell ref="H10:I10"/>
    <mergeCell ref="F14:G14"/>
    <mergeCell ref="J11:K11"/>
    <mergeCell ref="J12:K12"/>
    <mergeCell ref="J14:K14"/>
    <mergeCell ref="B9:C9"/>
    <mergeCell ref="F12:G12"/>
    <mergeCell ref="F10:G10"/>
    <mergeCell ref="F11:G11"/>
    <mergeCell ref="D10:E10"/>
    <mergeCell ref="B12:C12"/>
    <mergeCell ref="U7:V7"/>
    <mergeCell ref="H11:I11"/>
    <mergeCell ref="L11:M11"/>
    <mergeCell ref="N10:O10"/>
    <mergeCell ref="R10:S10"/>
    <mergeCell ref="P8:S8"/>
    <mergeCell ref="B11:C11"/>
    <mergeCell ref="B10:C10"/>
    <mergeCell ref="L5:O5"/>
    <mergeCell ref="H5:K5"/>
    <mergeCell ref="H6:K6"/>
    <mergeCell ref="H8:K8"/>
    <mergeCell ref="H9:I9"/>
    <mergeCell ref="L6:O6"/>
    <mergeCell ref="P6:S6"/>
    <mergeCell ref="R12:S12"/>
    <mergeCell ref="N14:O14"/>
    <mergeCell ref="P11:Q11"/>
    <mergeCell ref="N11:O11"/>
    <mergeCell ref="P10:Q10"/>
    <mergeCell ref="N12:O12"/>
    <mergeCell ref="AE21:AE24"/>
    <mergeCell ref="B7:G7"/>
    <mergeCell ref="L8:O8"/>
    <mergeCell ref="B3:K3"/>
    <mergeCell ref="B5:G5"/>
    <mergeCell ref="B6:G6"/>
    <mergeCell ref="B8:G8"/>
    <mergeCell ref="R11:S11"/>
    <mergeCell ref="L10:M10"/>
    <mergeCell ref="L3:S3"/>
    <mergeCell ref="P4:Q4"/>
    <mergeCell ref="P9:Q9"/>
    <mergeCell ref="L7:O7"/>
    <mergeCell ref="P7:S7"/>
    <mergeCell ref="L9:M9"/>
    <mergeCell ref="P5:S5"/>
  </mergeCells>
  <phoneticPr fontId="0" type="noConversion"/>
  <pageMargins left="0.4" right="0.32" top="1.0900000000000001" bottom="0.51" header="0.5" footer="0.5"/>
  <pageSetup paperSize="9" scale="76" orientation="landscape"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31"/>
  <sheetViews>
    <sheetView zoomScale="80" zoomScaleNormal="80" workbookViewId="0">
      <selection activeCell="AF28" sqref="AF28"/>
    </sheetView>
  </sheetViews>
  <sheetFormatPr defaultRowHeight="12.75" x14ac:dyDescent="0.2"/>
  <cols>
    <col min="1" max="1" width="4.42578125" customWidth="1"/>
    <col min="2" max="2" width="15.5703125" customWidth="1"/>
    <col min="3" max="3" width="9.42578125" customWidth="1"/>
    <col min="4" max="4" width="2.42578125" customWidth="1"/>
    <col min="5" max="5" width="6.7109375" customWidth="1"/>
    <col min="6" max="6" width="2.7109375" customWidth="1"/>
    <col min="7" max="7" width="10.28515625" customWidth="1"/>
    <col min="8" max="8" width="1.28515625" customWidth="1"/>
    <col min="9" max="9" width="1.85546875" customWidth="1"/>
    <col min="10" max="10" width="9.7109375" customWidth="1"/>
    <col min="11" max="11" width="1.5703125" customWidth="1"/>
    <col min="12" max="12" width="11.28515625" customWidth="1"/>
    <col min="13" max="13" width="1.140625" customWidth="1"/>
    <col min="14" max="14" width="7.28515625" customWidth="1"/>
    <col min="15" max="15" width="1.140625" customWidth="1"/>
    <col min="16" max="16" width="12.42578125" customWidth="1"/>
    <col min="17" max="17" width="1.42578125" customWidth="1"/>
    <col min="18" max="18" width="8.42578125" customWidth="1"/>
    <col min="19" max="19" width="1.28515625" customWidth="1"/>
    <col min="20" max="20" width="7.140625" customWidth="1"/>
    <col min="21" max="21" width="1.28515625" customWidth="1"/>
    <col min="22" max="22" width="1.7109375" customWidth="1"/>
    <col min="23" max="23" width="10.5703125" customWidth="1"/>
    <col min="24" max="24" width="2.28515625" customWidth="1"/>
    <col min="25" max="25" width="12" customWidth="1"/>
    <col min="26" max="26" width="2.28515625" customWidth="1"/>
    <col min="27" max="27" width="10.5703125" customWidth="1"/>
    <col min="28" max="28" width="1.5703125" customWidth="1"/>
    <col min="29" max="29" width="2.85546875" customWidth="1"/>
    <col min="30" max="30" width="4.85546875" customWidth="1"/>
  </cols>
  <sheetData>
    <row r="1" spans="1:30" ht="23.25" x14ac:dyDescent="0.35">
      <c r="A1" s="325" t="s">
        <v>1180</v>
      </c>
      <c r="B1" s="325"/>
      <c r="L1" s="326"/>
      <c r="W1" s="362"/>
      <c r="X1" s="14"/>
      <c r="Y1" s="14"/>
      <c r="AD1" s="24"/>
    </row>
    <row r="2" spans="1:30" ht="13.5" thickBot="1" x14ac:dyDescent="0.25"/>
    <row r="3" spans="1:30" x14ac:dyDescent="0.2">
      <c r="A3" s="25"/>
      <c r="B3" s="26"/>
      <c r="C3" s="2847" t="s">
        <v>84</v>
      </c>
      <c r="D3" s="2848"/>
      <c r="E3" s="2848"/>
      <c r="F3" s="2848"/>
      <c r="G3" s="2848"/>
      <c r="H3" s="3126"/>
      <c r="I3" s="81"/>
      <c r="J3" s="2847" t="s">
        <v>451</v>
      </c>
      <c r="K3" s="2848"/>
      <c r="L3" s="2848"/>
      <c r="M3" s="2848"/>
      <c r="N3" s="2848"/>
      <c r="O3" s="2848"/>
      <c r="P3" s="2867"/>
      <c r="Q3" s="3126"/>
      <c r="R3" s="281"/>
      <c r="S3" s="83"/>
      <c r="T3" s="82"/>
      <c r="U3" s="176"/>
      <c r="V3" s="81"/>
      <c r="W3" s="3117" t="s">
        <v>452</v>
      </c>
      <c r="X3" s="3146"/>
      <c r="Y3" s="3146"/>
      <c r="Z3" s="3146"/>
      <c r="AA3" s="3146"/>
      <c r="AB3" s="3118"/>
    </row>
    <row r="4" spans="1:30" x14ac:dyDescent="0.2">
      <c r="A4" s="1"/>
      <c r="B4" s="14"/>
      <c r="C4" s="174"/>
      <c r="D4" s="436"/>
      <c r="E4" s="436" t="s">
        <v>341</v>
      </c>
      <c r="F4" s="436"/>
      <c r="G4" s="437">
        <v>2006</v>
      </c>
      <c r="H4" s="59"/>
      <c r="I4" s="81"/>
      <c r="J4" s="3192" t="s">
        <v>453</v>
      </c>
      <c r="K4" s="3193"/>
      <c r="L4" s="437">
        <v>2006</v>
      </c>
      <c r="M4" s="73"/>
      <c r="N4" s="73"/>
      <c r="O4" s="148"/>
      <c r="P4" s="2854"/>
      <c r="Q4" s="2853"/>
      <c r="R4" s="15"/>
      <c r="S4" s="81"/>
      <c r="T4" s="66"/>
      <c r="U4" s="55"/>
      <c r="V4" s="81"/>
      <c r="W4" s="301"/>
      <c r="X4" s="302"/>
      <c r="Y4" s="363" t="s">
        <v>242</v>
      </c>
      <c r="Z4" s="302"/>
      <c r="AA4" s="302"/>
      <c r="AB4" s="328"/>
    </row>
    <row r="5" spans="1:30" x14ac:dyDescent="0.2">
      <c r="A5" s="1"/>
      <c r="B5" s="14"/>
      <c r="C5" s="2879" t="s">
        <v>85</v>
      </c>
      <c r="D5" s="2850"/>
      <c r="E5" s="2849" t="s">
        <v>454</v>
      </c>
      <c r="F5" s="2850"/>
      <c r="G5" s="2849" t="s">
        <v>86</v>
      </c>
      <c r="H5" s="3155"/>
      <c r="I5" s="81"/>
      <c r="J5" s="15"/>
      <c r="K5" s="81"/>
      <c r="L5" s="2849" t="s">
        <v>455</v>
      </c>
      <c r="M5" s="2890"/>
      <c r="N5" s="2890"/>
      <c r="O5" s="2850"/>
      <c r="P5" s="2854" t="s">
        <v>454</v>
      </c>
      <c r="Q5" s="2853"/>
      <c r="R5" s="2851" t="s">
        <v>372</v>
      </c>
      <c r="S5" s="2852"/>
      <c r="T5" s="2854" t="s">
        <v>373</v>
      </c>
      <c r="U5" s="2853"/>
      <c r="V5" s="81"/>
      <c r="W5" s="292"/>
      <c r="X5" s="293"/>
      <c r="Y5" s="364"/>
      <c r="Z5" s="143"/>
      <c r="AA5" s="364"/>
      <c r="AB5" s="252"/>
    </row>
    <row r="6" spans="1:30" x14ac:dyDescent="0.2">
      <c r="A6" s="1"/>
      <c r="B6" s="14"/>
      <c r="C6" s="2851" t="s">
        <v>342</v>
      </c>
      <c r="D6" s="2864"/>
      <c r="E6" s="2854" t="s">
        <v>456</v>
      </c>
      <c r="F6" s="2864"/>
      <c r="G6" s="2854" t="s">
        <v>456</v>
      </c>
      <c r="H6" s="2853"/>
      <c r="I6" s="81"/>
      <c r="J6" s="15"/>
      <c r="K6" s="81"/>
      <c r="L6" s="2882" t="s">
        <v>299</v>
      </c>
      <c r="M6" s="2883"/>
      <c r="N6" s="2883"/>
      <c r="O6" s="2884"/>
      <c r="P6" s="2854" t="s">
        <v>456</v>
      </c>
      <c r="Q6" s="2853"/>
      <c r="R6" s="2851" t="s">
        <v>375</v>
      </c>
      <c r="S6" s="2852"/>
      <c r="T6" s="2854" t="s">
        <v>376</v>
      </c>
      <c r="U6" s="2853"/>
      <c r="V6" s="81"/>
      <c r="W6" s="2878" t="s">
        <v>377</v>
      </c>
      <c r="X6" s="3128"/>
      <c r="Y6" s="3127" t="s">
        <v>457</v>
      </c>
      <c r="Z6" s="3128"/>
      <c r="AA6" s="330"/>
      <c r="AB6" s="252"/>
    </row>
    <row r="7" spans="1:30" x14ac:dyDescent="0.2">
      <c r="A7" s="2878" t="s">
        <v>678</v>
      </c>
      <c r="B7" s="2852"/>
      <c r="C7" s="2851" t="s">
        <v>343</v>
      </c>
      <c r="D7" s="2864"/>
      <c r="E7" s="2854" t="s">
        <v>90</v>
      </c>
      <c r="F7" s="2864"/>
      <c r="G7" s="2854" t="s">
        <v>396</v>
      </c>
      <c r="H7" s="2853"/>
      <c r="I7" s="81"/>
      <c r="J7" s="2851" t="s">
        <v>457</v>
      </c>
      <c r="K7" s="2852"/>
      <c r="L7" s="2849" t="s">
        <v>457</v>
      </c>
      <c r="M7" s="2850"/>
      <c r="N7" s="2887" t="s">
        <v>458</v>
      </c>
      <c r="O7" s="2886"/>
      <c r="P7" s="2854" t="s">
        <v>396</v>
      </c>
      <c r="Q7" s="2853"/>
      <c r="R7" s="2851" t="s">
        <v>385</v>
      </c>
      <c r="S7" s="2852"/>
      <c r="T7" s="66"/>
      <c r="U7" s="55"/>
      <c r="V7" s="81"/>
      <c r="W7" s="2878" t="s">
        <v>456</v>
      </c>
      <c r="X7" s="3128"/>
      <c r="Y7" s="3127" t="s">
        <v>387</v>
      </c>
      <c r="Z7" s="3128"/>
      <c r="AA7" s="173"/>
      <c r="AB7" s="199"/>
    </row>
    <row r="8" spans="1:30" x14ac:dyDescent="0.2">
      <c r="A8" s="2851"/>
      <c r="B8" s="2852"/>
      <c r="C8" s="2851" t="s">
        <v>585</v>
      </c>
      <c r="D8" s="2864"/>
      <c r="E8" s="2854" t="s">
        <v>91</v>
      </c>
      <c r="F8" s="2864"/>
      <c r="G8" s="2854" t="s">
        <v>92</v>
      </c>
      <c r="H8" s="2853"/>
      <c r="I8" s="81"/>
      <c r="J8" s="2851" t="s">
        <v>459</v>
      </c>
      <c r="K8" s="2852"/>
      <c r="L8" s="2854" t="s">
        <v>383</v>
      </c>
      <c r="M8" s="2864"/>
      <c r="N8" s="438" t="s">
        <v>22</v>
      </c>
      <c r="O8" s="365"/>
      <c r="P8" s="2854"/>
      <c r="Q8" s="2853"/>
      <c r="R8" s="15"/>
      <c r="S8" s="81"/>
      <c r="T8" s="66"/>
      <c r="U8" s="55"/>
      <c r="V8" s="81"/>
      <c r="W8" s="2878" t="s">
        <v>396</v>
      </c>
      <c r="X8" s="3128"/>
      <c r="Y8" s="3127" t="s">
        <v>223</v>
      </c>
      <c r="Z8" s="3128"/>
      <c r="AA8" s="3127" t="s">
        <v>488</v>
      </c>
      <c r="AB8" s="3121"/>
    </row>
    <row r="9" spans="1:30" x14ac:dyDescent="0.2">
      <c r="A9" s="1"/>
      <c r="B9" s="14"/>
      <c r="C9" s="718">
        <v>2006</v>
      </c>
      <c r="D9" s="146"/>
      <c r="E9" s="2854" t="s">
        <v>94</v>
      </c>
      <c r="F9" s="2864"/>
      <c r="G9" s="2854" t="s">
        <v>95</v>
      </c>
      <c r="H9" s="2853"/>
      <c r="I9" s="81"/>
      <c r="J9" s="2851" t="s">
        <v>460</v>
      </c>
      <c r="K9" s="2852"/>
      <c r="L9" s="31"/>
      <c r="M9" s="14"/>
      <c r="N9" s="2885"/>
      <c r="O9" s="3143"/>
      <c r="P9" s="2854"/>
      <c r="Q9" s="2853"/>
      <c r="R9" s="2851" t="s">
        <v>491</v>
      </c>
      <c r="S9" s="2852"/>
      <c r="T9" s="66"/>
      <c r="U9" s="55"/>
      <c r="V9" s="81"/>
      <c r="W9" s="2878"/>
      <c r="X9" s="3128"/>
      <c r="Y9" s="3127"/>
      <c r="Z9" s="3128"/>
      <c r="AA9" s="173"/>
      <c r="AB9" s="199"/>
    </row>
    <row r="10" spans="1:30" x14ac:dyDescent="0.2">
      <c r="A10" s="1"/>
      <c r="B10" s="14"/>
      <c r="C10" s="2851" t="s">
        <v>587</v>
      </c>
      <c r="D10" s="2864"/>
      <c r="E10" s="2854" t="s">
        <v>97</v>
      </c>
      <c r="F10" s="2864"/>
      <c r="G10" s="2854"/>
      <c r="H10" s="2853"/>
      <c r="I10" s="81"/>
      <c r="J10" s="2851"/>
      <c r="K10" s="2852"/>
      <c r="L10" s="66"/>
      <c r="M10" s="81"/>
      <c r="N10" s="66"/>
      <c r="O10" s="146"/>
      <c r="P10" s="2854"/>
      <c r="Q10" s="2853"/>
      <c r="R10" s="15"/>
      <c r="S10" s="81"/>
      <c r="T10" s="66"/>
      <c r="U10" s="55"/>
      <c r="V10" s="81"/>
      <c r="W10" s="2878"/>
      <c r="X10" s="3128"/>
      <c r="Y10" s="3127"/>
      <c r="Z10" s="3128"/>
      <c r="AA10" s="173"/>
      <c r="AB10" s="199"/>
    </row>
    <row r="11" spans="1:30" x14ac:dyDescent="0.2">
      <c r="A11" s="1"/>
      <c r="B11" s="14"/>
      <c r="C11" s="2851" t="s">
        <v>586</v>
      </c>
      <c r="D11" s="2864"/>
      <c r="E11" s="3196" t="s">
        <v>456</v>
      </c>
      <c r="F11" s="3197"/>
      <c r="G11" s="2854"/>
      <c r="H11" s="2853"/>
      <c r="I11" s="81"/>
      <c r="J11" s="3194"/>
      <c r="K11" s="3195"/>
      <c r="L11" s="66"/>
      <c r="M11" s="81"/>
      <c r="N11" s="2885"/>
      <c r="O11" s="3143"/>
      <c r="P11" s="2854"/>
      <c r="Q11" s="2853"/>
      <c r="R11" s="15"/>
      <c r="S11" s="81"/>
      <c r="T11" s="66"/>
      <c r="U11" s="55"/>
      <c r="V11" s="81"/>
      <c r="W11" s="2878"/>
      <c r="X11" s="3128"/>
      <c r="Y11" s="296"/>
      <c r="Z11" s="255"/>
      <c r="AA11" s="173"/>
      <c r="AB11" s="199"/>
      <c r="AD11" s="13"/>
    </row>
    <row r="12" spans="1:30" x14ac:dyDescent="0.2">
      <c r="A12" s="15"/>
      <c r="B12" s="81"/>
      <c r="C12" s="15"/>
      <c r="D12" s="85"/>
      <c r="E12" s="2854" t="s">
        <v>99</v>
      </c>
      <c r="F12" s="2864"/>
      <c r="G12" s="2854"/>
      <c r="H12" s="2853"/>
      <c r="I12" s="81"/>
      <c r="J12" s="2851"/>
      <c r="K12" s="2852"/>
      <c r="L12" s="66"/>
      <c r="M12" s="81"/>
      <c r="N12" s="66"/>
      <c r="O12" s="146"/>
      <c r="P12" s="2854"/>
      <c r="Q12" s="2853"/>
      <c r="R12" s="2851" t="s">
        <v>434</v>
      </c>
      <c r="S12" s="2864"/>
      <c r="T12" s="2854" t="s">
        <v>435</v>
      </c>
      <c r="U12" s="2853"/>
      <c r="V12" s="81"/>
      <c r="W12" s="2851" t="s">
        <v>436</v>
      </c>
      <c r="X12" s="2864"/>
      <c r="Y12" s="2854" t="s">
        <v>437</v>
      </c>
      <c r="Z12" s="2864"/>
      <c r="AA12" s="31"/>
      <c r="AB12" s="5"/>
    </row>
    <row r="13" spans="1:30" x14ac:dyDescent="0.2">
      <c r="A13" s="15"/>
      <c r="B13" s="81"/>
      <c r="C13" s="2851" t="s">
        <v>137</v>
      </c>
      <c r="D13" s="2864"/>
      <c r="E13" s="2854" t="s">
        <v>138</v>
      </c>
      <c r="F13" s="2864"/>
      <c r="G13" s="2854" t="s">
        <v>100</v>
      </c>
      <c r="H13" s="2853"/>
      <c r="I13" s="14"/>
      <c r="J13" s="15"/>
      <c r="K13" s="81"/>
      <c r="L13" s="66"/>
      <c r="M13" s="81"/>
      <c r="N13" s="66"/>
      <c r="O13" s="146"/>
      <c r="P13" s="2854" t="s">
        <v>140</v>
      </c>
      <c r="Q13" s="2853"/>
      <c r="R13" s="2851" t="s">
        <v>438</v>
      </c>
      <c r="S13" s="2864"/>
      <c r="T13" s="2854" t="s">
        <v>439</v>
      </c>
      <c r="U13" s="2853"/>
      <c r="V13" s="14"/>
      <c r="W13" s="2851" t="s">
        <v>440</v>
      </c>
      <c r="X13" s="2864"/>
      <c r="Y13" s="2854" t="s">
        <v>441</v>
      </c>
      <c r="Z13" s="2864"/>
      <c r="AA13" s="2854" t="s">
        <v>442</v>
      </c>
      <c r="AB13" s="2853"/>
    </row>
    <row r="14" spans="1:30" ht="13.5" thickBot="1" x14ac:dyDescent="0.25">
      <c r="A14" s="262"/>
      <c r="B14" s="41" t="s">
        <v>443</v>
      </c>
      <c r="C14" s="54"/>
      <c r="D14" s="147"/>
      <c r="E14" s="57"/>
      <c r="F14" s="56"/>
      <c r="G14" s="57"/>
      <c r="H14" s="7"/>
      <c r="I14" s="14"/>
      <c r="J14" s="439">
        <v>1</v>
      </c>
      <c r="K14" s="340"/>
      <c r="L14" s="336">
        <v>1</v>
      </c>
      <c r="M14" s="340"/>
      <c r="N14" s="336">
        <v>3</v>
      </c>
      <c r="O14" s="227"/>
      <c r="P14" s="57"/>
      <c r="Q14" s="191"/>
      <c r="R14" s="54"/>
      <c r="S14" s="17"/>
      <c r="T14" s="2869"/>
      <c r="U14" s="3141"/>
      <c r="V14" s="14"/>
      <c r="W14" s="3142" t="s">
        <v>486</v>
      </c>
      <c r="X14" s="2891"/>
      <c r="Y14" s="2869" t="s">
        <v>486</v>
      </c>
      <c r="Z14" s="2891"/>
      <c r="AA14" s="2869" t="s">
        <v>486</v>
      </c>
      <c r="AB14" s="3141"/>
    </row>
    <row r="15" spans="1:30" x14ac:dyDescent="0.2">
      <c r="A15" s="693" t="s">
        <v>591</v>
      </c>
      <c r="B15" s="669"/>
      <c r="C15" s="719">
        <v>648</v>
      </c>
      <c r="D15" s="695"/>
      <c r="E15" s="696">
        <v>0.5</v>
      </c>
      <c r="F15" s="669"/>
      <c r="G15" s="697">
        <v>324</v>
      </c>
      <c r="H15" s="721"/>
      <c r="I15" s="440"/>
      <c r="J15" s="698">
        <v>63.82</v>
      </c>
      <c r="K15" s="669"/>
      <c r="L15" s="699">
        <v>50</v>
      </c>
      <c r="M15" s="700"/>
      <c r="N15" s="694">
        <v>6</v>
      </c>
      <c r="O15" s="684"/>
      <c r="P15" s="701">
        <v>131.82</v>
      </c>
      <c r="Q15" s="643"/>
      <c r="R15" s="687">
        <v>0.40685185185185185</v>
      </c>
      <c r="S15" s="669"/>
      <c r="T15" s="688">
        <v>192.18</v>
      </c>
      <c r="U15" s="643"/>
      <c r="V15" s="1"/>
      <c r="W15" s="654">
        <v>11655.248232817796</v>
      </c>
      <c r="X15" s="652"/>
      <c r="Y15" s="670">
        <v>9207.0903363697053</v>
      </c>
      <c r="Z15" s="652"/>
      <c r="AA15" s="670">
        <v>20862.338569187501</v>
      </c>
      <c r="AB15" s="643"/>
    </row>
    <row r="16" spans="1:30" x14ac:dyDescent="0.2">
      <c r="A16" s="642" t="s">
        <v>494</v>
      </c>
      <c r="B16" s="669"/>
      <c r="C16" s="719">
        <v>851</v>
      </c>
      <c r="D16" s="695"/>
      <c r="E16" s="696">
        <v>1.25</v>
      </c>
      <c r="F16" s="669"/>
      <c r="G16" s="697">
        <v>1063.75</v>
      </c>
      <c r="H16" s="721"/>
      <c r="I16" s="440"/>
      <c r="J16" s="698">
        <v>907.11</v>
      </c>
      <c r="K16" s="669"/>
      <c r="L16" s="699">
        <v>386.29599999999999</v>
      </c>
      <c r="M16" s="700"/>
      <c r="N16" s="694">
        <v>133</v>
      </c>
      <c r="O16" s="684"/>
      <c r="P16" s="701">
        <v>1692.4059999999999</v>
      </c>
      <c r="Q16" s="643"/>
      <c r="R16" s="687">
        <v>1.5909809635722678</v>
      </c>
      <c r="S16" s="669"/>
      <c r="T16" s="688">
        <v>0</v>
      </c>
      <c r="U16" s="643"/>
      <c r="V16" s="1"/>
      <c r="W16" s="654">
        <v>149638.99287445177</v>
      </c>
      <c r="X16" s="652"/>
      <c r="Y16" s="670">
        <v>0</v>
      </c>
      <c r="Z16" s="652"/>
      <c r="AA16" s="670">
        <v>149638.99287445177</v>
      </c>
      <c r="AB16" s="643"/>
    </row>
    <row r="17" spans="1:30" x14ac:dyDescent="0.2">
      <c r="A17" s="693" t="s">
        <v>612</v>
      </c>
      <c r="B17" s="702"/>
      <c r="C17" s="719">
        <v>218</v>
      </c>
      <c r="D17" s="703"/>
      <c r="E17" s="696">
        <v>0.5</v>
      </c>
      <c r="F17" s="669"/>
      <c r="G17" s="697">
        <v>109</v>
      </c>
      <c r="H17" s="721"/>
      <c r="I17" s="440"/>
      <c r="J17" s="698">
        <v>37.71</v>
      </c>
      <c r="K17" s="669"/>
      <c r="L17" s="699">
        <v>21.5</v>
      </c>
      <c r="M17" s="700"/>
      <c r="N17" s="694">
        <v>6</v>
      </c>
      <c r="O17" s="684"/>
      <c r="P17" s="701">
        <v>77.209999999999994</v>
      </c>
      <c r="Q17" s="643"/>
      <c r="R17" s="687">
        <v>0.70834862385321107</v>
      </c>
      <c r="S17" s="669"/>
      <c r="T17" s="688">
        <v>31.79</v>
      </c>
      <c r="U17" s="643"/>
      <c r="V17" s="1"/>
      <c r="W17" s="654">
        <v>6826.7464425418148</v>
      </c>
      <c r="X17" s="652"/>
      <c r="Y17" s="670">
        <v>1523.0169725944056</v>
      </c>
      <c r="Z17" s="652"/>
      <c r="AA17" s="670">
        <v>8349.7634151362199</v>
      </c>
      <c r="AB17" s="643"/>
    </row>
    <row r="18" spans="1:30" x14ac:dyDescent="0.2">
      <c r="A18" s="693" t="s">
        <v>306</v>
      </c>
      <c r="B18" s="669"/>
      <c r="C18" s="719">
        <v>563</v>
      </c>
      <c r="D18" s="703"/>
      <c r="E18" s="696">
        <v>0.5</v>
      </c>
      <c r="F18" s="669"/>
      <c r="G18" s="697">
        <v>281.5</v>
      </c>
      <c r="H18" s="721"/>
      <c r="I18" s="440"/>
      <c r="J18" s="698">
        <v>35.049999999999997</v>
      </c>
      <c r="K18" s="669"/>
      <c r="L18" s="699">
        <v>33.5</v>
      </c>
      <c r="M18" s="700"/>
      <c r="N18" s="694">
        <v>4</v>
      </c>
      <c r="O18" s="684"/>
      <c r="P18" s="701">
        <v>80.55</v>
      </c>
      <c r="Q18" s="643"/>
      <c r="R18" s="687">
        <v>0.28614564831261102</v>
      </c>
      <c r="S18" s="669"/>
      <c r="T18" s="688">
        <v>200.95</v>
      </c>
      <c r="U18" s="643"/>
      <c r="V18" s="1"/>
      <c r="W18" s="654">
        <v>7122.0622451333129</v>
      </c>
      <c r="X18" s="652"/>
      <c r="Y18" s="670">
        <v>9627.2494697340644</v>
      </c>
      <c r="Z18" s="652"/>
      <c r="AA18" s="670">
        <v>16749.311714867377</v>
      </c>
      <c r="AB18" s="643"/>
      <c r="AD18" s="3215">
        <v>2.2200000000000002</v>
      </c>
    </row>
    <row r="19" spans="1:30" x14ac:dyDescent="0.2">
      <c r="A19" s="693" t="s">
        <v>496</v>
      </c>
      <c r="B19" s="669"/>
      <c r="C19" s="719">
        <v>261</v>
      </c>
      <c r="D19" s="703"/>
      <c r="E19" s="696">
        <v>1.25</v>
      </c>
      <c r="F19" s="669"/>
      <c r="G19" s="697">
        <v>326.25</v>
      </c>
      <c r="H19" s="721"/>
      <c r="I19" s="440"/>
      <c r="J19" s="704">
        <v>71.78</v>
      </c>
      <c r="K19" s="669"/>
      <c r="L19" s="699">
        <v>24.08</v>
      </c>
      <c r="M19" s="700"/>
      <c r="N19" s="694">
        <v>9</v>
      </c>
      <c r="O19" s="684"/>
      <c r="P19" s="701">
        <v>122.86</v>
      </c>
      <c r="Q19" s="643"/>
      <c r="R19" s="687">
        <v>0.3765823754789272</v>
      </c>
      <c r="S19" s="669"/>
      <c r="T19" s="688">
        <v>203.39</v>
      </c>
      <c r="U19" s="643"/>
      <c r="V19" s="1"/>
      <c r="W19" s="654">
        <v>10863.023804308863</v>
      </c>
      <c r="X19" s="652"/>
      <c r="Y19" s="670">
        <v>9744.1466516507153</v>
      </c>
      <c r="Z19" s="652"/>
      <c r="AA19" s="670">
        <v>20607.170455959578</v>
      </c>
      <c r="AB19" s="643"/>
      <c r="AD19" s="3215"/>
    </row>
    <row r="20" spans="1:30" x14ac:dyDescent="0.2">
      <c r="A20" s="644" t="s">
        <v>445</v>
      </c>
      <c r="B20" s="669"/>
      <c r="C20" s="719">
        <v>659</v>
      </c>
      <c r="D20" s="703"/>
      <c r="E20" s="696">
        <v>1.25</v>
      </c>
      <c r="F20" s="669"/>
      <c r="G20" s="697">
        <v>823.75</v>
      </c>
      <c r="H20" s="721"/>
      <c r="I20" s="440"/>
      <c r="J20" s="704">
        <v>466.47</v>
      </c>
      <c r="K20" s="669"/>
      <c r="L20" s="699">
        <v>190.06</v>
      </c>
      <c r="M20" s="700"/>
      <c r="N20" s="694">
        <v>60</v>
      </c>
      <c r="O20" s="684"/>
      <c r="P20" s="701">
        <v>836.53</v>
      </c>
      <c r="Q20" s="643"/>
      <c r="R20" s="687">
        <v>1.015514415781487</v>
      </c>
      <c r="S20" s="669"/>
      <c r="T20" s="688">
        <v>0</v>
      </c>
      <c r="U20" s="643"/>
      <c r="V20" s="1"/>
      <c r="W20" s="654">
        <v>73964.230042475116</v>
      </c>
      <c r="X20" s="652"/>
      <c r="Y20" s="670">
        <v>0</v>
      </c>
      <c r="Z20" s="652"/>
      <c r="AA20" s="670">
        <v>73964.230042475116</v>
      </c>
      <c r="AB20" s="643"/>
      <c r="AD20" s="3215"/>
    </row>
    <row r="21" spans="1:30" x14ac:dyDescent="0.2">
      <c r="A21" s="644" t="s">
        <v>592</v>
      </c>
      <c r="B21" s="702"/>
      <c r="C21" s="719">
        <v>982</v>
      </c>
      <c r="D21" s="703"/>
      <c r="E21" s="696">
        <v>0.97</v>
      </c>
      <c r="F21" s="669"/>
      <c r="G21" s="697">
        <v>952.54</v>
      </c>
      <c r="H21" s="722"/>
      <c r="I21" s="440"/>
      <c r="J21" s="704">
        <v>386.56</v>
      </c>
      <c r="K21" s="669"/>
      <c r="L21" s="699">
        <v>251.5</v>
      </c>
      <c r="M21" s="700"/>
      <c r="N21" s="694">
        <v>73</v>
      </c>
      <c r="O21" s="684"/>
      <c r="P21" s="701">
        <v>857.06</v>
      </c>
      <c r="Q21" s="643"/>
      <c r="R21" s="687">
        <v>0.89976273962248299</v>
      </c>
      <c r="S21" s="669"/>
      <c r="T21" s="688">
        <v>95.48</v>
      </c>
      <c r="U21" s="643"/>
      <c r="V21" s="1"/>
      <c r="W21" s="654">
        <v>75779.449631458192</v>
      </c>
      <c r="X21" s="652"/>
      <c r="Y21" s="670">
        <v>4574.3208727056908</v>
      </c>
      <c r="Z21" s="652"/>
      <c r="AA21" s="670">
        <v>80353.770504163884</v>
      </c>
      <c r="AB21" s="643"/>
      <c r="AD21" s="3215"/>
    </row>
    <row r="22" spans="1:30" x14ac:dyDescent="0.2">
      <c r="A22" s="693" t="s">
        <v>593</v>
      </c>
      <c r="B22" s="669"/>
      <c r="C22" s="719">
        <v>1583</v>
      </c>
      <c r="D22" s="703"/>
      <c r="E22" s="696">
        <v>1.25</v>
      </c>
      <c r="F22" s="669"/>
      <c r="G22" s="697">
        <v>1978.75</v>
      </c>
      <c r="H22" s="721"/>
      <c r="I22" s="440"/>
      <c r="J22" s="704">
        <v>1083.71</v>
      </c>
      <c r="K22" s="669"/>
      <c r="L22" s="699">
        <v>348.43700000000001</v>
      </c>
      <c r="M22" s="700"/>
      <c r="N22" s="694">
        <v>108</v>
      </c>
      <c r="O22" s="684"/>
      <c r="P22" s="701">
        <v>1756.1469999999999</v>
      </c>
      <c r="Q22" s="643"/>
      <c r="R22" s="687">
        <v>0.88750322173089069</v>
      </c>
      <c r="S22" s="669"/>
      <c r="T22" s="688">
        <v>222.60300000000007</v>
      </c>
      <c r="U22" s="643"/>
      <c r="V22" s="1"/>
      <c r="W22" s="654">
        <v>155274.83855498614</v>
      </c>
      <c r="X22" s="652"/>
      <c r="Y22" s="670">
        <v>10664.616141882121</v>
      </c>
      <c r="Z22" s="652"/>
      <c r="AA22" s="670">
        <v>165939.45469686826</v>
      </c>
      <c r="AB22" s="643"/>
    </row>
    <row r="23" spans="1:30" x14ac:dyDescent="0.2">
      <c r="A23" s="693" t="s">
        <v>594</v>
      </c>
      <c r="B23" s="669"/>
      <c r="C23" s="719">
        <v>798</v>
      </c>
      <c r="D23" s="703"/>
      <c r="E23" s="696">
        <v>1.25</v>
      </c>
      <c r="F23" s="669"/>
      <c r="G23" s="697">
        <v>997.5</v>
      </c>
      <c r="H23" s="721"/>
      <c r="I23" s="440"/>
      <c r="J23" s="704">
        <v>107.01</v>
      </c>
      <c r="K23" s="669"/>
      <c r="L23" s="699">
        <v>129.65</v>
      </c>
      <c r="M23" s="700"/>
      <c r="N23" s="694">
        <v>12</v>
      </c>
      <c r="O23" s="684"/>
      <c r="P23" s="701">
        <v>272.66000000000003</v>
      </c>
      <c r="Q23" s="643"/>
      <c r="R23" s="687">
        <v>0.27334335839599</v>
      </c>
      <c r="S23" s="669"/>
      <c r="T23" s="688">
        <v>724.84</v>
      </c>
      <c r="U23" s="643"/>
      <c r="V23" s="1"/>
      <c r="W23" s="654">
        <v>24108.025968442573</v>
      </c>
      <c r="X23" s="652"/>
      <c r="Y23" s="670">
        <v>34726.128418223627</v>
      </c>
      <c r="Z23" s="652"/>
      <c r="AA23" s="670">
        <v>58834.154386666196</v>
      </c>
      <c r="AB23" s="643"/>
    </row>
    <row r="24" spans="1:30" x14ac:dyDescent="0.2">
      <c r="A24" s="693" t="s">
        <v>181</v>
      </c>
      <c r="B24" s="669"/>
      <c r="C24" s="719">
        <v>143</v>
      </c>
      <c r="D24" s="703"/>
      <c r="E24" s="696">
        <v>0.5</v>
      </c>
      <c r="F24" s="669"/>
      <c r="G24" s="697">
        <v>71.5</v>
      </c>
      <c r="H24" s="721"/>
      <c r="I24" s="440"/>
      <c r="J24" s="704">
        <v>6.5</v>
      </c>
      <c r="K24" s="669"/>
      <c r="L24" s="699">
        <v>0</v>
      </c>
      <c r="M24" s="700"/>
      <c r="N24" s="694">
        <v>0</v>
      </c>
      <c r="O24" s="684"/>
      <c r="P24" s="701">
        <v>6.5</v>
      </c>
      <c r="Q24" s="643"/>
      <c r="R24" s="687">
        <v>9.0909090909090912E-2</v>
      </c>
      <c r="S24" s="669"/>
      <c r="T24" s="688">
        <v>65</v>
      </c>
      <c r="U24" s="643"/>
      <c r="V24" s="1"/>
      <c r="W24" s="654">
        <v>574.71638228884592</v>
      </c>
      <c r="X24" s="652"/>
      <c r="Y24" s="670">
        <v>3114.0642723698143</v>
      </c>
      <c r="Z24" s="652"/>
      <c r="AA24" s="670">
        <v>3688.7806546586603</v>
      </c>
      <c r="AB24" s="643"/>
    </row>
    <row r="25" spans="1:30" x14ac:dyDescent="0.2">
      <c r="A25" s="644" t="s">
        <v>531</v>
      </c>
      <c r="B25" s="669"/>
      <c r="C25" s="719">
        <v>514</v>
      </c>
      <c r="D25" s="703"/>
      <c r="E25" s="696">
        <v>0.93</v>
      </c>
      <c r="F25" s="669"/>
      <c r="G25" s="697">
        <v>478.02</v>
      </c>
      <c r="H25" s="722"/>
      <c r="I25" s="440"/>
      <c r="J25" s="704">
        <v>187.73</v>
      </c>
      <c r="K25" s="669"/>
      <c r="L25" s="699">
        <v>188.999</v>
      </c>
      <c r="M25" s="700"/>
      <c r="N25" s="694">
        <v>25</v>
      </c>
      <c r="O25" s="684"/>
      <c r="P25" s="701">
        <v>451.72899999999998</v>
      </c>
      <c r="Q25" s="643"/>
      <c r="R25" s="687">
        <v>0.94500020919626782</v>
      </c>
      <c r="S25" s="669"/>
      <c r="T25" s="688">
        <v>26.291000000000054</v>
      </c>
      <c r="U25" s="643"/>
      <c r="V25" s="1"/>
      <c r="W25" s="654">
        <v>39940.931793070471</v>
      </c>
      <c r="X25" s="652"/>
      <c r="Y25" s="670">
        <v>1259.5671351519225</v>
      </c>
      <c r="Z25" s="652"/>
      <c r="AA25" s="670">
        <v>41200.498928222391</v>
      </c>
      <c r="AB25" s="643"/>
    </row>
    <row r="26" spans="1:30" x14ac:dyDescent="0.2">
      <c r="A26" s="693" t="s">
        <v>500</v>
      </c>
      <c r="B26" s="669"/>
      <c r="C26" s="719">
        <v>905</v>
      </c>
      <c r="D26" s="703"/>
      <c r="E26" s="696">
        <v>1.25</v>
      </c>
      <c r="F26" s="669"/>
      <c r="G26" s="697">
        <v>1131.25</v>
      </c>
      <c r="H26" s="721"/>
      <c r="I26" s="440"/>
      <c r="J26" s="704">
        <v>360.85</v>
      </c>
      <c r="K26" s="669"/>
      <c r="L26" s="699">
        <v>383.52800000000002</v>
      </c>
      <c r="M26" s="700"/>
      <c r="N26" s="694">
        <v>110</v>
      </c>
      <c r="O26" s="684"/>
      <c r="P26" s="701">
        <v>1074.3780000000002</v>
      </c>
      <c r="Q26" s="643"/>
      <c r="R26" s="687">
        <v>0.9497264088397791</v>
      </c>
      <c r="S26" s="669"/>
      <c r="T26" s="688">
        <v>56.871999999999844</v>
      </c>
      <c r="U26" s="643"/>
      <c r="V26" s="1"/>
      <c r="W26" s="654">
        <v>94994.251903188575</v>
      </c>
      <c r="X26" s="652"/>
      <c r="Y26" s="670">
        <v>2724.6625122802398</v>
      </c>
      <c r="Z26" s="652"/>
      <c r="AA26" s="670">
        <v>97718.914415468811</v>
      </c>
      <c r="AB26" s="643"/>
    </row>
    <row r="27" spans="1:30" x14ac:dyDescent="0.2">
      <c r="A27" s="644" t="s">
        <v>503</v>
      </c>
      <c r="B27" s="669"/>
      <c r="C27" s="719">
        <v>1574</v>
      </c>
      <c r="D27" s="703"/>
      <c r="E27" s="696">
        <v>1.25</v>
      </c>
      <c r="F27" s="669"/>
      <c r="G27" s="697">
        <v>1967.5</v>
      </c>
      <c r="H27" s="721"/>
      <c r="I27" s="440"/>
      <c r="J27" s="704">
        <v>1201.9000000000001</v>
      </c>
      <c r="K27" s="669"/>
      <c r="L27" s="699">
        <v>499.89</v>
      </c>
      <c r="M27" s="700"/>
      <c r="N27" s="694">
        <v>148</v>
      </c>
      <c r="O27" s="684"/>
      <c r="P27" s="701">
        <v>2145.79</v>
      </c>
      <c r="Q27" s="643"/>
      <c r="R27" s="687">
        <v>1.0906175349428209</v>
      </c>
      <c r="S27" s="669"/>
      <c r="T27" s="688">
        <v>0</v>
      </c>
      <c r="U27" s="643"/>
      <c r="V27" s="1"/>
      <c r="W27" s="654">
        <v>189726.25630024349</v>
      </c>
      <c r="X27" s="652"/>
      <c r="Y27" s="670">
        <v>0</v>
      </c>
      <c r="Z27" s="652"/>
      <c r="AA27" s="670">
        <v>189726.25630024349</v>
      </c>
      <c r="AB27" s="643"/>
    </row>
    <row r="28" spans="1:30" x14ac:dyDescent="0.2">
      <c r="A28" s="693" t="s">
        <v>505</v>
      </c>
      <c r="B28" s="669"/>
      <c r="C28" s="719">
        <v>316</v>
      </c>
      <c r="D28" s="703"/>
      <c r="E28" s="696">
        <v>1.25</v>
      </c>
      <c r="F28" s="669"/>
      <c r="G28" s="697">
        <v>395</v>
      </c>
      <c r="H28" s="721"/>
      <c r="I28" s="440"/>
      <c r="J28" s="704">
        <v>292.12</v>
      </c>
      <c r="K28" s="669"/>
      <c r="L28" s="699">
        <v>114.25</v>
      </c>
      <c r="M28" s="700"/>
      <c r="N28" s="694">
        <v>46</v>
      </c>
      <c r="O28" s="684"/>
      <c r="P28" s="701">
        <v>544.37</v>
      </c>
      <c r="Q28" s="643"/>
      <c r="R28" s="687">
        <v>1.3781518987341772</v>
      </c>
      <c r="S28" s="669"/>
      <c r="T28" s="688">
        <v>0</v>
      </c>
      <c r="U28" s="643"/>
      <c r="V28" s="1"/>
      <c r="W28" s="654">
        <v>48132.054927166013</v>
      </c>
      <c r="X28" s="652"/>
      <c r="Y28" s="670">
        <v>0</v>
      </c>
      <c r="Z28" s="652"/>
      <c r="AA28" s="670">
        <v>48132.054927166013</v>
      </c>
      <c r="AB28" s="643"/>
      <c r="AD28" s="14"/>
    </row>
    <row r="29" spans="1:30" x14ac:dyDescent="0.2">
      <c r="A29" s="693" t="s">
        <v>104</v>
      </c>
      <c r="B29" s="669"/>
      <c r="C29" s="719">
        <v>1319</v>
      </c>
      <c r="D29" s="703"/>
      <c r="E29" s="696">
        <v>1.1599999999999999</v>
      </c>
      <c r="F29" s="669"/>
      <c r="G29" s="697">
        <v>1530.04</v>
      </c>
      <c r="H29" s="722"/>
      <c r="I29" s="440"/>
      <c r="J29" s="704">
        <v>585.74</v>
      </c>
      <c r="K29" s="669"/>
      <c r="L29" s="699">
        <v>114.08</v>
      </c>
      <c r="M29" s="700"/>
      <c r="N29" s="694">
        <v>81</v>
      </c>
      <c r="O29" s="684"/>
      <c r="P29" s="701">
        <v>942.82</v>
      </c>
      <c r="Q29" s="643"/>
      <c r="R29" s="687">
        <v>0.61620611225850308</v>
      </c>
      <c r="S29" s="669"/>
      <c r="T29" s="688">
        <v>587.22</v>
      </c>
      <c r="U29" s="643"/>
      <c r="V29" s="1"/>
      <c r="W29" s="654">
        <v>83362.169161472266</v>
      </c>
      <c r="X29" s="652"/>
      <c r="Y29" s="670">
        <v>28132.935723400031</v>
      </c>
      <c r="Z29" s="652"/>
      <c r="AA29" s="670">
        <v>111495.1048848723</v>
      </c>
      <c r="AB29" s="643"/>
      <c r="AD29" s="14"/>
    </row>
    <row r="30" spans="1:30" x14ac:dyDescent="0.2">
      <c r="A30" s="644" t="s">
        <v>506</v>
      </c>
      <c r="B30" s="669"/>
      <c r="C30" s="719">
        <v>822</v>
      </c>
      <c r="D30" s="703"/>
      <c r="E30" s="696">
        <v>1.25</v>
      </c>
      <c r="F30" s="669"/>
      <c r="G30" s="697">
        <v>1027.5</v>
      </c>
      <c r="H30" s="721"/>
      <c r="I30" s="440"/>
      <c r="J30" s="704">
        <v>997.41</v>
      </c>
      <c r="K30" s="673"/>
      <c r="L30" s="699">
        <v>419.98500000000001</v>
      </c>
      <c r="M30" s="700"/>
      <c r="N30" s="694">
        <v>102</v>
      </c>
      <c r="O30" s="684"/>
      <c r="P30" s="701">
        <v>1723.395</v>
      </c>
      <c r="Q30" s="643"/>
      <c r="R30" s="687">
        <v>1.6772700729927008</v>
      </c>
      <c r="S30" s="669"/>
      <c r="T30" s="688">
        <v>0</v>
      </c>
      <c r="U30" s="643"/>
      <c r="V30" s="1"/>
      <c r="W30" s="654">
        <v>152378.97533149007</v>
      </c>
      <c r="X30" s="652"/>
      <c r="Y30" s="670">
        <v>0</v>
      </c>
      <c r="Z30" s="652"/>
      <c r="AA30" s="670">
        <v>152378.97533149007</v>
      </c>
      <c r="AB30" s="643"/>
      <c r="AD30" s="14"/>
    </row>
    <row r="31" spans="1:30" x14ac:dyDescent="0.2">
      <c r="A31" s="644" t="s">
        <v>320</v>
      </c>
      <c r="B31" s="702"/>
      <c r="C31" s="719">
        <v>855</v>
      </c>
      <c r="D31" s="705"/>
      <c r="E31" s="696">
        <v>0.5</v>
      </c>
      <c r="F31" s="669"/>
      <c r="G31" s="697">
        <v>427.5</v>
      </c>
      <c r="H31" s="721"/>
      <c r="I31" s="440"/>
      <c r="J31" s="698">
        <v>106.41</v>
      </c>
      <c r="K31" s="669"/>
      <c r="L31" s="699">
        <v>108</v>
      </c>
      <c r="M31" s="700"/>
      <c r="N31" s="694">
        <v>19</v>
      </c>
      <c r="O31" s="684"/>
      <c r="P31" s="701">
        <v>271.41000000000003</v>
      </c>
      <c r="Q31" s="643"/>
      <c r="R31" s="687">
        <v>0.63487719298245604</v>
      </c>
      <c r="S31" s="669"/>
      <c r="T31" s="688">
        <v>156.09</v>
      </c>
      <c r="U31" s="643"/>
      <c r="V31" s="1"/>
      <c r="W31" s="654">
        <v>23997.503587233175</v>
      </c>
      <c r="X31" s="652"/>
      <c r="Y31" s="670">
        <v>7478.0660349877598</v>
      </c>
      <c r="Z31" s="652"/>
      <c r="AA31" s="670">
        <v>31475.569622220937</v>
      </c>
      <c r="AB31" s="643"/>
      <c r="AD31" s="14"/>
    </row>
    <row r="32" spans="1:30" s="60" customFormat="1" x14ac:dyDescent="0.2">
      <c r="A32" s="693" t="s">
        <v>614</v>
      </c>
      <c r="B32" s="702"/>
      <c r="C32" s="719">
        <v>296</v>
      </c>
      <c r="D32" s="705"/>
      <c r="E32" s="696">
        <v>0.5</v>
      </c>
      <c r="F32" s="669"/>
      <c r="G32" s="697">
        <v>148</v>
      </c>
      <c r="H32" s="721"/>
      <c r="I32" s="440"/>
      <c r="J32" s="698">
        <v>20.68</v>
      </c>
      <c r="K32" s="669"/>
      <c r="L32" s="699">
        <v>17.5</v>
      </c>
      <c r="M32" s="700"/>
      <c r="N32" s="694">
        <v>1</v>
      </c>
      <c r="O32" s="684"/>
      <c r="P32" s="701">
        <v>41.18</v>
      </c>
      <c r="Q32" s="643"/>
      <c r="R32" s="687">
        <v>0.27824324324324323</v>
      </c>
      <c r="S32" s="669"/>
      <c r="T32" s="688">
        <v>106.82</v>
      </c>
      <c r="U32" s="643"/>
      <c r="V32" s="1"/>
      <c r="W32" s="654">
        <v>3641.0493265622572</v>
      </c>
      <c r="X32" s="652"/>
      <c r="Y32" s="670">
        <v>5117.6053165314388</v>
      </c>
      <c r="Z32" s="652"/>
      <c r="AA32" s="670">
        <v>8758.654643093696</v>
      </c>
      <c r="AB32" s="643"/>
      <c r="AD32" s="14"/>
    </row>
    <row r="33" spans="1:30" x14ac:dyDescent="0.2">
      <c r="A33" s="693" t="s">
        <v>509</v>
      </c>
      <c r="B33" s="669"/>
      <c r="C33" s="719">
        <v>273</v>
      </c>
      <c r="D33" s="705"/>
      <c r="E33" s="696">
        <v>1.25</v>
      </c>
      <c r="F33" s="669"/>
      <c r="G33" s="697">
        <v>341.25</v>
      </c>
      <c r="H33" s="721"/>
      <c r="I33" s="440"/>
      <c r="J33" s="698">
        <v>19.829999999999998</v>
      </c>
      <c r="K33" s="669"/>
      <c r="L33" s="699">
        <v>45</v>
      </c>
      <c r="M33" s="700"/>
      <c r="N33" s="694">
        <v>0</v>
      </c>
      <c r="O33" s="684"/>
      <c r="P33" s="701">
        <v>64.83</v>
      </c>
      <c r="Q33" s="643"/>
      <c r="R33" s="687">
        <v>0.18997802197802197</v>
      </c>
      <c r="S33" s="669"/>
      <c r="T33" s="688">
        <v>276.42</v>
      </c>
      <c r="U33" s="643"/>
      <c r="V33" s="1"/>
      <c r="W33" s="654">
        <v>5732.1327790439809</v>
      </c>
      <c r="X33" s="652"/>
      <c r="Y33" s="670">
        <v>13242.917633360987</v>
      </c>
      <c r="Z33" s="652"/>
      <c r="AA33" s="670">
        <v>18975.050412404969</v>
      </c>
      <c r="AB33" s="643"/>
      <c r="AD33" s="42"/>
    </row>
    <row r="34" spans="1:30" x14ac:dyDescent="0.2">
      <c r="A34" s="693" t="s">
        <v>634</v>
      </c>
      <c r="B34" s="669"/>
      <c r="C34" s="719">
        <v>521</v>
      </c>
      <c r="D34" s="705"/>
      <c r="E34" s="696">
        <v>0.73</v>
      </c>
      <c r="F34" s="669"/>
      <c r="G34" s="697">
        <v>380.33</v>
      </c>
      <c r="H34" s="722"/>
      <c r="I34" s="440"/>
      <c r="J34" s="698">
        <v>22.43</v>
      </c>
      <c r="K34" s="669"/>
      <c r="L34" s="699">
        <v>2.125</v>
      </c>
      <c r="M34" s="700"/>
      <c r="N34" s="694">
        <v>0</v>
      </c>
      <c r="O34" s="684"/>
      <c r="P34" s="701">
        <v>24.555</v>
      </c>
      <c r="Q34" s="643"/>
      <c r="R34" s="687">
        <v>6.4562353745431594E-2</v>
      </c>
      <c r="S34" s="669"/>
      <c r="T34" s="688">
        <v>355.77499999999998</v>
      </c>
      <c r="U34" s="643"/>
      <c r="V34" s="1"/>
      <c r="W34" s="654">
        <v>2171.1016564773245</v>
      </c>
      <c r="X34" s="652"/>
      <c r="Y34" s="670">
        <v>17044.711023113392</v>
      </c>
      <c r="Z34" s="652"/>
      <c r="AA34" s="670">
        <v>19215.812679590716</v>
      </c>
      <c r="AB34" s="643"/>
      <c r="AD34" s="14"/>
    </row>
    <row r="35" spans="1:30" x14ac:dyDescent="0.2">
      <c r="A35" s="644" t="s">
        <v>511</v>
      </c>
      <c r="B35" s="669"/>
      <c r="C35" s="719">
        <v>476</v>
      </c>
      <c r="D35" s="705"/>
      <c r="E35" s="696">
        <v>1.25</v>
      </c>
      <c r="F35" s="669"/>
      <c r="G35" s="697">
        <v>595</v>
      </c>
      <c r="H35" s="721"/>
      <c r="I35" s="440"/>
      <c r="J35" s="698">
        <v>222.42</v>
      </c>
      <c r="K35" s="669"/>
      <c r="L35" s="699">
        <v>136.5</v>
      </c>
      <c r="M35" s="700"/>
      <c r="N35" s="694">
        <v>28</v>
      </c>
      <c r="O35" s="684"/>
      <c r="P35" s="701">
        <v>442.92</v>
      </c>
      <c r="Q35" s="643"/>
      <c r="R35" s="687">
        <v>0.74440336134453777</v>
      </c>
      <c r="S35" s="669"/>
      <c r="T35" s="688">
        <v>152.08000000000001</v>
      </c>
      <c r="U35" s="643"/>
      <c r="V35" s="1"/>
      <c r="W35" s="654">
        <v>39162.058468211631</v>
      </c>
      <c r="X35" s="652"/>
      <c r="Y35" s="670">
        <v>7285.9522237230995</v>
      </c>
      <c r="Z35" s="652"/>
      <c r="AA35" s="670">
        <v>46448.010691934731</v>
      </c>
      <c r="AB35" s="643"/>
      <c r="AD35" s="14"/>
    </row>
    <row r="36" spans="1:30" x14ac:dyDescent="0.2">
      <c r="A36" s="693" t="s">
        <v>326</v>
      </c>
      <c r="B36" s="669"/>
      <c r="C36" s="719">
        <v>1264</v>
      </c>
      <c r="D36" s="705"/>
      <c r="E36" s="696">
        <v>1.25</v>
      </c>
      <c r="F36" s="669"/>
      <c r="G36" s="697">
        <v>1580</v>
      </c>
      <c r="H36" s="721"/>
      <c r="I36" s="440"/>
      <c r="J36" s="698">
        <v>843.27</v>
      </c>
      <c r="K36" s="669"/>
      <c r="L36" s="699">
        <v>337.7</v>
      </c>
      <c r="M36" s="700"/>
      <c r="N36" s="694">
        <v>98</v>
      </c>
      <c r="O36" s="684"/>
      <c r="P36" s="701">
        <v>1474.97</v>
      </c>
      <c r="Q36" s="643"/>
      <c r="R36" s="687">
        <v>0.93352531645569625</v>
      </c>
      <c r="S36" s="669"/>
      <c r="T36" s="688">
        <v>105.03</v>
      </c>
      <c r="U36" s="643"/>
      <c r="V36" s="1"/>
      <c r="W36" s="654">
        <v>130413.75728993522</v>
      </c>
      <c r="X36" s="652"/>
      <c r="Y36" s="670">
        <v>5031.8487773384841</v>
      </c>
      <c r="Z36" s="652"/>
      <c r="AA36" s="670">
        <v>135445.60606727371</v>
      </c>
      <c r="AB36" s="643"/>
      <c r="AD36" s="14"/>
    </row>
    <row r="37" spans="1:30" ht="13.5" thickBot="1" x14ac:dyDescent="0.25">
      <c r="A37" s="706" t="s">
        <v>513</v>
      </c>
      <c r="B37" s="230"/>
      <c r="C37" s="720">
        <v>226</v>
      </c>
      <c r="D37" s="708"/>
      <c r="E37" s="709">
        <v>1.25</v>
      </c>
      <c r="F37" s="227"/>
      <c r="G37" s="697">
        <v>282.5</v>
      </c>
      <c r="H37" s="723"/>
      <c r="I37" s="440"/>
      <c r="J37" s="698">
        <v>59.72</v>
      </c>
      <c r="K37" s="230"/>
      <c r="L37" s="710">
        <v>54.5</v>
      </c>
      <c r="M37" s="711"/>
      <c r="N37" s="707">
        <v>31</v>
      </c>
      <c r="O37" s="712"/>
      <c r="P37" s="713">
        <v>207.22</v>
      </c>
      <c r="Q37" s="222"/>
      <c r="R37" s="714">
        <v>0.73352212389380533</v>
      </c>
      <c r="S37" s="230"/>
      <c r="T37" s="715">
        <v>75.28</v>
      </c>
      <c r="U37" s="222"/>
      <c r="V37" s="1"/>
      <c r="W37" s="716">
        <v>18321.958267368405</v>
      </c>
      <c r="X37" s="127"/>
      <c r="Y37" s="717">
        <v>3606.5655142153792</v>
      </c>
      <c r="Z37" s="127"/>
      <c r="AA37" s="717">
        <v>21928.523781583783</v>
      </c>
      <c r="AB37" s="222"/>
      <c r="AD37" s="14"/>
    </row>
    <row r="38" spans="1:30" ht="13.5" thickBot="1" x14ac:dyDescent="0.25">
      <c r="A38" s="70" t="s">
        <v>488</v>
      </c>
      <c r="B38" s="131"/>
      <c r="C38" s="89">
        <v>16067</v>
      </c>
      <c r="D38" s="79"/>
      <c r="E38" s="12"/>
      <c r="F38" s="40"/>
      <c r="G38" s="448">
        <v>17212.43</v>
      </c>
      <c r="H38" s="7"/>
      <c r="I38" s="14"/>
      <c r="J38" s="449">
        <v>8086.23</v>
      </c>
      <c r="K38" s="40"/>
      <c r="L38" s="478">
        <v>3857.08</v>
      </c>
      <c r="M38" s="451"/>
      <c r="N38" s="78">
        <v>1100</v>
      </c>
      <c r="O38" s="137"/>
      <c r="P38" s="574">
        <v>15243.31</v>
      </c>
      <c r="Q38" s="102"/>
      <c r="R38" s="225">
        <v>0.88559895377933273</v>
      </c>
      <c r="S38" s="131"/>
      <c r="T38" s="78">
        <v>3634.1110000000003</v>
      </c>
      <c r="U38" s="7"/>
      <c r="V38" s="14"/>
      <c r="W38" s="89">
        <v>1347781.5349703671</v>
      </c>
      <c r="X38" s="79"/>
      <c r="Y38" s="78">
        <v>174105.46502963288</v>
      </c>
      <c r="Z38" s="79"/>
      <c r="AA38" s="78">
        <v>1521887</v>
      </c>
      <c r="AB38" s="7"/>
      <c r="AD38" s="14"/>
    </row>
    <row r="39" spans="1:30" s="34" customFormat="1" ht="15" x14ac:dyDescent="0.2">
      <c r="A39" s="245"/>
      <c r="B39" s="106"/>
      <c r="C39" s="351"/>
      <c r="D39" s="351"/>
      <c r="E39" s="351"/>
      <c r="F39" s="351"/>
      <c r="G39" s="351"/>
      <c r="H39" s="351"/>
      <c r="I39" s="351"/>
      <c r="L39" s="351"/>
      <c r="M39" s="351"/>
      <c r="N39" s="351"/>
      <c r="O39" s="351"/>
      <c r="P39" s="351"/>
      <c r="Q39" s="351"/>
      <c r="R39" s="351"/>
      <c r="S39" s="351"/>
      <c r="T39" s="351"/>
      <c r="U39" s="351"/>
      <c r="V39" s="351"/>
      <c r="AD39"/>
    </row>
    <row r="40" spans="1:30" ht="15" x14ac:dyDescent="0.2">
      <c r="A40" s="34"/>
      <c r="B40" s="14"/>
      <c r="C40" s="52"/>
      <c r="D40" s="52"/>
      <c r="E40" s="52"/>
      <c r="F40" s="52"/>
      <c r="G40" s="52"/>
      <c r="H40" s="52"/>
      <c r="I40" s="52"/>
      <c r="L40" s="52"/>
      <c r="M40" s="52"/>
      <c r="N40" s="52"/>
      <c r="O40" s="52"/>
      <c r="P40" s="480"/>
      <c r="Q40" s="52"/>
      <c r="R40" s="52"/>
      <c r="S40" s="52"/>
      <c r="T40" s="52"/>
      <c r="U40" s="52"/>
      <c r="V40" s="52"/>
    </row>
    <row r="41" spans="1:30" x14ac:dyDescent="0.2">
      <c r="B41" s="14"/>
      <c r="C41" s="52"/>
      <c r="D41" s="52"/>
      <c r="E41" s="52"/>
      <c r="F41" s="52"/>
      <c r="G41" s="52"/>
      <c r="H41" s="52"/>
      <c r="I41" s="52"/>
      <c r="L41" s="52"/>
      <c r="M41" s="52"/>
      <c r="N41" s="52"/>
      <c r="O41" s="52"/>
      <c r="P41" s="52"/>
      <c r="Q41" s="52"/>
      <c r="R41" s="52"/>
      <c r="S41" s="52"/>
      <c r="T41" s="52"/>
      <c r="U41" s="52"/>
      <c r="V41" s="52"/>
    </row>
    <row r="42" spans="1:30" x14ac:dyDescent="0.2">
      <c r="B42" s="14"/>
      <c r="C42" s="52"/>
      <c r="D42" s="52"/>
      <c r="E42" s="52"/>
      <c r="F42" s="52"/>
      <c r="G42" s="52"/>
      <c r="H42" s="52"/>
      <c r="I42" s="52"/>
      <c r="S42" s="52"/>
      <c r="T42" s="52"/>
      <c r="U42" s="52"/>
      <c r="V42" s="52"/>
    </row>
    <row r="43" spans="1:30" x14ac:dyDescent="0.2">
      <c r="B43" s="14"/>
      <c r="C43" s="52"/>
      <c r="D43" s="52"/>
      <c r="E43" s="52"/>
      <c r="F43" s="52"/>
      <c r="G43" s="52"/>
      <c r="H43" s="52"/>
      <c r="I43" s="52"/>
      <c r="S43" s="52"/>
      <c r="T43" s="52"/>
      <c r="U43" s="52"/>
      <c r="V43" s="52"/>
    </row>
    <row r="44" spans="1:30" x14ac:dyDescent="0.2">
      <c r="B44" s="14"/>
    </row>
    <row r="45" spans="1:30" x14ac:dyDescent="0.2">
      <c r="B45" s="14"/>
    </row>
    <row r="46" spans="1:30" x14ac:dyDescent="0.2">
      <c r="B46" s="14"/>
    </row>
    <row r="47" spans="1:30" x14ac:dyDescent="0.2">
      <c r="B47" s="14"/>
      <c r="AD47" s="60"/>
    </row>
    <row r="48" spans="1:30" x14ac:dyDescent="0.2">
      <c r="B48" s="14"/>
    </row>
    <row r="49" spans="2:30" x14ac:dyDescent="0.2">
      <c r="B49" s="14"/>
    </row>
    <row r="50" spans="2:30" x14ac:dyDescent="0.2">
      <c r="B50" s="14"/>
    </row>
    <row r="51" spans="2:30" x14ac:dyDescent="0.2">
      <c r="B51" s="14"/>
    </row>
    <row r="52" spans="2:30" x14ac:dyDescent="0.2">
      <c r="B52" s="14"/>
    </row>
    <row r="53" spans="2:30" ht="15" x14ac:dyDescent="0.2">
      <c r="B53" s="14"/>
      <c r="AD53" s="34"/>
    </row>
    <row r="54" spans="2:30" ht="15" x14ac:dyDescent="0.2">
      <c r="B54" s="14"/>
      <c r="AD54" s="34"/>
    </row>
    <row r="55" spans="2:30" ht="15" x14ac:dyDescent="0.2">
      <c r="B55" s="14"/>
      <c r="AD55" s="34"/>
    </row>
    <row r="56" spans="2:30" ht="15" x14ac:dyDescent="0.2">
      <c r="B56" s="14"/>
      <c r="AD56" s="34"/>
    </row>
    <row r="57" spans="2:30" ht="15" x14ac:dyDescent="0.2">
      <c r="B57" s="14"/>
      <c r="AD57" s="34"/>
    </row>
    <row r="58" spans="2:30" ht="15" x14ac:dyDescent="0.2">
      <c r="B58" s="14"/>
      <c r="AD58" s="34"/>
    </row>
    <row r="59" spans="2:30" ht="15" x14ac:dyDescent="0.2">
      <c r="B59" s="14"/>
      <c r="AD59" s="34"/>
    </row>
    <row r="60" spans="2:30" ht="15" x14ac:dyDescent="0.2">
      <c r="B60" s="14"/>
      <c r="AD60" s="34"/>
    </row>
    <row r="61" spans="2:30" ht="15" x14ac:dyDescent="0.2">
      <c r="B61" s="14"/>
      <c r="AD61" s="34"/>
    </row>
    <row r="62" spans="2:30" ht="15" x14ac:dyDescent="0.2">
      <c r="B62" s="14"/>
      <c r="AD62" s="34"/>
    </row>
    <row r="63" spans="2:30" ht="15" x14ac:dyDescent="0.2">
      <c r="B63" s="14"/>
      <c r="AD63" s="34"/>
    </row>
    <row r="64" spans="2:30" ht="15" x14ac:dyDescent="0.2">
      <c r="B64" s="14"/>
      <c r="AD64" s="34"/>
    </row>
    <row r="65" spans="2:30" x14ac:dyDescent="0.2">
      <c r="B65" s="14"/>
    </row>
    <row r="66" spans="2:30" ht="15" x14ac:dyDescent="0.2">
      <c r="B66" s="14"/>
      <c r="AD66" s="34"/>
    </row>
    <row r="67" spans="2:30" ht="15" x14ac:dyDescent="0.2">
      <c r="B67" s="14"/>
      <c r="AD67" s="34"/>
    </row>
    <row r="68" spans="2:30" x14ac:dyDescent="0.2">
      <c r="B68" s="14"/>
    </row>
    <row r="69" spans="2:30" x14ac:dyDescent="0.2">
      <c r="B69" s="14"/>
    </row>
    <row r="70" spans="2:30" x14ac:dyDescent="0.2">
      <c r="B70" s="14"/>
    </row>
    <row r="71" spans="2:30" x14ac:dyDescent="0.2">
      <c r="B71" s="14"/>
    </row>
    <row r="72" spans="2:30" x14ac:dyDescent="0.2">
      <c r="B72" s="14"/>
    </row>
    <row r="73" spans="2:30" x14ac:dyDescent="0.2">
      <c r="B73" s="14"/>
    </row>
    <row r="74" spans="2:30" x14ac:dyDescent="0.2">
      <c r="B74" s="14"/>
    </row>
    <row r="75" spans="2:30" x14ac:dyDescent="0.2">
      <c r="B75" s="14"/>
    </row>
    <row r="76" spans="2:30" x14ac:dyDescent="0.2">
      <c r="B76" s="14"/>
    </row>
    <row r="77" spans="2:30" x14ac:dyDescent="0.2">
      <c r="B77" s="14"/>
    </row>
    <row r="78" spans="2:30" x14ac:dyDescent="0.2">
      <c r="B78" s="14"/>
    </row>
    <row r="79" spans="2:30" x14ac:dyDescent="0.2">
      <c r="B79" s="14"/>
    </row>
    <row r="80" spans="2:30"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row r="217" spans="2:2" x14ac:dyDescent="0.2">
      <c r="B217" s="14"/>
    </row>
    <row r="218" spans="2:2" x14ac:dyDescent="0.2">
      <c r="B218" s="14"/>
    </row>
    <row r="219" spans="2:2" x14ac:dyDescent="0.2">
      <c r="B219" s="14"/>
    </row>
    <row r="220" spans="2:2" x14ac:dyDescent="0.2">
      <c r="B220" s="14"/>
    </row>
    <row r="221" spans="2:2" x14ac:dyDescent="0.2">
      <c r="B221" s="14"/>
    </row>
    <row r="222" spans="2:2" x14ac:dyDescent="0.2">
      <c r="B222" s="14"/>
    </row>
    <row r="223" spans="2:2" x14ac:dyDescent="0.2">
      <c r="B223" s="14"/>
    </row>
    <row r="224" spans="2:2" x14ac:dyDescent="0.2">
      <c r="B224" s="14"/>
    </row>
    <row r="225" spans="2:2" x14ac:dyDescent="0.2">
      <c r="B225" s="14"/>
    </row>
    <row r="226" spans="2:2" x14ac:dyDescent="0.2">
      <c r="B226" s="14"/>
    </row>
    <row r="227" spans="2:2" x14ac:dyDescent="0.2">
      <c r="B227" s="14"/>
    </row>
    <row r="228" spans="2:2" x14ac:dyDescent="0.2">
      <c r="B228" s="14"/>
    </row>
    <row r="229" spans="2:2" x14ac:dyDescent="0.2">
      <c r="B229" s="14"/>
    </row>
    <row r="230" spans="2:2" x14ac:dyDescent="0.2">
      <c r="B230" s="14"/>
    </row>
    <row r="231" spans="2:2" x14ac:dyDescent="0.2">
      <c r="B231" s="14"/>
    </row>
    <row r="232" spans="2:2" x14ac:dyDescent="0.2">
      <c r="B232" s="14"/>
    </row>
    <row r="233" spans="2:2" x14ac:dyDescent="0.2">
      <c r="B233" s="14"/>
    </row>
    <row r="234" spans="2:2" x14ac:dyDescent="0.2">
      <c r="B234" s="14"/>
    </row>
    <row r="235" spans="2:2" x14ac:dyDescent="0.2">
      <c r="B235" s="14"/>
    </row>
    <row r="236" spans="2:2" x14ac:dyDescent="0.2">
      <c r="B236" s="14"/>
    </row>
    <row r="237" spans="2:2" x14ac:dyDescent="0.2">
      <c r="B237" s="14"/>
    </row>
    <row r="238" spans="2:2" x14ac:dyDescent="0.2">
      <c r="B238" s="14"/>
    </row>
    <row r="239" spans="2:2" x14ac:dyDescent="0.2">
      <c r="B239" s="14"/>
    </row>
    <row r="240" spans="2:2" x14ac:dyDescent="0.2">
      <c r="B240" s="14"/>
    </row>
    <row r="241" spans="2:2" x14ac:dyDescent="0.2">
      <c r="B241" s="14"/>
    </row>
    <row r="242" spans="2:2" x14ac:dyDescent="0.2">
      <c r="B242" s="14"/>
    </row>
    <row r="243" spans="2:2" x14ac:dyDescent="0.2">
      <c r="B243" s="14"/>
    </row>
    <row r="244" spans="2:2" x14ac:dyDescent="0.2">
      <c r="B244" s="14"/>
    </row>
    <row r="245" spans="2:2" x14ac:dyDescent="0.2">
      <c r="B245" s="14"/>
    </row>
    <row r="246" spans="2:2" x14ac:dyDescent="0.2">
      <c r="B246" s="14"/>
    </row>
    <row r="247" spans="2:2" x14ac:dyDescent="0.2">
      <c r="B247" s="14"/>
    </row>
    <row r="248" spans="2:2" x14ac:dyDescent="0.2">
      <c r="B248" s="14"/>
    </row>
    <row r="249" spans="2:2" x14ac:dyDescent="0.2">
      <c r="B249" s="14"/>
    </row>
    <row r="250" spans="2:2" x14ac:dyDescent="0.2">
      <c r="B250" s="14"/>
    </row>
    <row r="251" spans="2:2" x14ac:dyDescent="0.2">
      <c r="B251" s="14"/>
    </row>
    <row r="252" spans="2:2" x14ac:dyDescent="0.2">
      <c r="B252" s="14"/>
    </row>
    <row r="253" spans="2:2" x14ac:dyDescent="0.2">
      <c r="B253" s="14"/>
    </row>
    <row r="254" spans="2:2" x14ac:dyDescent="0.2">
      <c r="B254" s="14"/>
    </row>
    <row r="255" spans="2:2" x14ac:dyDescent="0.2">
      <c r="B255" s="14"/>
    </row>
    <row r="256" spans="2:2" x14ac:dyDescent="0.2">
      <c r="B256" s="14"/>
    </row>
    <row r="257" spans="2:2" x14ac:dyDescent="0.2">
      <c r="B257" s="14"/>
    </row>
    <row r="258" spans="2:2" x14ac:dyDescent="0.2">
      <c r="B258" s="14"/>
    </row>
    <row r="259" spans="2:2" x14ac:dyDescent="0.2">
      <c r="B259" s="14"/>
    </row>
    <row r="260" spans="2:2" x14ac:dyDescent="0.2">
      <c r="B260" s="14"/>
    </row>
    <row r="261" spans="2:2" x14ac:dyDescent="0.2">
      <c r="B261" s="14"/>
    </row>
    <row r="262" spans="2:2" x14ac:dyDescent="0.2">
      <c r="B262" s="14"/>
    </row>
    <row r="263" spans="2:2" x14ac:dyDescent="0.2">
      <c r="B263" s="14"/>
    </row>
    <row r="264" spans="2:2" x14ac:dyDescent="0.2">
      <c r="B264" s="14"/>
    </row>
    <row r="265" spans="2:2" x14ac:dyDescent="0.2">
      <c r="B265" s="14"/>
    </row>
    <row r="266" spans="2:2" x14ac:dyDescent="0.2">
      <c r="B266" s="14"/>
    </row>
    <row r="267" spans="2:2" x14ac:dyDescent="0.2">
      <c r="B267" s="14"/>
    </row>
    <row r="268" spans="2:2" x14ac:dyDescent="0.2">
      <c r="B268" s="14"/>
    </row>
    <row r="269" spans="2:2" x14ac:dyDescent="0.2">
      <c r="B269" s="14"/>
    </row>
    <row r="270" spans="2:2" x14ac:dyDescent="0.2">
      <c r="B270" s="14"/>
    </row>
    <row r="271" spans="2:2" x14ac:dyDescent="0.2">
      <c r="B271" s="14"/>
    </row>
    <row r="272" spans="2:2" x14ac:dyDescent="0.2">
      <c r="B272" s="14"/>
    </row>
    <row r="273" spans="2:2" x14ac:dyDescent="0.2">
      <c r="B273" s="14"/>
    </row>
    <row r="274" spans="2:2" x14ac:dyDescent="0.2">
      <c r="B274" s="14"/>
    </row>
    <row r="275" spans="2:2" x14ac:dyDescent="0.2">
      <c r="B275" s="14"/>
    </row>
    <row r="276" spans="2:2" x14ac:dyDescent="0.2">
      <c r="B276" s="14"/>
    </row>
    <row r="277" spans="2:2" x14ac:dyDescent="0.2">
      <c r="B277" s="14"/>
    </row>
    <row r="278" spans="2:2" x14ac:dyDescent="0.2">
      <c r="B278" s="14"/>
    </row>
    <row r="279" spans="2:2" x14ac:dyDescent="0.2">
      <c r="B279" s="14"/>
    </row>
    <row r="280" spans="2:2" x14ac:dyDescent="0.2">
      <c r="B280" s="14"/>
    </row>
    <row r="281" spans="2:2" x14ac:dyDescent="0.2">
      <c r="B281" s="14"/>
    </row>
    <row r="282" spans="2:2" x14ac:dyDescent="0.2">
      <c r="B282" s="14"/>
    </row>
    <row r="283" spans="2:2" x14ac:dyDescent="0.2">
      <c r="B283" s="14"/>
    </row>
    <row r="284" spans="2:2" x14ac:dyDescent="0.2">
      <c r="B284" s="14"/>
    </row>
    <row r="285" spans="2:2" x14ac:dyDescent="0.2">
      <c r="B285" s="14"/>
    </row>
    <row r="286" spans="2:2" x14ac:dyDescent="0.2">
      <c r="B286" s="14"/>
    </row>
    <row r="287" spans="2:2" x14ac:dyDescent="0.2">
      <c r="B287" s="14"/>
    </row>
    <row r="288" spans="2:2" x14ac:dyDescent="0.2">
      <c r="B288" s="14"/>
    </row>
    <row r="289" spans="2:2" x14ac:dyDescent="0.2">
      <c r="B289" s="14"/>
    </row>
    <row r="290" spans="2:2" x14ac:dyDescent="0.2">
      <c r="B290" s="14"/>
    </row>
    <row r="291" spans="2:2" x14ac:dyDescent="0.2">
      <c r="B291" s="14"/>
    </row>
    <row r="292" spans="2:2" x14ac:dyDescent="0.2">
      <c r="B292" s="14"/>
    </row>
    <row r="293" spans="2:2" x14ac:dyDescent="0.2">
      <c r="B293" s="14"/>
    </row>
    <row r="294" spans="2:2" x14ac:dyDescent="0.2">
      <c r="B294" s="14"/>
    </row>
    <row r="295" spans="2:2" x14ac:dyDescent="0.2">
      <c r="B295" s="14"/>
    </row>
    <row r="296" spans="2:2" x14ac:dyDescent="0.2">
      <c r="B296" s="14"/>
    </row>
    <row r="297" spans="2:2" x14ac:dyDescent="0.2">
      <c r="B297" s="14"/>
    </row>
    <row r="298" spans="2:2" x14ac:dyDescent="0.2">
      <c r="B298" s="14"/>
    </row>
    <row r="299" spans="2:2" x14ac:dyDescent="0.2">
      <c r="B299" s="14"/>
    </row>
    <row r="300" spans="2:2" x14ac:dyDescent="0.2">
      <c r="B300" s="14"/>
    </row>
    <row r="301" spans="2:2" x14ac:dyDescent="0.2">
      <c r="B301" s="14"/>
    </row>
    <row r="302" spans="2:2" x14ac:dyDescent="0.2">
      <c r="B302" s="14"/>
    </row>
    <row r="303" spans="2:2" x14ac:dyDescent="0.2">
      <c r="B303" s="14"/>
    </row>
    <row r="304" spans="2:2" x14ac:dyDescent="0.2">
      <c r="B304" s="14"/>
    </row>
    <row r="305" spans="2:2" x14ac:dyDescent="0.2">
      <c r="B305" s="14"/>
    </row>
    <row r="306" spans="2:2" x14ac:dyDescent="0.2">
      <c r="B306" s="14"/>
    </row>
    <row r="307" spans="2:2" x14ac:dyDescent="0.2">
      <c r="B307" s="14"/>
    </row>
    <row r="308" spans="2:2" x14ac:dyDescent="0.2">
      <c r="B308" s="14"/>
    </row>
    <row r="309" spans="2:2" x14ac:dyDescent="0.2">
      <c r="B309" s="14"/>
    </row>
    <row r="310" spans="2:2" x14ac:dyDescent="0.2">
      <c r="B310" s="14"/>
    </row>
    <row r="311" spans="2:2" x14ac:dyDescent="0.2">
      <c r="B311" s="14"/>
    </row>
    <row r="312" spans="2:2" x14ac:dyDescent="0.2">
      <c r="B312" s="14"/>
    </row>
    <row r="313" spans="2:2" x14ac:dyDescent="0.2">
      <c r="B313" s="14"/>
    </row>
    <row r="314" spans="2:2" x14ac:dyDescent="0.2">
      <c r="B314" s="14"/>
    </row>
    <row r="315" spans="2:2" x14ac:dyDescent="0.2">
      <c r="B315" s="14"/>
    </row>
    <row r="316" spans="2:2" x14ac:dyDescent="0.2">
      <c r="B316" s="14"/>
    </row>
    <row r="317" spans="2:2" x14ac:dyDescent="0.2">
      <c r="B317" s="14"/>
    </row>
    <row r="318" spans="2:2" x14ac:dyDescent="0.2">
      <c r="B318" s="14"/>
    </row>
    <row r="319" spans="2:2" x14ac:dyDescent="0.2">
      <c r="B319" s="14"/>
    </row>
    <row r="320" spans="2:2" x14ac:dyDescent="0.2">
      <c r="B320" s="14"/>
    </row>
    <row r="321" spans="2:2" x14ac:dyDescent="0.2">
      <c r="B321" s="14"/>
    </row>
    <row r="322" spans="2:2" x14ac:dyDescent="0.2">
      <c r="B322" s="14"/>
    </row>
    <row r="323" spans="2:2" x14ac:dyDescent="0.2">
      <c r="B323" s="14"/>
    </row>
    <row r="324" spans="2:2" x14ac:dyDescent="0.2">
      <c r="B324" s="14"/>
    </row>
    <row r="325" spans="2:2" x14ac:dyDescent="0.2">
      <c r="B325" s="14"/>
    </row>
    <row r="326" spans="2:2" x14ac:dyDescent="0.2">
      <c r="B326" s="14"/>
    </row>
    <row r="327" spans="2:2" x14ac:dyDescent="0.2">
      <c r="B327" s="14"/>
    </row>
    <row r="328" spans="2:2" x14ac:dyDescent="0.2">
      <c r="B328" s="14"/>
    </row>
    <row r="329" spans="2:2" x14ac:dyDescent="0.2">
      <c r="B329" s="14"/>
    </row>
    <row r="330" spans="2:2" x14ac:dyDescent="0.2">
      <c r="B330" s="14"/>
    </row>
    <row r="331" spans="2:2" x14ac:dyDescent="0.2">
      <c r="B331" s="14"/>
    </row>
    <row r="332" spans="2:2" x14ac:dyDescent="0.2">
      <c r="B332" s="14"/>
    </row>
    <row r="333" spans="2:2" x14ac:dyDescent="0.2">
      <c r="B333" s="14"/>
    </row>
    <row r="334" spans="2:2" x14ac:dyDescent="0.2">
      <c r="B334" s="14"/>
    </row>
    <row r="335" spans="2:2" x14ac:dyDescent="0.2">
      <c r="B335" s="14"/>
    </row>
    <row r="336" spans="2:2" x14ac:dyDescent="0.2">
      <c r="B336" s="14"/>
    </row>
    <row r="337" spans="2:2" x14ac:dyDescent="0.2">
      <c r="B337" s="14"/>
    </row>
    <row r="338" spans="2:2" x14ac:dyDescent="0.2">
      <c r="B338" s="14"/>
    </row>
    <row r="339" spans="2:2" x14ac:dyDescent="0.2">
      <c r="B339" s="14"/>
    </row>
    <row r="340" spans="2:2" x14ac:dyDescent="0.2">
      <c r="B340" s="14"/>
    </row>
    <row r="341" spans="2:2" x14ac:dyDescent="0.2">
      <c r="B341" s="14"/>
    </row>
    <row r="342" spans="2:2" x14ac:dyDescent="0.2">
      <c r="B342" s="14"/>
    </row>
    <row r="343" spans="2:2" x14ac:dyDescent="0.2">
      <c r="B343" s="14"/>
    </row>
    <row r="344" spans="2:2" x14ac:dyDescent="0.2">
      <c r="B344" s="14"/>
    </row>
    <row r="345" spans="2:2" x14ac:dyDescent="0.2">
      <c r="B345" s="14"/>
    </row>
    <row r="346" spans="2:2" x14ac:dyDescent="0.2">
      <c r="B346" s="14"/>
    </row>
    <row r="347" spans="2:2" x14ac:dyDescent="0.2">
      <c r="B347" s="14"/>
    </row>
    <row r="348" spans="2:2" x14ac:dyDescent="0.2">
      <c r="B348" s="14"/>
    </row>
    <row r="349" spans="2:2" x14ac:dyDescent="0.2">
      <c r="B349" s="14"/>
    </row>
    <row r="350" spans="2:2" x14ac:dyDescent="0.2">
      <c r="B350" s="14"/>
    </row>
    <row r="351" spans="2:2" x14ac:dyDescent="0.2">
      <c r="B351" s="14"/>
    </row>
    <row r="352" spans="2:2" x14ac:dyDescent="0.2">
      <c r="B352" s="14"/>
    </row>
    <row r="353" spans="2:2" x14ac:dyDescent="0.2">
      <c r="B353" s="14"/>
    </row>
    <row r="354" spans="2:2" x14ac:dyDescent="0.2">
      <c r="B354" s="14"/>
    </row>
    <row r="355" spans="2:2" x14ac:dyDescent="0.2">
      <c r="B355" s="14"/>
    </row>
    <row r="356" spans="2:2" x14ac:dyDescent="0.2">
      <c r="B356" s="14"/>
    </row>
    <row r="357" spans="2:2" x14ac:dyDescent="0.2">
      <c r="B357" s="14"/>
    </row>
    <row r="358" spans="2:2" x14ac:dyDescent="0.2">
      <c r="B358" s="14"/>
    </row>
    <row r="359" spans="2:2" x14ac:dyDescent="0.2">
      <c r="B359" s="14"/>
    </row>
    <row r="360" spans="2:2" x14ac:dyDescent="0.2">
      <c r="B360" s="14"/>
    </row>
    <row r="361" spans="2:2" x14ac:dyDescent="0.2">
      <c r="B361" s="14"/>
    </row>
    <row r="362" spans="2:2" x14ac:dyDescent="0.2">
      <c r="B362" s="14"/>
    </row>
    <row r="363" spans="2:2" x14ac:dyDescent="0.2">
      <c r="B363" s="14"/>
    </row>
    <row r="364" spans="2:2" x14ac:dyDescent="0.2">
      <c r="B364" s="14"/>
    </row>
    <row r="365" spans="2:2" x14ac:dyDescent="0.2">
      <c r="B365" s="14"/>
    </row>
    <row r="366" spans="2:2" x14ac:dyDescent="0.2">
      <c r="B366" s="14"/>
    </row>
    <row r="367" spans="2:2" x14ac:dyDescent="0.2">
      <c r="B367" s="14"/>
    </row>
    <row r="368" spans="2:2" x14ac:dyDescent="0.2">
      <c r="B368" s="14"/>
    </row>
    <row r="369" spans="2:2" x14ac:dyDescent="0.2">
      <c r="B369" s="14"/>
    </row>
    <row r="370" spans="2:2" x14ac:dyDescent="0.2">
      <c r="B370" s="14"/>
    </row>
    <row r="371" spans="2:2" x14ac:dyDescent="0.2">
      <c r="B371" s="14"/>
    </row>
    <row r="372" spans="2:2" x14ac:dyDescent="0.2">
      <c r="B372" s="14"/>
    </row>
    <row r="373" spans="2:2" x14ac:dyDescent="0.2">
      <c r="B373" s="14"/>
    </row>
    <row r="374" spans="2:2" x14ac:dyDescent="0.2">
      <c r="B374" s="14"/>
    </row>
    <row r="375" spans="2:2" x14ac:dyDescent="0.2">
      <c r="B375" s="14"/>
    </row>
    <row r="376" spans="2:2" x14ac:dyDescent="0.2">
      <c r="B376" s="14"/>
    </row>
    <row r="377" spans="2:2" x14ac:dyDescent="0.2">
      <c r="B377" s="14"/>
    </row>
    <row r="378" spans="2:2" x14ac:dyDescent="0.2">
      <c r="B378" s="14"/>
    </row>
    <row r="379" spans="2:2" x14ac:dyDescent="0.2">
      <c r="B379" s="14"/>
    </row>
    <row r="380" spans="2:2" x14ac:dyDescent="0.2">
      <c r="B380" s="14"/>
    </row>
    <row r="381" spans="2:2" x14ac:dyDescent="0.2">
      <c r="B381" s="14"/>
    </row>
    <row r="382" spans="2:2" x14ac:dyDescent="0.2">
      <c r="B382" s="14"/>
    </row>
    <row r="383" spans="2:2" x14ac:dyDescent="0.2">
      <c r="B383" s="14"/>
    </row>
    <row r="384" spans="2:2" x14ac:dyDescent="0.2">
      <c r="B384" s="14"/>
    </row>
    <row r="385" spans="2:2" x14ac:dyDescent="0.2">
      <c r="B385" s="14"/>
    </row>
    <row r="386" spans="2:2" x14ac:dyDescent="0.2">
      <c r="B386" s="14"/>
    </row>
    <row r="387" spans="2:2" x14ac:dyDescent="0.2">
      <c r="B387" s="14"/>
    </row>
    <row r="388" spans="2:2" x14ac:dyDescent="0.2">
      <c r="B388" s="14"/>
    </row>
    <row r="389" spans="2:2" x14ac:dyDescent="0.2">
      <c r="B389" s="14"/>
    </row>
    <row r="390" spans="2:2" x14ac:dyDescent="0.2">
      <c r="B390" s="14"/>
    </row>
    <row r="391" spans="2:2" x14ac:dyDescent="0.2">
      <c r="B391" s="14"/>
    </row>
    <row r="392" spans="2:2" x14ac:dyDescent="0.2">
      <c r="B392" s="14"/>
    </row>
    <row r="393" spans="2:2" x14ac:dyDescent="0.2">
      <c r="B393" s="14"/>
    </row>
    <row r="394" spans="2:2" x14ac:dyDescent="0.2">
      <c r="B394" s="14"/>
    </row>
    <row r="395" spans="2:2" x14ac:dyDescent="0.2">
      <c r="B395" s="14"/>
    </row>
    <row r="396" spans="2:2" x14ac:dyDescent="0.2">
      <c r="B396" s="14"/>
    </row>
    <row r="397" spans="2:2" x14ac:dyDescent="0.2">
      <c r="B397" s="14"/>
    </row>
    <row r="398" spans="2:2" x14ac:dyDescent="0.2">
      <c r="B398" s="14"/>
    </row>
    <row r="399" spans="2:2" x14ac:dyDescent="0.2">
      <c r="B399" s="14"/>
    </row>
    <row r="400" spans="2:2" x14ac:dyDescent="0.2">
      <c r="B400" s="14"/>
    </row>
    <row r="401" spans="2:2" x14ac:dyDescent="0.2">
      <c r="B401" s="14"/>
    </row>
    <row r="402" spans="2:2" x14ac:dyDescent="0.2">
      <c r="B402" s="14"/>
    </row>
    <row r="403" spans="2:2" x14ac:dyDescent="0.2">
      <c r="B403" s="14"/>
    </row>
    <row r="404" spans="2:2" x14ac:dyDescent="0.2">
      <c r="B404" s="14"/>
    </row>
    <row r="405" spans="2:2" x14ac:dyDescent="0.2">
      <c r="B405" s="14"/>
    </row>
    <row r="406" spans="2:2" x14ac:dyDescent="0.2">
      <c r="B406" s="14"/>
    </row>
    <row r="407" spans="2:2" x14ac:dyDescent="0.2">
      <c r="B407" s="14"/>
    </row>
    <row r="408" spans="2:2" x14ac:dyDescent="0.2">
      <c r="B408" s="14"/>
    </row>
    <row r="409" spans="2:2" x14ac:dyDescent="0.2">
      <c r="B409" s="14"/>
    </row>
    <row r="410" spans="2:2" x14ac:dyDescent="0.2">
      <c r="B410" s="14"/>
    </row>
    <row r="411" spans="2:2" x14ac:dyDescent="0.2">
      <c r="B411" s="14"/>
    </row>
    <row r="412" spans="2:2" x14ac:dyDescent="0.2">
      <c r="B412" s="14"/>
    </row>
    <row r="413" spans="2:2" x14ac:dyDescent="0.2">
      <c r="B413" s="14"/>
    </row>
    <row r="414" spans="2:2" x14ac:dyDescent="0.2">
      <c r="B414" s="14"/>
    </row>
    <row r="415" spans="2:2" x14ac:dyDescent="0.2">
      <c r="B415" s="14"/>
    </row>
    <row r="416" spans="2:2" x14ac:dyDescent="0.2">
      <c r="B416" s="14"/>
    </row>
    <row r="417" spans="2:2" x14ac:dyDescent="0.2">
      <c r="B417" s="14"/>
    </row>
    <row r="418" spans="2:2" x14ac:dyDescent="0.2">
      <c r="B418" s="14"/>
    </row>
    <row r="419" spans="2:2" x14ac:dyDescent="0.2">
      <c r="B419" s="14"/>
    </row>
    <row r="420" spans="2:2" x14ac:dyDescent="0.2">
      <c r="B420" s="14"/>
    </row>
    <row r="421" spans="2:2" x14ac:dyDescent="0.2">
      <c r="B421" s="14"/>
    </row>
    <row r="422" spans="2:2" x14ac:dyDescent="0.2">
      <c r="B422" s="14"/>
    </row>
    <row r="423" spans="2:2" x14ac:dyDescent="0.2">
      <c r="B423" s="14"/>
    </row>
    <row r="424" spans="2:2" x14ac:dyDescent="0.2">
      <c r="B424" s="14"/>
    </row>
    <row r="425" spans="2:2" x14ac:dyDescent="0.2">
      <c r="B425" s="14"/>
    </row>
    <row r="426" spans="2:2" x14ac:dyDescent="0.2">
      <c r="B426" s="14"/>
    </row>
    <row r="427" spans="2:2" x14ac:dyDescent="0.2">
      <c r="B427" s="14"/>
    </row>
    <row r="428" spans="2:2" x14ac:dyDescent="0.2">
      <c r="B428" s="14"/>
    </row>
    <row r="429" spans="2:2" x14ac:dyDescent="0.2">
      <c r="B429" s="14"/>
    </row>
    <row r="430" spans="2:2" x14ac:dyDescent="0.2">
      <c r="B430" s="14"/>
    </row>
    <row r="431" spans="2:2" x14ac:dyDescent="0.2">
      <c r="B431" s="14"/>
    </row>
    <row r="432" spans="2:2" x14ac:dyDescent="0.2">
      <c r="B432" s="14"/>
    </row>
    <row r="433" spans="2:2" x14ac:dyDescent="0.2">
      <c r="B433" s="14"/>
    </row>
    <row r="434" spans="2:2" x14ac:dyDescent="0.2">
      <c r="B434" s="14"/>
    </row>
    <row r="435" spans="2:2" x14ac:dyDescent="0.2">
      <c r="B435" s="14"/>
    </row>
    <row r="436" spans="2:2" x14ac:dyDescent="0.2">
      <c r="B436" s="14"/>
    </row>
    <row r="437" spans="2:2" x14ac:dyDescent="0.2">
      <c r="B437" s="14"/>
    </row>
    <row r="438" spans="2:2" x14ac:dyDescent="0.2">
      <c r="B438" s="14"/>
    </row>
    <row r="439" spans="2:2" x14ac:dyDescent="0.2">
      <c r="B439" s="14"/>
    </row>
    <row r="440" spans="2:2" x14ac:dyDescent="0.2">
      <c r="B440" s="14"/>
    </row>
    <row r="441" spans="2:2" x14ac:dyDescent="0.2">
      <c r="B441" s="14"/>
    </row>
    <row r="442" spans="2:2" x14ac:dyDescent="0.2">
      <c r="B442" s="14"/>
    </row>
    <row r="443" spans="2:2" x14ac:dyDescent="0.2">
      <c r="B443" s="14"/>
    </row>
    <row r="444" spans="2:2" x14ac:dyDescent="0.2">
      <c r="B444" s="14"/>
    </row>
    <row r="445" spans="2:2" x14ac:dyDescent="0.2">
      <c r="B445" s="14"/>
    </row>
    <row r="446" spans="2:2" x14ac:dyDescent="0.2">
      <c r="B446" s="14"/>
    </row>
    <row r="447" spans="2:2" x14ac:dyDescent="0.2">
      <c r="B447" s="14"/>
    </row>
    <row r="448" spans="2:2" x14ac:dyDescent="0.2">
      <c r="B448" s="14"/>
    </row>
    <row r="449" spans="2:2" x14ac:dyDescent="0.2">
      <c r="B449" s="14"/>
    </row>
    <row r="450" spans="2:2" x14ac:dyDescent="0.2">
      <c r="B450" s="14"/>
    </row>
    <row r="451" spans="2:2" x14ac:dyDescent="0.2">
      <c r="B451" s="14"/>
    </row>
    <row r="452" spans="2:2" x14ac:dyDescent="0.2">
      <c r="B452" s="14"/>
    </row>
    <row r="453" spans="2:2" x14ac:dyDescent="0.2">
      <c r="B453" s="14"/>
    </row>
    <row r="454" spans="2:2" x14ac:dyDescent="0.2">
      <c r="B454" s="14"/>
    </row>
    <row r="455" spans="2:2" x14ac:dyDescent="0.2">
      <c r="B455" s="14"/>
    </row>
    <row r="456" spans="2:2" x14ac:dyDescent="0.2">
      <c r="B456" s="14"/>
    </row>
    <row r="457" spans="2:2" x14ac:dyDescent="0.2">
      <c r="B457" s="14"/>
    </row>
    <row r="458" spans="2:2" x14ac:dyDescent="0.2">
      <c r="B458" s="14"/>
    </row>
    <row r="459" spans="2:2" x14ac:dyDescent="0.2">
      <c r="B459" s="14"/>
    </row>
    <row r="460" spans="2:2" x14ac:dyDescent="0.2">
      <c r="B460" s="14"/>
    </row>
    <row r="461" spans="2:2" x14ac:dyDescent="0.2">
      <c r="B461" s="14"/>
    </row>
    <row r="462" spans="2:2" x14ac:dyDescent="0.2">
      <c r="B462" s="14"/>
    </row>
    <row r="463" spans="2:2" x14ac:dyDescent="0.2">
      <c r="B463" s="14"/>
    </row>
    <row r="464" spans="2:2" x14ac:dyDescent="0.2">
      <c r="B464" s="14"/>
    </row>
    <row r="465" spans="2:2" x14ac:dyDescent="0.2">
      <c r="B465" s="14"/>
    </row>
    <row r="466" spans="2:2" x14ac:dyDescent="0.2">
      <c r="B466" s="14"/>
    </row>
    <row r="467" spans="2:2" x14ac:dyDescent="0.2">
      <c r="B467" s="14"/>
    </row>
    <row r="468" spans="2:2" x14ac:dyDescent="0.2">
      <c r="B468" s="14"/>
    </row>
    <row r="469" spans="2:2" x14ac:dyDescent="0.2">
      <c r="B469" s="14"/>
    </row>
    <row r="470" spans="2:2" x14ac:dyDescent="0.2">
      <c r="B470" s="14"/>
    </row>
    <row r="471" spans="2:2" x14ac:dyDescent="0.2">
      <c r="B471" s="14"/>
    </row>
    <row r="472" spans="2:2" x14ac:dyDescent="0.2">
      <c r="B472" s="14"/>
    </row>
    <row r="473" spans="2:2" x14ac:dyDescent="0.2">
      <c r="B473" s="14"/>
    </row>
    <row r="474" spans="2:2" x14ac:dyDescent="0.2">
      <c r="B474" s="14"/>
    </row>
    <row r="475" spans="2:2" x14ac:dyDescent="0.2">
      <c r="B475" s="14"/>
    </row>
    <row r="476" spans="2:2" x14ac:dyDescent="0.2">
      <c r="B476" s="14"/>
    </row>
    <row r="477" spans="2:2" x14ac:dyDescent="0.2">
      <c r="B477" s="14"/>
    </row>
    <row r="478" spans="2:2" x14ac:dyDescent="0.2">
      <c r="B478" s="14"/>
    </row>
    <row r="479" spans="2:2" x14ac:dyDescent="0.2">
      <c r="B479" s="14"/>
    </row>
    <row r="480" spans="2:2" x14ac:dyDescent="0.2">
      <c r="B480" s="14"/>
    </row>
    <row r="481" spans="2:2" x14ac:dyDescent="0.2">
      <c r="B481" s="14"/>
    </row>
    <row r="482" spans="2:2" x14ac:dyDescent="0.2">
      <c r="B482" s="14"/>
    </row>
    <row r="483" spans="2:2" x14ac:dyDescent="0.2">
      <c r="B483" s="14"/>
    </row>
    <row r="484" spans="2:2" x14ac:dyDescent="0.2">
      <c r="B484" s="14"/>
    </row>
    <row r="485" spans="2:2" x14ac:dyDescent="0.2">
      <c r="B485" s="14"/>
    </row>
    <row r="486" spans="2:2" x14ac:dyDescent="0.2">
      <c r="B486" s="14"/>
    </row>
    <row r="487" spans="2:2" x14ac:dyDescent="0.2">
      <c r="B487" s="14"/>
    </row>
    <row r="488" spans="2:2" x14ac:dyDescent="0.2">
      <c r="B488" s="14"/>
    </row>
    <row r="489" spans="2:2" x14ac:dyDescent="0.2">
      <c r="B489" s="14"/>
    </row>
    <row r="490" spans="2:2" x14ac:dyDescent="0.2">
      <c r="B490" s="14"/>
    </row>
    <row r="491" spans="2:2" x14ac:dyDescent="0.2">
      <c r="B491" s="14"/>
    </row>
    <row r="492" spans="2:2" x14ac:dyDescent="0.2">
      <c r="B492" s="14"/>
    </row>
    <row r="493" spans="2:2" x14ac:dyDescent="0.2">
      <c r="B493" s="14"/>
    </row>
    <row r="494" spans="2:2" x14ac:dyDescent="0.2">
      <c r="B494" s="14"/>
    </row>
    <row r="495" spans="2:2" x14ac:dyDescent="0.2">
      <c r="B495" s="14"/>
    </row>
    <row r="496" spans="2:2" x14ac:dyDescent="0.2">
      <c r="B496" s="14"/>
    </row>
    <row r="497" spans="2:2" x14ac:dyDescent="0.2">
      <c r="B497" s="14"/>
    </row>
    <row r="498" spans="2:2" x14ac:dyDescent="0.2">
      <c r="B498" s="14"/>
    </row>
    <row r="499" spans="2:2" x14ac:dyDescent="0.2">
      <c r="B499" s="14"/>
    </row>
    <row r="500" spans="2:2" x14ac:dyDescent="0.2">
      <c r="B500" s="14"/>
    </row>
    <row r="501" spans="2:2" x14ac:dyDescent="0.2">
      <c r="B501" s="14"/>
    </row>
    <row r="502" spans="2:2" x14ac:dyDescent="0.2">
      <c r="B502" s="14"/>
    </row>
    <row r="503" spans="2:2" x14ac:dyDescent="0.2">
      <c r="B503" s="14"/>
    </row>
    <row r="504" spans="2:2" x14ac:dyDescent="0.2">
      <c r="B504" s="14"/>
    </row>
    <row r="505" spans="2:2" x14ac:dyDescent="0.2">
      <c r="B505" s="14"/>
    </row>
    <row r="506" spans="2:2" x14ac:dyDescent="0.2">
      <c r="B506" s="14"/>
    </row>
    <row r="507" spans="2:2" x14ac:dyDescent="0.2">
      <c r="B507" s="14"/>
    </row>
    <row r="508" spans="2:2" x14ac:dyDescent="0.2">
      <c r="B508" s="14"/>
    </row>
    <row r="509" spans="2:2" x14ac:dyDescent="0.2">
      <c r="B509" s="14"/>
    </row>
    <row r="510" spans="2:2" x14ac:dyDescent="0.2">
      <c r="B510" s="14"/>
    </row>
    <row r="511" spans="2:2" x14ac:dyDescent="0.2">
      <c r="B511" s="14"/>
    </row>
    <row r="512" spans="2:2" x14ac:dyDescent="0.2">
      <c r="B512" s="14"/>
    </row>
    <row r="513" spans="2:2" x14ac:dyDescent="0.2">
      <c r="B513" s="14"/>
    </row>
    <row r="514" spans="2:2" x14ac:dyDescent="0.2">
      <c r="B514" s="14"/>
    </row>
    <row r="515" spans="2:2" x14ac:dyDescent="0.2">
      <c r="B515" s="14"/>
    </row>
    <row r="516" spans="2:2" x14ac:dyDescent="0.2">
      <c r="B516" s="14"/>
    </row>
    <row r="517" spans="2:2" x14ac:dyDescent="0.2">
      <c r="B517" s="14"/>
    </row>
    <row r="518" spans="2:2" x14ac:dyDescent="0.2">
      <c r="B518" s="14"/>
    </row>
    <row r="519" spans="2:2" x14ac:dyDescent="0.2">
      <c r="B519" s="14"/>
    </row>
    <row r="520" spans="2:2" x14ac:dyDescent="0.2">
      <c r="B520" s="14"/>
    </row>
    <row r="521" spans="2:2" x14ac:dyDescent="0.2">
      <c r="B521" s="14"/>
    </row>
    <row r="522" spans="2:2" x14ac:dyDescent="0.2">
      <c r="B522" s="14"/>
    </row>
    <row r="523" spans="2:2" x14ac:dyDescent="0.2">
      <c r="B523" s="14"/>
    </row>
    <row r="524" spans="2:2" x14ac:dyDescent="0.2">
      <c r="B524" s="14"/>
    </row>
    <row r="525" spans="2:2" x14ac:dyDescent="0.2">
      <c r="B525" s="14"/>
    </row>
    <row r="526" spans="2:2" x14ac:dyDescent="0.2">
      <c r="B526" s="14"/>
    </row>
    <row r="527" spans="2:2" x14ac:dyDescent="0.2">
      <c r="B527" s="14"/>
    </row>
    <row r="528" spans="2:2" x14ac:dyDescent="0.2">
      <c r="B528" s="14"/>
    </row>
    <row r="529" spans="2:2" x14ac:dyDescent="0.2">
      <c r="B529" s="14"/>
    </row>
    <row r="530" spans="2:2" x14ac:dyDescent="0.2">
      <c r="B530" s="14"/>
    </row>
    <row r="531" spans="2:2" x14ac:dyDescent="0.2">
      <c r="B531" s="14"/>
    </row>
    <row r="532" spans="2:2" x14ac:dyDescent="0.2">
      <c r="B532" s="14"/>
    </row>
    <row r="533" spans="2:2" x14ac:dyDescent="0.2">
      <c r="B533" s="14"/>
    </row>
    <row r="534" spans="2:2" x14ac:dyDescent="0.2">
      <c r="B534" s="14"/>
    </row>
    <row r="535" spans="2:2" x14ac:dyDescent="0.2">
      <c r="B535" s="14"/>
    </row>
    <row r="536" spans="2:2" x14ac:dyDescent="0.2">
      <c r="B536" s="14"/>
    </row>
    <row r="537" spans="2:2" x14ac:dyDescent="0.2">
      <c r="B537" s="14"/>
    </row>
    <row r="538" spans="2:2" x14ac:dyDescent="0.2">
      <c r="B538" s="14"/>
    </row>
    <row r="539" spans="2:2" x14ac:dyDescent="0.2">
      <c r="B539" s="14"/>
    </row>
    <row r="540" spans="2:2" x14ac:dyDescent="0.2">
      <c r="B540" s="14"/>
    </row>
    <row r="541" spans="2:2" x14ac:dyDescent="0.2">
      <c r="B541" s="14"/>
    </row>
    <row r="542" spans="2:2" x14ac:dyDescent="0.2">
      <c r="B542" s="14"/>
    </row>
    <row r="543" spans="2:2" x14ac:dyDescent="0.2">
      <c r="B543" s="14"/>
    </row>
    <row r="544" spans="2:2" x14ac:dyDescent="0.2">
      <c r="B544" s="14"/>
    </row>
    <row r="545" spans="2:2" x14ac:dyDescent="0.2">
      <c r="B545" s="14"/>
    </row>
    <row r="546" spans="2:2" x14ac:dyDescent="0.2">
      <c r="B546" s="14"/>
    </row>
    <row r="547" spans="2:2" x14ac:dyDescent="0.2">
      <c r="B547" s="14"/>
    </row>
    <row r="548" spans="2:2" x14ac:dyDescent="0.2">
      <c r="B548" s="14"/>
    </row>
    <row r="549" spans="2:2" x14ac:dyDescent="0.2">
      <c r="B549" s="14"/>
    </row>
    <row r="550" spans="2:2" x14ac:dyDescent="0.2">
      <c r="B550" s="14"/>
    </row>
    <row r="551" spans="2:2" x14ac:dyDescent="0.2">
      <c r="B551" s="14"/>
    </row>
    <row r="552" spans="2:2" x14ac:dyDescent="0.2">
      <c r="B552" s="14"/>
    </row>
    <row r="553" spans="2:2" x14ac:dyDescent="0.2">
      <c r="B553" s="14"/>
    </row>
    <row r="554" spans="2:2" x14ac:dyDescent="0.2">
      <c r="B554" s="14"/>
    </row>
    <row r="555" spans="2:2" x14ac:dyDescent="0.2">
      <c r="B555" s="14"/>
    </row>
    <row r="556" spans="2:2" x14ac:dyDescent="0.2">
      <c r="B556" s="14"/>
    </row>
    <row r="557" spans="2:2" x14ac:dyDescent="0.2">
      <c r="B557" s="14"/>
    </row>
    <row r="558" spans="2:2" x14ac:dyDescent="0.2">
      <c r="B558" s="14"/>
    </row>
    <row r="559" spans="2:2" x14ac:dyDescent="0.2">
      <c r="B559" s="14"/>
    </row>
    <row r="560" spans="2:2" x14ac:dyDescent="0.2">
      <c r="B560" s="14"/>
    </row>
    <row r="561" spans="2:2" x14ac:dyDescent="0.2">
      <c r="B561" s="14"/>
    </row>
    <row r="562" spans="2:2" x14ac:dyDescent="0.2">
      <c r="B562" s="14"/>
    </row>
    <row r="563" spans="2:2" x14ac:dyDescent="0.2">
      <c r="B563" s="14"/>
    </row>
    <row r="564" spans="2:2" x14ac:dyDescent="0.2">
      <c r="B564" s="14"/>
    </row>
    <row r="565" spans="2:2" x14ac:dyDescent="0.2">
      <c r="B565" s="14"/>
    </row>
    <row r="566" spans="2:2" x14ac:dyDescent="0.2">
      <c r="B566" s="14"/>
    </row>
    <row r="567" spans="2:2" x14ac:dyDescent="0.2">
      <c r="B567" s="14"/>
    </row>
    <row r="568" spans="2:2" x14ac:dyDescent="0.2">
      <c r="B568" s="14"/>
    </row>
    <row r="569" spans="2:2" x14ac:dyDescent="0.2">
      <c r="B569" s="14"/>
    </row>
    <row r="570" spans="2:2" x14ac:dyDescent="0.2">
      <c r="B570" s="14"/>
    </row>
    <row r="571" spans="2:2" x14ac:dyDescent="0.2">
      <c r="B571" s="14"/>
    </row>
    <row r="572" spans="2:2" x14ac:dyDescent="0.2">
      <c r="B572" s="14"/>
    </row>
    <row r="573" spans="2:2" x14ac:dyDescent="0.2">
      <c r="B573" s="14"/>
    </row>
    <row r="574" spans="2:2" x14ac:dyDescent="0.2">
      <c r="B574" s="14"/>
    </row>
    <row r="575" spans="2:2" x14ac:dyDescent="0.2">
      <c r="B575" s="14"/>
    </row>
    <row r="576" spans="2:2" x14ac:dyDescent="0.2">
      <c r="B576" s="14"/>
    </row>
    <row r="577" spans="2:2" x14ac:dyDescent="0.2">
      <c r="B577" s="14"/>
    </row>
    <row r="578" spans="2:2" x14ac:dyDescent="0.2">
      <c r="B578" s="14"/>
    </row>
    <row r="579" spans="2:2" x14ac:dyDescent="0.2">
      <c r="B579" s="14"/>
    </row>
    <row r="580" spans="2:2" x14ac:dyDescent="0.2">
      <c r="B580" s="14"/>
    </row>
    <row r="581" spans="2:2" x14ac:dyDescent="0.2">
      <c r="B581" s="14"/>
    </row>
    <row r="582" spans="2:2" x14ac:dyDescent="0.2">
      <c r="B582" s="14"/>
    </row>
    <row r="583" spans="2:2" x14ac:dyDescent="0.2">
      <c r="B583" s="14"/>
    </row>
    <row r="584" spans="2:2" x14ac:dyDescent="0.2">
      <c r="B584" s="14"/>
    </row>
    <row r="585" spans="2:2" x14ac:dyDescent="0.2">
      <c r="B585" s="14"/>
    </row>
    <row r="586" spans="2:2" x14ac:dyDescent="0.2">
      <c r="B586" s="14"/>
    </row>
    <row r="587" spans="2:2" x14ac:dyDescent="0.2">
      <c r="B587" s="14"/>
    </row>
    <row r="588" spans="2:2" x14ac:dyDescent="0.2">
      <c r="B588" s="14"/>
    </row>
    <row r="589" spans="2:2" x14ac:dyDescent="0.2">
      <c r="B589" s="14"/>
    </row>
    <row r="590" spans="2:2" x14ac:dyDescent="0.2">
      <c r="B590" s="14"/>
    </row>
    <row r="591" spans="2:2" x14ac:dyDescent="0.2">
      <c r="B591" s="14"/>
    </row>
    <row r="592" spans="2:2" x14ac:dyDescent="0.2">
      <c r="B592" s="14"/>
    </row>
    <row r="593" spans="2:2" x14ac:dyDescent="0.2">
      <c r="B593" s="14"/>
    </row>
    <row r="594" spans="2:2" x14ac:dyDescent="0.2">
      <c r="B594" s="14"/>
    </row>
    <row r="595" spans="2:2" x14ac:dyDescent="0.2">
      <c r="B595" s="14"/>
    </row>
    <row r="596" spans="2:2" x14ac:dyDescent="0.2">
      <c r="B596" s="14"/>
    </row>
    <row r="597" spans="2:2" x14ac:dyDescent="0.2">
      <c r="B597" s="14"/>
    </row>
    <row r="598" spans="2:2" x14ac:dyDescent="0.2">
      <c r="B598" s="14"/>
    </row>
    <row r="599" spans="2:2" x14ac:dyDescent="0.2">
      <c r="B599" s="14"/>
    </row>
    <row r="600" spans="2:2" x14ac:dyDescent="0.2">
      <c r="B600" s="14"/>
    </row>
    <row r="601" spans="2:2" x14ac:dyDescent="0.2">
      <c r="B601" s="14"/>
    </row>
    <row r="602" spans="2:2" x14ac:dyDescent="0.2">
      <c r="B602" s="14"/>
    </row>
    <row r="603" spans="2:2" x14ac:dyDescent="0.2">
      <c r="B603" s="14"/>
    </row>
    <row r="604" spans="2:2" x14ac:dyDescent="0.2">
      <c r="B604" s="14"/>
    </row>
    <row r="605" spans="2:2" x14ac:dyDescent="0.2">
      <c r="B605" s="14"/>
    </row>
    <row r="606" spans="2:2" x14ac:dyDescent="0.2">
      <c r="B606" s="14"/>
    </row>
    <row r="607" spans="2:2" x14ac:dyDescent="0.2">
      <c r="B607" s="14"/>
    </row>
    <row r="608" spans="2:2" x14ac:dyDescent="0.2">
      <c r="B608" s="14"/>
    </row>
    <row r="609" spans="2:2" x14ac:dyDescent="0.2">
      <c r="B609" s="14"/>
    </row>
    <row r="610" spans="2:2" x14ac:dyDescent="0.2">
      <c r="B610" s="14"/>
    </row>
    <row r="611" spans="2:2" x14ac:dyDescent="0.2">
      <c r="B611" s="14"/>
    </row>
    <row r="612" spans="2:2" x14ac:dyDescent="0.2">
      <c r="B612" s="14"/>
    </row>
    <row r="613" spans="2:2" x14ac:dyDescent="0.2">
      <c r="B613" s="14"/>
    </row>
    <row r="614" spans="2:2" x14ac:dyDescent="0.2">
      <c r="B614" s="14"/>
    </row>
    <row r="615" spans="2:2" x14ac:dyDescent="0.2">
      <c r="B615" s="14"/>
    </row>
    <row r="616" spans="2:2" x14ac:dyDescent="0.2">
      <c r="B616" s="14"/>
    </row>
    <row r="617" spans="2:2" x14ac:dyDescent="0.2">
      <c r="B617" s="14"/>
    </row>
    <row r="618" spans="2:2" x14ac:dyDescent="0.2">
      <c r="B618" s="14"/>
    </row>
    <row r="619" spans="2:2" x14ac:dyDescent="0.2">
      <c r="B619" s="14"/>
    </row>
    <row r="620" spans="2:2" x14ac:dyDescent="0.2">
      <c r="B620" s="14"/>
    </row>
    <row r="621" spans="2:2" x14ac:dyDescent="0.2">
      <c r="B621" s="14"/>
    </row>
    <row r="622" spans="2:2" x14ac:dyDescent="0.2">
      <c r="B622" s="14"/>
    </row>
    <row r="623" spans="2:2" x14ac:dyDescent="0.2">
      <c r="B623" s="14"/>
    </row>
    <row r="624" spans="2:2" x14ac:dyDescent="0.2">
      <c r="B624" s="14"/>
    </row>
    <row r="625" spans="2:2" x14ac:dyDescent="0.2">
      <c r="B625" s="14"/>
    </row>
    <row r="626" spans="2:2" x14ac:dyDescent="0.2">
      <c r="B626" s="14"/>
    </row>
    <row r="627" spans="2:2" x14ac:dyDescent="0.2">
      <c r="B627" s="14"/>
    </row>
    <row r="628" spans="2:2" x14ac:dyDescent="0.2">
      <c r="B628" s="14"/>
    </row>
    <row r="629" spans="2:2" x14ac:dyDescent="0.2">
      <c r="B629" s="14"/>
    </row>
    <row r="630" spans="2:2" x14ac:dyDescent="0.2">
      <c r="B630" s="14"/>
    </row>
    <row r="631" spans="2:2" x14ac:dyDescent="0.2">
      <c r="B631" s="14"/>
    </row>
    <row r="632" spans="2:2" x14ac:dyDescent="0.2">
      <c r="B632" s="14"/>
    </row>
    <row r="633" spans="2:2" x14ac:dyDescent="0.2">
      <c r="B633" s="14"/>
    </row>
    <row r="634" spans="2:2" x14ac:dyDescent="0.2">
      <c r="B634" s="14"/>
    </row>
    <row r="635" spans="2:2" x14ac:dyDescent="0.2">
      <c r="B635" s="14"/>
    </row>
    <row r="636" spans="2:2" x14ac:dyDescent="0.2">
      <c r="B636" s="14"/>
    </row>
    <row r="637" spans="2:2" x14ac:dyDescent="0.2">
      <c r="B637" s="14"/>
    </row>
    <row r="638" spans="2:2" x14ac:dyDescent="0.2">
      <c r="B638" s="14"/>
    </row>
    <row r="639" spans="2:2" x14ac:dyDescent="0.2">
      <c r="B639" s="14"/>
    </row>
    <row r="640" spans="2:2" x14ac:dyDescent="0.2">
      <c r="B640" s="14"/>
    </row>
    <row r="641" spans="2:2" x14ac:dyDescent="0.2">
      <c r="B641" s="14"/>
    </row>
    <row r="642" spans="2:2" x14ac:dyDescent="0.2">
      <c r="B642" s="14"/>
    </row>
    <row r="643" spans="2:2" x14ac:dyDescent="0.2">
      <c r="B643" s="14"/>
    </row>
    <row r="644" spans="2:2" x14ac:dyDescent="0.2">
      <c r="B644" s="14"/>
    </row>
    <row r="645" spans="2:2" x14ac:dyDescent="0.2">
      <c r="B645" s="14"/>
    </row>
    <row r="646" spans="2:2" x14ac:dyDescent="0.2">
      <c r="B646" s="14"/>
    </row>
    <row r="647" spans="2:2" x14ac:dyDescent="0.2">
      <c r="B647" s="14"/>
    </row>
    <row r="648" spans="2:2" x14ac:dyDescent="0.2">
      <c r="B648" s="14"/>
    </row>
    <row r="649" spans="2:2" x14ac:dyDescent="0.2">
      <c r="B649" s="14"/>
    </row>
    <row r="650" spans="2:2" x14ac:dyDescent="0.2">
      <c r="B650" s="14"/>
    </row>
    <row r="651" spans="2:2" x14ac:dyDescent="0.2">
      <c r="B651" s="14"/>
    </row>
    <row r="652" spans="2:2" x14ac:dyDescent="0.2">
      <c r="B652" s="14"/>
    </row>
    <row r="653" spans="2:2" x14ac:dyDescent="0.2">
      <c r="B653" s="14"/>
    </row>
    <row r="654" spans="2:2" x14ac:dyDescent="0.2">
      <c r="B654" s="14"/>
    </row>
    <row r="655" spans="2:2" x14ac:dyDescent="0.2">
      <c r="B655" s="14"/>
    </row>
    <row r="656" spans="2:2" x14ac:dyDescent="0.2">
      <c r="B656" s="14"/>
    </row>
    <row r="657" spans="2:2" x14ac:dyDescent="0.2">
      <c r="B657" s="14"/>
    </row>
    <row r="658" spans="2:2" x14ac:dyDescent="0.2">
      <c r="B658" s="14"/>
    </row>
    <row r="659" spans="2:2" x14ac:dyDescent="0.2">
      <c r="B659" s="14"/>
    </row>
    <row r="660" spans="2:2" x14ac:dyDescent="0.2">
      <c r="B660" s="14"/>
    </row>
    <row r="661" spans="2:2" x14ac:dyDescent="0.2">
      <c r="B661" s="14"/>
    </row>
    <row r="662" spans="2:2" x14ac:dyDescent="0.2">
      <c r="B662" s="14"/>
    </row>
    <row r="663" spans="2:2" x14ac:dyDescent="0.2">
      <c r="B663" s="14"/>
    </row>
    <row r="664" spans="2:2" x14ac:dyDescent="0.2">
      <c r="B664" s="14"/>
    </row>
    <row r="665" spans="2:2" x14ac:dyDescent="0.2">
      <c r="B665" s="14"/>
    </row>
    <row r="666" spans="2:2" x14ac:dyDescent="0.2">
      <c r="B666" s="14"/>
    </row>
    <row r="667" spans="2:2" x14ac:dyDescent="0.2">
      <c r="B667" s="14"/>
    </row>
    <row r="668" spans="2:2" x14ac:dyDescent="0.2">
      <c r="B668" s="14"/>
    </row>
    <row r="669" spans="2:2" x14ac:dyDescent="0.2">
      <c r="B669" s="14"/>
    </row>
    <row r="670" spans="2:2" x14ac:dyDescent="0.2">
      <c r="B670" s="14"/>
    </row>
    <row r="671" spans="2:2" x14ac:dyDescent="0.2">
      <c r="B671" s="14"/>
    </row>
    <row r="672" spans="2:2" x14ac:dyDescent="0.2">
      <c r="B672" s="14"/>
    </row>
    <row r="673" spans="2:2" x14ac:dyDescent="0.2">
      <c r="B673" s="14"/>
    </row>
    <row r="674" spans="2:2" x14ac:dyDescent="0.2">
      <c r="B674" s="14"/>
    </row>
    <row r="675" spans="2:2" x14ac:dyDescent="0.2">
      <c r="B675" s="14"/>
    </row>
    <row r="676" spans="2:2" x14ac:dyDescent="0.2">
      <c r="B676" s="14"/>
    </row>
    <row r="677" spans="2:2" x14ac:dyDescent="0.2">
      <c r="B677" s="14"/>
    </row>
    <row r="678" spans="2:2" x14ac:dyDescent="0.2">
      <c r="B678" s="14"/>
    </row>
    <row r="679" spans="2:2" x14ac:dyDescent="0.2">
      <c r="B679" s="14"/>
    </row>
    <row r="680" spans="2:2" x14ac:dyDescent="0.2">
      <c r="B680" s="14"/>
    </row>
    <row r="681" spans="2:2" x14ac:dyDescent="0.2">
      <c r="B681" s="14"/>
    </row>
    <row r="682" spans="2:2" x14ac:dyDescent="0.2">
      <c r="B682" s="14"/>
    </row>
    <row r="683" spans="2:2" x14ac:dyDescent="0.2">
      <c r="B683" s="14"/>
    </row>
    <row r="684" spans="2:2" x14ac:dyDescent="0.2">
      <c r="B684" s="14"/>
    </row>
    <row r="685" spans="2:2" x14ac:dyDescent="0.2">
      <c r="B685" s="14"/>
    </row>
    <row r="686" spans="2:2" x14ac:dyDescent="0.2">
      <c r="B686" s="14"/>
    </row>
    <row r="687" spans="2:2" x14ac:dyDescent="0.2">
      <c r="B687" s="14"/>
    </row>
    <row r="688" spans="2:2" x14ac:dyDescent="0.2">
      <c r="B688" s="14"/>
    </row>
    <row r="689" spans="2:2" x14ac:dyDescent="0.2">
      <c r="B689" s="14"/>
    </row>
    <row r="690" spans="2:2" x14ac:dyDescent="0.2">
      <c r="B690" s="14"/>
    </row>
    <row r="691" spans="2:2" x14ac:dyDescent="0.2">
      <c r="B691" s="14"/>
    </row>
    <row r="692" spans="2:2" x14ac:dyDescent="0.2">
      <c r="B692" s="14"/>
    </row>
    <row r="693" spans="2:2" x14ac:dyDescent="0.2">
      <c r="B693" s="14"/>
    </row>
    <row r="694" spans="2:2" x14ac:dyDescent="0.2">
      <c r="B694" s="14"/>
    </row>
    <row r="695" spans="2:2" x14ac:dyDescent="0.2">
      <c r="B695" s="14"/>
    </row>
    <row r="696" spans="2:2" x14ac:dyDescent="0.2">
      <c r="B696" s="14"/>
    </row>
    <row r="697" spans="2:2" x14ac:dyDescent="0.2">
      <c r="B697" s="14"/>
    </row>
    <row r="698" spans="2:2" x14ac:dyDescent="0.2">
      <c r="B698" s="14"/>
    </row>
    <row r="699" spans="2:2" x14ac:dyDescent="0.2">
      <c r="B699" s="14"/>
    </row>
    <row r="700" spans="2:2" x14ac:dyDescent="0.2">
      <c r="B700" s="14"/>
    </row>
    <row r="701" spans="2:2" x14ac:dyDescent="0.2">
      <c r="B701" s="14"/>
    </row>
    <row r="702" spans="2:2" x14ac:dyDescent="0.2">
      <c r="B702" s="14"/>
    </row>
    <row r="703" spans="2:2" x14ac:dyDescent="0.2">
      <c r="B703" s="14"/>
    </row>
    <row r="704" spans="2:2" x14ac:dyDescent="0.2">
      <c r="B704" s="14"/>
    </row>
    <row r="705" spans="2:2" x14ac:dyDescent="0.2">
      <c r="B705" s="14"/>
    </row>
    <row r="706" spans="2:2" x14ac:dyDescent="0.2">
      <c r="B706" s="14"/>
    </row>
    <row r="707" spans="2:2" x14ac:dyDescent="0.2">
      <c r="B707" s="14"/>
    </row>
    <row r="708" spans="2:2" x14ac:dyDescent="0.2">
      <c r="B708" s="14"/>
    </row>
    <row r="709" spans="2:2" x14ac:dyDescent="0.2">
      <c r="B709" s="14"/>
    </row>
    <row r="710" spans="2:2" x14ac:dyDescent="0.2">
      <c r="B710" s="14"/>
    </row>
    <row r="711" spans="2:2" x14ac:dyDescent="0.2">
      <c r="B711" s="14"/>
    </row>
    <row r="712" spans="2:2" x14ac:dyDescent="0.2">
      <c r="B712" s="14"/>
    </row>
    <row r="713" spans="2:2" x14ac:dyDescent="0.2">
      <c r="B713" s="14"/>
    </row>
    <row r="714" spans="2:2" x14ac:dyDescent="0.2">
      <c r="B714" s="14"/>
    </row>
    <row r="715" spans="2:2" x14ac:dyDescent="0.2">
      <c r="B715" s="14"/>
    </row>
    <row r="716" spans="2:2" x14ac:dyDescent="0.2">
      <c r="B716" s="14"/>
    </row>
    <row r="717" spans="2:2" x14ac:dyDescent="0.2">
      <c r="B717" s="14"/>
    </row>
    <row r="718" spans="2:2" x14ac:dyDescent="0.2">
      <c r="B718" s="14"/>
    </row>
    <row r="719" spans="2:2" x14ac:dyDescent="0.2">
      <c r="B719" s="14"/>
    </row>
    <row r="720" spans="2:2" x14ac:dyDescent="0.2">
      <c r="B720" s="14"/>
    </row>
    <row r="721" spans="2:2" x14ac:dyDescent="0.2">
      <c r="B721" s="14"/>
    </row>
    <row r="722" spans="2:2" x14ac:dyDescent="0.2">
      <c r="B722" s="14"/>
    </row>
    <row r="723" spans="2:2" x14ac:dyDescent="0.2">
      <c r="B723" s="14"/>
    </row>
    <row r="724" spans="2:2" x14ac:dyDescent="0.2">
      <c r="B724" s="14"/>
    </row>
    <row r="725" spans="2:2" x14ac:dyDescent="0.2">
      <c r="B725" s="14"/>
    </row>
    <row r="726" spans="2:2" x14ac:dyDescent="0.2">
      <c r="B726" s="14"/>
    </row>
    <row r="727" spans="2:2" x14ac:dyDescent="0.2">
      <c r="B727" s="14"/>
    </row>
    <row r="728" spans="2:2" x14ac:dyDescent="0.2">
      <c r="B728" s="14"/>
    </row>
    <row r="729" spans="2:2" x14ac:dyDescent="0.2">
      <c r="B729" s="14"/>
    </row>
    <row r="730" spans="2:2" x14ac:dyDescent="0.2">
      <c r="B730" s="14"/>
    </row>
    <row r="731" spans="2:2" x14ac:dyDescent="0.2">
      <c r="B731" s="14"/>
    </row>
  </sheetData>
  <mergeCells count="87">
    <mergeCell ref="C13:D13"/>
    <mergeCell ref="G13:H13"/>
    <mergeCell ref="E13:F13"/>
    <mergeCell ref="E12:F12"/>
    <mergeCell ref="G12:H12"/>
    <mergeCell ref="C11:D11"/>
    <mergeCell ref="C8:D8"/>
    <mergeCell ref="G10:H10"/>
    <mergeCell ref="E11:F11"/>
    <mergeCell ref="E10:F10"/>
    <mergeCell ref="G11:H11"/>
    <mergeCell ref="E8:F8"/>
    <mergeCell ref="E9:F9"/>
    <mergeCell ref="G9:H9"/>
    <mergeCell ref="G8:H8"/>
    <mergeCell ref="W3:AB3"/>
    <mergeCell ref="AA8:AB8"/>
    <mergeCell ref="C10:D10"/>
    <mergeCell ref="P6:Q6"/>
    <mergeCell ref="J3:O3"/>
    <mergeCell ref="P5:Q5"/>
    <mergeCell ref="J7:K7"/>
    <mergeCell ref="P7:Q7"/>
    <mergeCell ref="P3:Q3"/>
    <mergeCell ref="L7:M7"/>
    <mergeCell ref="J8:K8"/>
    <mergeCell ref="R7:S7"/>
    <mergeCell ref="T5:U5"/>
    <mergeCell ref="Y7:Z7"/>
    <mergeCell ref="Y8:Z8"/>
    <mergeCell ref="C3:H3"/>
    <mergeCell ref="J11:K11"/>
    <mergeCell ref="J9:K9"/>
    <mergeCell ref="L8:M8"/>
    <mergeCell ref="J4:K4"/>
    <mergeCell ref="P4:Q4"/>
    <mergeCell ref="L6:O6"/>
    <mergeCell ref="L5:O5"/>
    <mergeCell ref="N9:O9"/>
    <mergeCell ref="P9:Q9"/>
    <mergeCell ref="P8:Q8"/>
    <mergeCell ref="N7:O7"/>
    <mergeCell ref="R13:S13"/>
    <mergeCell ref="P13:Q13"/>
    <mergeCell ref="P11:Q11"/>
    <mergeCell ref="P10:Q10"/>
    <mergeCell ref="N11:O11"/>
    <mergeCell ref="Y6:Z6"/>
    <mergeCell ref="R9:S9"/>
    <mergeCell ref="R5:S5"/>
    <mergeCell ref="R6:S6"/>
    <mergeCell ref="W8:X8"/>
    <mergeCell ref="W6:X6"/>
    <mergeCell ref="W7:X7"/>
    <mergeCell ref="T6:U6"/>
    <mergeCell ref="AD18:AD21"/>
    <mergeCell ref="A7:B7"/>
    <mergeCell ref="A8:B8"/>
    <mergeCell ref="E5:F5"/>
    <mergeCell ref="E6:F6"/>
    <mergeCell ref="E7:F7"/>
    <mergeCell ref="C5:D5"/>
    <mergeCell ref="C7:D7"/>
    <mergeCell ref="C6:D6"/>
    <mergeCell ref="AA14:AB14"/>
    <mergeCell ref="Y9:Z9"/>
    <mergeCell ref="Y10:Z10"/>
    <mergeCell ref="Y13:Z13"/>
    <mergeCell ref="Y12:Z12"/>
    <mergeCell ref="AA13:AB13"/>
    <mergeCell ref="Y14:Z14"/>
    <mergeCell ref="G5:H5"/>
    <mergeCell ref="G6:H6"/>
    <mergeCell ref="G7:H7"/>
    <mergeCell ref="W14:X14"/>
    <mergeCell ref="W9:X9"/>
    <mergeCell ref="W10:X10"/>
    <mergeCell ref="W13:X13"/>
    <mergeCell ref="W11:X11"/>
    <mergeCell ref="W12:X12"/>
    <mergeCell ref="T12:U12"/>
    <mergeCell ref="R12:S12"/>
    <mergeCell ref="T14:U14"/>
    <mergeCell ref="J12:K12"/>
    <mergeCell ref="J10:K10"/>
    <mergeCell ref="P12:Q12"/>
    <mergeCell ref="T13:U13"/>
  </mergeCells>
  <phoneticPr fontId="0" type="noConversion"/>
  <pageMargins left="0.4" right="0.36" top="1.02" bottom="0.49" header="0.97" footer="0.5"/>
  <pageSetup paperSize="9" scale="85"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68"/>
  <sheetViews>
    <sheetView zoomScale="80" zoomScaleNormal="80" workbookViewId="0">
      <selection activeCell="AJ29" sqref="AJ29"/>
    </sheetView>
  </sheetViews>
  <sheetFormatPr defaultRowHeight="12.75" x14ac:dyDescent="0.2"/>
  <cols>
    <col min="1" max="1" width="19.85546875" customWidth="1"/>
    <col min="2" max="2" width="12.85546875" customWidth="1"/>
    <col min="3" max="3" width="0.7109375" customWidth="1"/>
    <col min="4" max="4" width="7.5703125" customWidth="1"/>
    <col min="5" max="5" width="1.42578125" customWidth="1"/>
    <col min="6" max="6" width="9.28515625" customWidth="1"/>
    <col min="7" max="7" width="1.7109375" customWidth="1"/>
    <col min="8" max="8" width="8.42578125" customWidth="1"/>
    <col min="9" max="9" width="2.140625" customWidth="1"/>
    <col min="10" max="10" width="7.7109375" customWidth="1"/>
    <col min="11" max="11" width="1.28515625" customWidth="1"/>
    <col min="12" max="12" width="7.28515625" customWidth="1"/>
    <col min="13" max="13" width="1.42578125" customWidth="1"/>
    <col min="14" max="14" width="7.28515625" customWidth="1"/>
    <col min="15" max="15" width="1.5703125" customWidth="1"/>
    <col min="16" max="16" width="7.28515625" customWidth="1"/>
    <col min="17" max="17" width="1.140625" customWidth="1"/>
    <col min="18" max="18" width="9" customWidth="1"/>
    <col min="19" max="19" width="0.85546875" customWidth="1"/>
    <col min="20" max="20" width="12.5703125" customWidth="1"/>
    <col min="21" max="21" width="1.28515625" customWidth="1"/>
    <col min="22" max="22" width="8.7109375" customWidth="1"/>
    <col min="23" max="23" width="1" customWidth="1"/>
    <col min="24" max="24" width="7.85546875" customWidth="1"/>
    <col min="25" max="25" width="1" customWidth="1"/>
    <col min="26" max="26" width="3.5703125" customWidth="1"/>
    <col min="27" max="27" width="12.140625" customWidth="1"/>
    <col min="28" max="28" width="1.85546875" customWidth="1"/>
    <col min="29" max="29" width="10.42578125" customWidth="1"/>
    <col min="30" max="30" width="2.85546875" customWidth="1"/>
    <col min="31" max="31" width="9.85546875" customWidth="1"/>
    <col min="32" max="32" width="1.140625" customWidth="1"/>
    <col min="33" max="33" width="1.7109375" customWidth="1"/>
    <col min="34" max="34" width="3.7109375" customWidth="1"/>
    <col min="35" max="35" width="1.7109375" customWidth="1"/>
    <col min="36" max="36" width="9.7109375" bestFit="1" customWidth="1"/>
    <col min="37" max="37" width="1.7109375" customWidth="1"/>
    <col min="38" max="38" width="10" customWidth="1"/>
    <col min="39" max="39" width="1.7109375" customWidth="1"/>
    <col min="40" max="40" width="10.42578125" customWidth="1"/>
    <col min="41" max="41" width="2" customWidth="1"/>
    <col min="42" max="42" width="9.7109375" bestFit="1" customWidth="1"/>
    <col min="43" max="43" width="1.85546875" customWidth="1"/>
    <col min="44" max="44" width="9.28515625" bestFit="1" customWidth="1"/>
    <col min="45" max="45" width="1.5703125" customWidth="1"/>
    <col min="46" max="46" width="9.28515625" bestFit="1" customWidth="1"/>
    <col min="47" max="47" width="1.85546875" customWidth="1"/>
    <col min="48" max="48" width="9.28515625" bestFit="1" customWidth="1"/>
    <col min="49" max="49" width="1.85546875" customWidth="1"/>
  </cols>
  <sheetData>
    <row r="1" spans="1:34" ht="23.25" x14ac:dyDescent="0.35">
      <c r="A1" s="325" t="s">
        <v>1181</v>
      </c>
      <c r="J1" s="326"/>
      <c r="AH1" s="24"/>
    </row>
    <row r="2" spans="1:34" ht="13.5" thickBot="1" x14ac:dyDescent="0.25"/>
    <row r="3" spans="1:34" x14ac:dyDescent="0.2">
      <c r="A3" s="25"/>
      <c r="B3" s="281"/>
      <c r="C3" s="176"/>
      <c r="D3" s="3149" t="s">
        <v>589</v>
      </c>
      <c r="E3" s="3150"/>
      <c r="F3" s="3150"/>
      <c r="G3" s="3150"/>
      <c r="H3" s="3150"/>
      <c r="I3" s="3150"/>
      <c r="J3" s="3150"/>
      <c r="K3" s="3150"/>
      <c r="L3" s="3150"/>
      <c r="M3" s="3150"/>
      <c r="N3" s="327">
        <v>2006</v>
      </c>
      <c r="O3" s="83"/>
      <c r="P3" s="83" t="s">
        <v>492</v>
      </c>
      <c r="Q3" s="83"/>
      <c r="R3" s="83"/>
      <c r="S3" s="176"/>
      <c r="T3" s="281"/>
      <c r="U3" s="176"/>
      <c r="V3" s="281"/>
      <c r="W3" s="83"/>
      <c r="X3" s="82"/>
      <c r="Y3" s="176"/>
      <c r="AA3" s="281"/>
      <c r="AB3" s="83"/>
      <c r="AC3" s="83"/>
      <c r="AD3" s="83"/>
      <c r="AE3" s="26"/>
      <c r="AF3" s="28"/>
      <c r="AG3" s="14"/>
    </row>
    <row r="4" spans="1:34" x14ac:dyDescent="0.2">
      <c r="A4" s="1"/>
      <c r="B4" s="2851" t="s">
        <v>367</v>
      </c>
      <c r="C4" s="2853"/>
      <c r="D4" s="2851" t="s">
        <v>71</v>
      </c>
      <c r="E4" s="2852"/>
      <c r="F4" s="2852"/>
      <c r="G4" s="2852"/>
      <c r="H4" s="2852"/>
      <c r="I4" s="2852"/>
      <c r="J4" s="2852"/>
      <c r="K4" s="2852"/>
      <c r="L4" s="2852"/>
      <c r="M4" s="2852"/>
      <c r="N4" s="2852"/>
      <c r="O4" s="2852"/>
      <c r="P4" s="2852"/>
      <c r="Q4" s="2852"/>
      <c r="R4" s="2852"/>
      <c r="S4" s="2853"/>
      <c r="T4" s="2851" t="s">
        <v>367</v>
      </c>
      <c r="U4" s="2853"/>
      <c r="V4" s="15"/>
      <c r="W4" s="81"/>
      <c r="X4" s="66"/>
      <c r="Y4" s="55"/>
      <c r="AA4" s="2851" t="s">
        <v>368</v>
      </c>
      <c r="AB4" s="2852"/>
      <c r="AC4" s="2852"/>
      <c r="AD4" s="2852"/>
      <c r="AE4" s="2852"/>
      <c r="AF4" s="2853"/>
      <c r="AG4" s="81"/>
    </row>
    <row r="5" spans="1:34" x14ac:dyDescent="0.2">
      <c r="A5" s="1"/>
      <c r="B5" s="2851" t="s">
        <v>374</v>
      </c>
      <c r="C5" s="2853"/>
      <c r="D5" s="2851" t="s">
        <v>370</v>
      </c>
      <c r="E5" s="2852"/>
      <c r="F5" s="2852"/>
      <c r="G5" s="2852"/>
      <c r="H5" s="2852"/>
      <c r="I5" s="2852"/>
      <c r="J5" s="2852"/>
      <c r="K5" s="2852"/>
      <c r="L5" s="2852"/>
      <c r="M5" s="2852"/>
      <c r="N5" s="2852"/>
      <c r="O5" s="2852"/>
      <c r="P5" s="2852"/>
      <c r="Q5" s="2852"/>
      <c r="R5" s="2852"/>
      <c r="S5" s="2853"/>
      <c r="T5" s="2851" t="s">
        <v>371</v>
      </c>
      <c r="U5" s="2853"/>
      <c r="V5" s="2851" t="s">
        <v>372</v>
      </c>
      <c r="W5" s="2852"/>
      <c r="X5" s="2854" t="s">
        <v>373</v>
      </c>
      <c r="Y5" s="2853"/>
      <c r="AA5" s="15"/>
      <c r="AB5" s="81"/>
      <c r="AC5" s="329" t="s">
        <v>242</v>
      </c>
      <c r="AD5" s="81"/>
      <c r="AE5" s="81"/>
      <c r="AF5" s="55"/>
      <c r="AG5" s="81"/>
    </row>
    <row r="6" spans="1:34" x14ac:dyDescent="0.2">
      <c r="A6" s="1"/>
      <c r="B6" s="3219" t="s">
        <v>410</v>
      </c>
      <c r="C6" s="3220"/>
      <c r="D6" s="1"/>
      <c r="E6" s="14"/>
      <c r="F6" s="14"/>
      <c r="G6" s="14"/>
      <c r="H6" s="14"/>
      <c r="I6" s="14"/>
      <c r="J6" s="14"/>
      <c r="K6" s="14"/>
      <c r="L6" s="14"/>
      <c r="M6" s="14"/>
      <c r="N6" s="14"/>
      <c r="O6" s="14"/>
      <c r="P6" s="14"/>
      <c r="Q6" s="14"/>
      <c r="R6" s="14"/>
      <c r="S6" s="5"/>
      <c r="T6" s="2851" t="s">
        <v>374</v>
      </c>
      <c r="U6" s="2853"/>
      <c r="V6" s="2851" t="s">
        <v>375</v>
      </c>
      <c r="W6" s="2852"/>
      <c r="X6" s="2854" t="s">
        <v>376</v>
      </c>
      <c r="Y6" s="2853"/>
      <c r="AA6" s="205"/>
      <c r="AB6" s="73"/>
      <c r="AC6" s="73"/>
      <c r="AD6" s="73"/>
      <c r="AE6" s="3156"/>
      <c r="AF6" s="3157"/>
      <c r="AG6" s="255"/>
    </row>
    <row r="7" spans="1:34" x14ac:dyDescent="0.2">
      <c r="A7" s="294" t="s">
        <v>678</v>
      </c>
      <c r="B7" s="2851" t="s">
        <v>540</v>
      </c>
      <c r="C7" s="2853"/>
      <c r="D7" s="2879" t="s">
        <v>557</v>
      </c>
      <c r="E7" s="2850"/>
      <c r="F7" s="2849" t="s">
        <v>558</v>
      </c>
      <c r="G7" s="2850"/>
      <c r="H7" s="2849" t="s">
        <v>557</v>
      </c>
      <c r="I7" s="2850"/>
      <c r="J7" s="2849" t="s">
        <v>559</v>
      </c>
      <c r="K7" s="2890"/>
      <c r="L7" s="2849" t="s">
        <v>381</v>
      </c>
      <c r="M7" s="2890"/>
      <c r="N7" s="2849" t="s">
        <v>560</v>
      </c>
      <c r="O7" s="2890"/>
      <c r="P7" s="2849" t="s">
        <v>383</v>
      </c>
      <c r="Q7" s="2890"/>
      <c r="R7" s="175"/>
      <c r="S7" s="214"/>
      <c r="T7" s="2851" t="s">
        <v>384</v>
      </c>
      <c r="U7" s="2853"/>
      <c r="V7" s="2851" t="s">
        <v>385</v>
      </c>
      <c r="W7" s="2852"/>
      <c r="X7" s="66"/>
      <c r="Y7" s="55"/>
      <c r="AA7" s="15"/>
      <c r="AB7" s="81"/>
      <c r="AC7" s="175"/>
      <c r="AD7" s="81"/>
      <c r="AE7" s="3127"/>
      <c r="AF7" s="3121"/>
      <c r="AG7" s="255"/>
    </row>
    <row r="8" spans="1:34" x14ac:dyDescent="0.2">
      <c r="A8" s="15"/>
      <c r="B8" s="2851" t="s">
        <v>541</v>
      </c>
      <c r="C8" s="2853"/>
      <c r="D8" s="2851" t="s">
        <v>562</v>
      </c>
      <c r="E8" s="2864"/>
      <c r="F8" s="2854" t="s">
        <v>563</v>
      </c>
      <c r="G8" s="2864"/>
      <c r="H8" s="2854" t="s">
        <v>390</v>
      </c>
      <c r="I8" s="2864"/>
      <c r="J8" s="2854" t="s">
        <v>400</v>
      </c>
      <c r="K8" s="2864"/>
      <c r="L8" s="2854" t="s">
        <v>391</v>
      </c>
      <c r="M8" s="2852"/>
      <c r="N8" s="2854" t="s">
        <v>428</v>
      </c>
      <c r="O8" s="2864"/>
      <c r="P8" s="2854" t="s">
        <v>393</v>
      </c>
      <c r="Q8" s="2852"/>
      <c r="R8" s="2885" t="s">
        <v>488</v>
      </c>
      <c r="S8" s="3152"/>
      <c r="T8" s="2851" t="s">
        <v>394</v>
      </c>
      <c r="U8" s="2853"/>
      <c r="V8" s="15"/>
      <c r="W8" s="81"/>
      <c r="X8" s="66"/>
      <c r="Y8" s="55"/>
      <c r="AA8" s="2851" t="s">
        <v>395</v>
      </c>
      <c r="AB8" s="2864"/>
      <c r="AC8" s="2854" t="s">
        <v>374</v>
      </c>
      <c r="AD8" s="2864"/>
      <c r="AE8" s="3127" t="s">
        <v>488</v>
      </c>
      <c r="AF8" s="3121"/>
      <c r="AG8" s="255"/>
    </row>
    <row r="9" spans="1:34" x14ac:dyDescent="0.2">
      <c r="A9" s="1"/>
      <c r="B9" s="2851" t="s">
        <v>341</v>
      </c>
      <c r="C9" s="2853"/>
      <c r="D9" s="2851" t="s">
        <v>565</v>
      </c>
      <c r="E9" s="2864"/>
      <c r="F9" s="3153" t="s">
        <v>566</v>
      </c>
      <c r="G9" s="3154"/>
      <c r="H9" s="2854" t="s">
        <v>399</v>
      </c>
      <c r="I9" s="2864"/>
      <c r="J9" s="2854" t="s">
        <v>408</v>
      </c>
      <c r="K9" s="2864"/>
      <c r="L9" s="2854" t="s">
        <v>401</v>
      </c>
      <c r="M9" s="2852"/>
      <c r="N9" s="2854" t="s">
        <v>402</v>
      </c>
      <c r="O9" s="2864"/>
      <c r="P9" s="2854" t="s">
        <v>403</v>
      </c>
      <c r="Q9" s="2852"/>
      <c r="R9" s="2885"/>
      <c r="S9" s="3152"/>
      <c r="T9" s="2851"/>
      <c r="U9" s="2853"/>
      <c r="V9" s="2851" t="s">
        <v>491</v>
      </c>
      <c r="W9" s="2852"/>
      <c r="X9" s="66"/>
      <c r="Y9" s="55"/>
      <c r="AA9" s="2851" t="s">
        <v>404</v>
      </c>
      <c r="AB9" s="2864"/>
      <c r="AC9" s="2854" t="s">
        <v>405</v>
      </c>
      <c r="AD9" s="2864"/>
      <c r="AE9" s="3127"/>
      <c r="AF9" s="3121"/>
      <c r="AG9" s="255"/>
    </row>
    <row r="10" spans="1:34" x14ac:dyDescent="0.2">
      <c r="A10" s="1"/>
      <c r="B10" s="3219" t="s">
        <v>588</v>
      </c>
      <c r="C10" s="3220"/>
      <c r="D10" s="2851" t="s">
        <v>567</v>
      </c>
      <c r="E10" s="2864"/>
      <c r="F10" s="2854" t="s">
        <v>568</v>
      </c>
      <c r="G10" s="2864"/>
      <c r="H10" s="2854" t="s">
        <v>569</v>
      </c>
      <c r="I10" s="2864"/>
      <c r="J10" s="2854" t="s">
        <v>570</v>
      </c>
      <c r="K10" s="2864"/>
      <c r="L10" s="2854" t="s">
        <v>399</v>
      </c>
      <c r="M10" s="2864"/>
      <c r="N10" s="2854" t="s">
        <v>571</v>
      </c>
      <c r="O10" s="2864"/>
      <c r="P10" s="66"/>
      <c r="Q10" s="81"/>
      <c r="R10" s="331"/>
      <c r="S10" s="332"/>
      <c r="T10" s="15"/>
      <c r="U10" s="55"/>
      <c r="V10" s="15"/>
      <c r="W10" s="81"/>
      <c r="X10" s="66"/>
      <c r="Y10" s="55"/>
      <c r="AA10" s="2851" t="s">
        <v>410</v>
      </c>
      <c r="AB10" s="2864"/>
      <c r="AC10" s="2854" t="s">
        <v>411</v>
      </c>
      <c r="AD10" s="2864"/>
      <c r="AE10" s="296"/>
      <c r="AF10" s="295"/>
      <c r="AG10" s="255"/>
    </row>
    <row r="11" spans="1:34" x14ac:dyDescent="0.2">
      <c r="A11" s="1"/>
      <c r="B11" s="2851"/>
      <c r="C11" s="2853"/>
      <c r="D11" s="2851"/>
      <c r="E11" s="2864"/>
      <c r="F11" s="2854" t="s">
        <v>399</v>
      </c>
      <c r="G11" s="2864"/>
      <c r="H11" s="2854" t="s">
        <v>572</v>
      </c>
      <c r="I11" s="2864"/>
      <c r="J11" s="2854" t="s">
        <v>573</v>
      </c>
      <c r="K11" s="2864"/>
      <c r="L11" s="2854"/>
      <c r="M11" s="2852"/>
      <c r="N11" s="2854"/>
      <c r="O11" s="2864"/>
      <c r="P11" s="66"/>
      <c r="Q11" s="81"/>
      <c r="R11" s="66"/>
      <c r="S11" s="55"/>
      <c r="T11" s="15"/>
      <c r="U11" s="55"/>
      <c r="V11" s="15"/>
      <c r="W11" s="81"/>
      <c r="X11" s="66"/>
      <c r="Y11" s="55"/>
      <c r="AA11" s="15"/>
      <c r="AB11" s="81"/>
      <c r="AC11" s="66"/>
      <c r="AD11" s="81"/>
      <c r="AE11" s="173"/>
      <c r="AF11" s="199"/>
      <c r="AG11" s="62"/>
      <c r="AH11" s="13"/>
    </row>
    <row r="12" spans="1:34" x14ac:dyDescent="0.2">
      <c r="A12" s="15"/>
      <c r="B12" s="2851"/>
      <c r="C12" s="2853"/>
      <c r="D12" s="15"/>
      <c r="E12" s="146"/>
      <c r="F12" s="2854" t="s">
        <v>201</v>
      </c>
      <c r="G12" s="2864"/>
      <c r="H12" s="2854" t="s">
        <v>202</v>
      </c>
      <c r="I12" s="2864"/>
      <c r="J12" s="66"/>
      <c r="K12" s="146"/>
      <c r="L12" s="31"/>
      <c r="M12" s="14"/>
      <c r="N12" s="2854"/>
      <c r="O12" s="2864"/>
      <c r="P12" s="66"/>
      <c r="Q12" s="146"/>
      <c r="R12" s="66"/>
      <c r="S12" s="55"/>
      <c r="T12" s="15"/>
      <c r="U12" s="55"/>
      <c r="V12" s="2851" t="s">
        <v>434</v>
      </c>
      <c r="W12" s="2864"/>
      <c r="X12" s="2854" t="s">
        <v>435</v>
      </c>
      <c r="Y12" s="2853"/>
      <c r="AA12" s="2851" t="s">
        <v>436</v>
      </c>
      <c r="AB12" s="2864"/>
      <c r="AC12" s="2854" t="s">
        <v>437</v>
      </c>
      <c r="AD12" s="2864"/>
      <c r="AE12" s="31"/>
      <c r="AF12" s="5"/>
      <c r="AG12" s="14"/>
    </row>
    <row r="13" spans="1:34" x14ac:dyDescent="0.2">
      <c r="A13" s="15"/>
      <c r="B13" s="2851" t="s">
        <v>139</v>
      </c>
      <c r="C13" s="2853"/>
      <c r="D13" s="15"/>
      <c r="E13" s="146"/>
      <c r="F13" s="66" t="s">
        <v>203</v>
      </c>
      <c r="G13" s="146"/>
      <c r="H13" s="66"/>
      <c r="I13" s="81"/>
      <c r="J13" s="193"/>
      <c r="K13" s="187"/>
      <c r="L13" s="31"/>
      <c r="M13" s="14"/>
      <c r="N13" s="66"/>
      <c r="O13" s="81"/>
      <c r="P13" s="66"/>
      <c r="Q13" s="81"/>
      <c r="R13" s="66"/>
      <c r="S13" s="55"/>
      <c r="T13" s="15" t="s">
        <v>140</v>
      </c>
      <c r="U13" s="224"/>
      <c r="V13" s="2851" t="s">
        <v>438</v>
      </c>
      <c r="W13" s="2864"/>
      <c r="X13" s="2854" t="s">
        <v>439</v>
      </c>
      <c r="Y13" s="2853"/>
      <c r="AA13" s="2851" t="s">
        <v>440</v>
      </c>
      <c r="AB13" s="2864"/>
      <c r="AC13" s="2854" t="s">
        <v>441</v>
      </c>
      <c r="AD13" s="2864"/>
      <c r="AE13" s="2854" t="s">
        <v>442</v>
      </c>
      <c r="AF13" s="2853"/>
      <c r="AG13" s="81"/>
    </row>
    <row r="14" spans="1:34" ht="13.5" thickBot="1" x14ac:dyDescent="0.25">
      <c r="A14" s="262" t="s">
        <v>443</v>
      </c>
      <c r="B14" s="262"/>
      <c r="C14" s="333"/>
      <c r="D14" s="334">
        <v>0.5</v>
      </c>
      <c r="E14" s="335"/>
      <c r="F14" s="336">
        <v>1</v>
      </c>
      <c r="G14" s="337"/>
      <c r="H14" s="338">
        <v>1.5</v>
      </c>
      <c r="I14" s="339"/>
      <c r="J14" s="338">
        <v>0.5</v>
      </c>
      <c r="K14" s="340"/>
      <c r="L14" s="336">
        <v>1</v>
      </c>
      <c r="M14" s="340"/>
      <c r="N14" s="338">
        <v>0.5</v>
      </c>
      <c r="O14" s="340"/>
      <c r="P14" s="338">
        <v>0.5</v>
      </c>
      <c r="Q14" s="337"/>
      <c r="R14" s="57"/>
      <c r="S14" s="191"/>
      <c r="T14" s="54"/>
      <c r="U14" s="191"/>
      <c r="V14" s="54"/>
      <c r="W14" s="17"/>
      <c r="X14" s="2869"/>
      <c r="Y14" s="3141"/>
      <c r="AA14" s="3142" t="s">
        <v>486</v>
      </c>
      <c r="AB14" s="2891"/>
      <c r="AC14" s="2869" t="s">
        <v>486</v>
      </c>
      <c r="AD14" s="2891"/>
      <c r="AE14" s="2869" t="s">
        <v>486</v>
      </c>
      <c r="AF14" s="3141"/>
      <c r="AG14" s="81"/>
    </row>
    <row r="15" spans="1:34" x14ac:dyDescent="0.2">
      <c r="A15" s="642" t="s">
        <v>591</v>
      </c>
      <c r="B15" s="726">
        <v>6380.8586324999997</v>
      </c>
      <c r="C15" s="724"/>
      <c r="D15" s="683">
        <v>553</v>
      </c>
      <c r="E15" s="684"/>
      <c r="F15" s="685">
        <v>3984</v>
      </c>
      <c r="G15" s="652"/>
      <c r="H15" s="685">
        <v>1952</v>
      </c>
      <c r="I15" s="652"/>
      <c r="J15" s="685">
        <v>0</v>
      </c>
      <c r="K15" s="652"/>
      <c r="L15" s="685">
        <v>0</v>
      </c>
      <c r="M15" s="652"/>
      <c r="N15" s="685">
        <v>289</v>
      </c>
      <c r="O15" s="652"/>
      <c r="P15" s="686">
        <v>13</v>
      </c>
      <c r="Q15" s="652"/>
      <c r="R15" s="670">
        <v>6791</v>
      </c>
      <c r="S15" s="657"/>
      <c r="T15" s="677">
        <v>7339.5</v>
      </c>
      <c r="U15" s="253"/>
      <c r="V15" s="687">
        <v>1.1502370484463167</v>
      </c>
      <c r="W15" s="669"/>
      <c r="X15" s="688">
        <v>0</v>
      </c>
      <c r="Y15" s="643"/>
      <c r="Z15" s="440"/>
      <c r="AA15" s="654">
        <v>103030.18196507849</v>
      </c>
      <c r="AB15" s="669"/>
      <c r="AC15" s="670">
        <v>0</v>
      </c>
      <c r="AD15" s="669"/>
      <c r="AE15" s="670">
        <v>103030.18196507849</v>
      </c>
      <c r="AF15" s="643"/>
      <c r="AG15" s="14"/>
    </row>
    <row r="16" spans="1:34" x14ac:dyDescent="0.2">
      <c r="A16" s="642" t="s">
        <v>494</v>
      </c>
      <c r="B16" s="726">
        <v>4360.5093240000006</v>
      </c>
      <c r="C16" s="724"/>
      <c r="D16" s="683">
        <v>85</v>
      </c>
      <c r="E16" s="684"/>
      <c r="F16" s="685">
        <v>1679</v>
      </c>
      <c r="G16" s="652"/>
      <c r="H16" s="685">
        <v>1341</v>
      </c>
      <c r="I16" s="652"/>
      <c r="J16" s="685">
        <v>653</v>
      </c>
      <c r="K16" s="652"/>
      <c r="L16" s="685">
        <v>0</v>
      </c>
      <c r="M16" s="652"/>
      <c r="N16" s="685">
        <v>708</v>
      </c>
      <c r="O16" s="652"/>
      <c r="P16" s="686">
        <v>378.70400000000001</v>
      </c>
      <c r="Q16" s="652"/>
      <c r="R16" s="670">
        <v>4844.7039999999997</v>
      </c>
      <c r="S16" s="657"/>
      <c r="T16" s="677">
        <v>4602.8519999999999</v>
      </c>
      <c r="U16" s="643"/>
      <c r="V16" s="687">
        <v>1.0555766902426189</v>
      </c>
      <c r="W16" s="669"/>
      <c r="X16" s="688">
        <v>0</v>
      </c>
      <c r="Y16" s="643"/>
      <c r="Z16" s="440"/>
      <c r="AA16" s="654">
        <v>64613.758310283461</v>
      </c>
      <c r="AB16" s="669"/>
      <c r="AC16" s="670">
        <v>0</v>
      </c>
      <c r="AD16" s="669"/>
      <c r="AE16" s="670">
        <v>64613.758310283461</v>
      </c>
      <c r="AF16" s="643"/>
      <c r="AG16" s="14"/>
    </row>
    <row r="17" spans="1:34" x14ac:dyDescent="0.2">
      <c r="A17" s="642" t="s">
        <v>612</v>
      </c>
      <c r="B17" s="726">
        <v>2238.2401725000004</v>
      </c>
      <c r="C17" s="725"/>
      <c r="D17" s="683">
        <v>96</v>
      </c>
      <c r="E17" s="684"/>
      <c r="F17" s="685">
        <v>1506</v>
      </c>
      <c r="G17" s="652"/>
      <c r="H17" s="685">
        <v>597</v>
      </c>
      <c r="I17" s="652"/>
      <c r="J17" s="685">
        <v>58</v>
      </c>
      <c r="K17" s="652"/>
      <c r="L17" s="685">
        <v>0</v>
      </c>
      <c r="M17" s="652"/>
      <c r="N17" s="685">
        <v>71</v>
      </c>
      <c r="O17" s="652"/>
      <c r="P17" s="686">
        <v>0.5</v>
      </c>
      <c r="Q17" s="652"/>
      <c r="R17" s="670">
        <v>2328.5</v>
      </c>
      <c r="S17" s="657"/>
      <c r="T17" s="677">
        <v>2514.25</v>
      </c>
      <c r="U17" s="643"/>
      <c r="V17" s="687">
        <v>1.1233155542873268</v>
      </c>
      <c r="W17" s="669"/>
      <c r="X17" s="688">
        <v>0</v>
      </c>
      <c r="Y17" s="643"/>
      <c r="Z17" s="440"/>
      <c r="AA17" s="654">
        <v>35294.452620164673</v>
      </c>
      <c r="AB17" s="669"/>
      <c r="AC17" s="670">
        <v>0</v>
      </c>
      <c r="AD17" s="669"/>
      <c r="AE17" s="670">
        <v>35294.452620164673</v>
      </c>
      <c r="AF17" s="643"/>
      <c r="AG17" s="14"/>
    </row>
    <row r="18" spans="1:34" x14ac:dyDescent="0.2">
      <c r="A18" s="642" t="s">
        <v>306</v>
      </c>
      <c r="B18" s="726">
        <v>4954.5954359999996</v>
      </c>
      <c r="C18" s="725"/>
      <c r="D18" s="683">
        <v>400</v>
      </c>
      <c r="E18" s="684"/>
      <c r="F18" s="685">
        <v>2928</v>
      </c>
      <c r="G18" s="652"/>
      <c r="H18" s="685">
        <v>989</v>
      </c>
      <c r="I18" s="652"/>
      <c r="J18" s="685">
        <v>0</v>
      </c>
      <c r="K18" s="652"/>
      <c r="L18" s="685">
        <v>0</v>
      </c>
      <c r="M18" s="652"/>
      <c r="N18" s="685">
        <v>9</v>
      </c>
      <c r="O18" s="652"/>
      <c r="P18" s="686">
        <v>28.5</v>
      </c>
      <c r="Q18" s="652"/>
      <c r="R18" s="670">
        <v>4354.5</v>
      </c>
      <c r="S18" s="657"/>
      <c r="T18" s="677">
        <v>4630.25</v>
      </c>
      <c r="U18" s="643"/>
      <c r="V18" s="687">
        <v>0.93453644395598645</v>
      </c>
      <c r="W18" s="669"/>
      <c r="X18" s="688">
        <v>324.34543599999961</v>
      </c>
      <c r="Y18" s="643"/>
      <c r="Z18" s="440"/>
      <c r="AA18" s="654">
        <v>64998.365017208896</v>
      </c>
      <c r="AB18" s="669"/>
      <c r="AC18" s="670">
        <v>3977.0402321960287</v>
      </c>
      <c r="AD18" s="669"/>
      <c r="AE18" s="670">
        <v>68975.405249404925</v>
      </c>
      <c r="AF18" s="643"/>
      <c r="AG18" s="14"/>
    </row>
    <row r="19" spans="1:34" x14ac:dyDescent="0.2">
      <c r="A19" s="658" t="s">
        <v>496</v>
      </c>
      <c r="B19" s="726">
        <v>1902.4051950000003</v>
      </c>
      <c r="C19" s="725"/>
      <c r="D19" s="683">
        <v>0</v>
      </c>
      <c r="E19" s="684"/>
      <c r="F19" s="685">
        <v>835</v>
      </c>
      <c r="G19" s="652"/>
      <c r="H19" s="685">
        <v>694</v>
      </c>
      <c r="I19" s="652"/>
      <c r="J19" s="685">
        <v>90</v>
      </c>
      <c r="K19" s="652"/>
      <c r="L19" s="685">
        <v>0</v>
      </c>
      <c r="M19" s="652"/>
      <c r="N19" s="685">
        <v>230</v>
      </c>
      <c r="O19" s="652"/>
      <c r="P19" s="686">
        <v>23.92</v>
      </c>
      <c r="Q19" s="652"/>
      <c r="R19" s="670">
        <v>1872.92</v>
      </c>
      <c r="S19" s="657"/>
      <c r="T19" s="677">
        <v>2047.96</v>
      </c>
      <c r="U19" s="689"/>
      <c r="V19" s="687">
        <v>1.0765109375134985</v>
      </c>
      <c r="W19" s="669"/>
      <c r="X19" s="688">
        <v>0</v>
      </c>
      <c r="Y19" s="643"/>
      <c r="Z19" s="440"/>
      <c r="AA19" s="654">
        <v>28748.782813161954</v>
      </c>
      <c r="AB19" s="669"/>
      <c r="AC19" s="670">
        <v>0</v>
      </c>
      <c r="AD19" s="669"/>
      <c r="AE19" s="670">
        <v>28748.782813161954</v>
      </c>
      <c r="AF19" s="643"/>
      <c r="AG19" s="14"/>
    </row>
    <row r="20" spans="1:34" x14ac:dyDescent="0.2">
      <c r="A20" s="642" t="s">
        <v>445</v>
      </c>
      <c r="B20" s="726">
        <v>4720.6278135000002</v>
      </c>
      <c r="C20" s="725"/>
      <c r="D20" s="683">
        <v>435</v>
      </c>
      <c r="E20" s="684"/>
      <c r="F20" s="685">
        <v>1800</v>
      </c>
      <c r="G20" s="652"/>
      <c r="H20" s="685">
        <v>686</v>
      </c>
      <c r="I20" s="652"/>
      <c r="J20" s="685">
        <v>904</v>
      </c>
      <c r="K20" s="652"/>
      <c r="L20" s="685">
        <v>129</v>
      </c>
      <c r="M20" s="652"/>
      <c r="N20" s="685">
        <v>883</v>
      </c>
      <c r="O20" s="652"/>
      <c r="P20" s="686">
        <v>338.94</v>
      </c>
      <c r="Q20" s="652"/>
      <c r="R20" s="670">
        <v>5175.9399999999996</v>
      </c>
      <c r="S20" s="657"/>
      <c r="T20" s="677">
        <v>4238.47</v>
      </c>
      <c r="U20" s="690"/>
      <c r="V20" s="687">
        <v>0.8978615064460006</v>
      </c>
      <c r="W20" s="669"/>
      <c r="X20" s="688">
        <v>482.15781349999997</v>
      </c>
      <c r="Y20" s="643"/>
      <c r="Z20" s="440"/>
      <c r="AA20" s="654">
        <v>59498.649138705128</v>
      </c>
      <c r="AB20" s="669"/>
      <c r="AC20" s="670">
        <v>5912.0949756702357</v>
      </c>
      <c r="AD20" s="669"/>
      <c r="AE20" s="670">
        <v>65410.744114375368</v>
      </c>
      <c r="AF20" s="643"/>
      <c r="AG20" s="14"/>
    </row>
    <row r="21" spans="1:34" x14ac:dyDescent="0.2">
      <c r="A21" s="642" t="s">
        <v>592</v>
      </c>
      <c r="B21" s="726">
        <v>9100.0529235000013</v>
      </c>
      <c r="C21" s="724"/>
      <c r="D21" s="683">
        <v>1606</v>
      </c>
      <c r="E21" s="684"/>
      <c r="F21" s="685">
        <v>4841</v>
      </c>
      <c r="G21" s="652"/>
      <c r="H21" s="685">
        <v>1272</v>
      </c>
      <c r="I21" s="652"/>
      <c r="J21" s="685">
        <v>278</v>
      </c>
      <c r="K21" s="652"/>
      <c r="L21" s="685">
        <v>116</v>
      </c>
      <c r="M21" s="652"/>
      <c r="N21" s="685">
        <v>1630</v>
      </c>
      <c r="O21" s="652"/>
      <c r="P21" s="686">
        <v>132.5</v>
      </c>
      <c r="Q21" s="652"/>
      <c r="R21" s="670">
        <v>9875.5</v>
      </c>
      <c r="S21" s="657"/>
      <c r="T21" s="677">
        <v>8688.25</v>
      </c>
      <c r="U21" s="690"/>
      <c r="V21" s="687">
        <v>0.9547471946633892</v>
      </c>
      <c r="W21" s="669"/>
      <c r="X21" s="688">
        <v>411.80292350000127</v>
      </c>
      <c r="Y21" s="643"/>
      <c r="Z21" s="440"/>
      <c r="AA21" s="654">
        <v>121963.61856503757</v>
      </c>
      <c r="AB21" s="669"/>
      <c r="AC21" s="670">
        <v>5049.4214276394205</v>
      </c>
      <c r="AD21" s="669"/>
      <c r="AE21" s="670">
        <v>127013.03999267699</v>
      </c>
      <c r="AF21" s="643"/>
      <c r="AG21" s="14"/>
      <c r="AH21" s="2874">
        <v>2.23</v>
      </c>
    </row>
    <row r="22" spans="1:34" x14ac:dyDescent="0.2">
      <c r="A22" s="642" t="s">
        <v>593</v>
      </c>
      <c r="B22" s="726">
        <v>7349.4339749999999</v>
      </c>
      <c r="C22" s="725"/>
      <c r="D22" s="683">
        <v>906</v>
      </c>
      <c r="E22" s="684"/>
      <c r="F22" s="685">
        <v>3509</v>
      </c>
      <c r="G22" s="652"/>
      <c r="H22" s="685">
        <v>1523</v>
      </c>
      <c r="I22" s="652"/>
      <c r="J22" s="685">
        <v>345</v>
      </c>
      <c r="K22" s="652"/>
      <c r="L22" s="685">
        <v>8</v>
      </c>
      <c r="M22" s="652"/>
      <c r="N22" s="685">
        <v>1611</v>
      </c>
      <c r="O22" s="652"/>
      <c r="P22" s="686">
        <v>276.56299999999999</v>
      </c>
      <c r="Q22" s="652"/>
      <c r="R22" s="670">
        <v>8178.5630000000001</v>
      </c>
      <c r="S22" s="657"/>
      <c r="T22" s="677">
        <v>7370.7815000000001</v>
      </c>
      <c r="U22" s="690"/>
      <c r="V22" s="687">
        <v>1.0029046488576694</v>
      </c>
      <c r="W22" s="669"/>
      <c r="X22" s="688">
        <v>0</v>
      </c>
      <c r="Y22" s="643"/>
      <c r="Z22" s="440"/>
      <c r="AA22" s="654">
        <v>103469.30433542261</v>
      </c>
      <c r="AB22" s="669"/>
      <c r="AC22" s="670">
        <v>0</v>
      </c>
      <c r="AD22" s="669"/>
      <c r="AE22" s="670">
        <v>103469.30433542261</v>
      </c>
      <c r="AF22" s="643"/>
      <c r="AG22" s="14"/>
      <c r="AH22" s="2874"/>
    </row>
    <row r="23" spans="1:34" x14ac:dyDescent="0.2">
      <c r="A23" s="642" t="s">
        <v>594</v>
      </c>
      <c r="B23" s="726">
        <v>3720.9184560000003</v>
      </c>
      <c r="C23" s="725"/>
      <c r="D23" s="683">
        <v>0</v>
      </c>
      <c r="E23" s="684"/>
      <c r="F23" s="685">
        <v>1900</v>
      </c>
      <c r="G23" s="652"/>
      <c r="H23" s="685">
        <v>838</v>
      </c>
      <c r="I23" s="652"/>
      <c r="J23" s="685">
        <v>81</v>
      </c>
      <c r="K23" s="652"/>
      <c r="L23" s="685">
        <v>0</v>
      </c>
      <c r="M23" s="652"/>
      <c r="N23" s="685">
        <v>315</v>
      </c>
      <c r="O23" s="652"/>
      <c r="P23" s="686">
        <v>77.349999999999994</v>
      </c>
      <c r="Q23" s="652"/>
      <c r="R23" s="670">
        <v>3211.35</v>
      </c>
      <c r="S23" s="657"/>
      <c r="T23" s="677">
        <v>3393.6750000000002</v>
      </c>
      <c r="U23" s="689"/>
      <c r="V23" s="687">
        <v>0.91205304285227795</v>
      </c>
      <c r="W23" s="669"/>
      <c r="X23" s="688">
        <v>327.24345600000015</v>
      </c>
      <c r="Y23" s="643"/>
      <c r="Z23" s="440"/>
      <c r="AA23" s="654">
        <v>47639.614793969318</v>
      </c>
      <c r="AB23" s="669"/>
      <c r="AC23" s="670">
        <v>4012.5750073291401</v>
      </c>
      <c r="AD23" s="669"/>
      <c r="AE23" s="670">
        <v>51652.18980129846</v>
      </c>
      <c r="AF23" s="643"/>
      <c r="AG23" s="14"/>
      <c r="AH23" s="2874"/>
    </row>
    <row r="24" spans="1:34" x14ac:dyDescent="0.2">
      <c r="A24" s="642" t="s">
        <v>181</v>
      </c>
      <c r="B24" s="726">
        <v>2225.4524999999999</v>
      </c>
      <c r="C24" s="725"/>
      <c r="D24" s="683">
        <v>162</v>
      </c>
      <c r="E24" s="684"/>
      <c r="F24" s="685">
        <v>1779</v>
      </c>
      <c r="G24" s="652"/>
      <c r="H24" s="685">
        <v>29</v>
      </c>
      <c r="I24" s="652"/>
      <c r="J24" s="685">
        <v>0</v>
      </c>
      <c r="K24" s="652"/>
      <c r="L24" s="685">
        <v>0</v>
      </c>
      <c r="M24" s="652"/>
      <c r="N24" s="685">
        <v>0</v>
      </c>
      <c r="O24" s="652"/>
      <c r="P24" s="686">
        <v>0</v>
      </c>
      <c r="Q24" s="652"/>
      <c r="R24" s="670">
        <v>1970</v>
      </c>
      <c r="S24" s="657"/>
      <c r="T24" s="677">
        <v>1903.5</v>
      </c>
      <c r="U24" s="689"/>
      <c r="V24" s="687">
        <v>0.85533166850337183</v>
      </c>
      <c r="W24" s="669"/>
      <c r="X24" s="688">
        <v>321.95249999999999</v>
      </c>
      <c r="Y24" s="643"/>
      <c r="Z24" s="440"/>
      <c r="AA24" s="654">
        <v>26720.88716813501</v>
      </c>
      <c r="AB24" s="669"/>
      <c r="AC24" s="670">
        <v>3947.698667035022</v>
      </c>
      <c r="AD24" s="669"/>
      <c r="AE24" s="670">
        <v>30668.585835170034</v>
      </c>
      <c r="AF24" s="643"/>
      <c r="AG24" s="14"/>
      <c r="AH24" s="2874"/>
    </row>
    <row r="25" spans="1:34" x14ac:dyDescent="0.2">
      <c r="A25" s="642" t="s">
        <v>531</v>
      </c>
      <c r="B25" s="726">
        <v>4369.4136585000006</v>
      </c>
      <c r="C25" s="725"/>
      <c r="D25" s="683">
        <v>874</v>
      </c>
      <c r="E25" s="684"/>
      <c r="F25" s="685">
        <v>2080</v>
      </c>
      <c r="G25" s="652"/>
      <c r="H25" s="685">
        <v>1081</v>
      </c>
      <c r="I25" s="652"/>
      <c r="J25" s="685">
        <v>72</v>
      </c>
      <c r="K25" s="652"/>
      <c r="L25" s="685">
        <v>0</v>
      </c>
      <c r="M25" s="652"/>
      <c r="N25" s="685">
        <v>471</v>
      </c>
      <c r="O25" s="652"/>
      <c r="P25" s="686">
        <v>102.001</v>
      </c>
      <c r="Q25" s="652"/>
      <c r="R25" s="670">
        <v>4680.0010000000002</v>
      </c>
      <c r="S25" s="657"/>
      <c r="T25" s="677">
        <v>4461.0005000000001</v>
      </c>
      <c r="U25" s="689"/>
      <c r="V25" s="687">
        <v>1.0209608997129012</v>
      </c>
      <c r="W25" s="669"/>
      <c r="X25" s="688">
        <v>0</v>
      </c>
      <c r="Y25" s="643"/>
      <c r="Z25" s="440"/>
      <c r="AA25" s="654">
        <v>62622.480177301746</v>
      </c>
      <c r="AB25" s="669"/>
      <c r="AC25" s="670">
        <v>0</v>
      </c>
      <c r="AD25" s="669"/>
      <c r="AE25" s="670">
        <v>62622.480177301746</v>
      </c>
      <c r="AF25" s="643"/>
      <c r="AG25" s="14"/>
    </row>
    <row r="26" spans="1:34" x14ac:dyDescent="0.2">
      <c r="A26" s="642" t="s">
        <v>500</v>
      </c>
      <c r="B26" s="726">
        <v>6882.1540380000006</v>
      </c>
      <c r="C26" s="725"/>
      <c r="D26" s="683">
        <v>2658</v>
      </c>
      <c r="E26" s="684"/>
      <c r="F26" s="685">
        <v>2944</v>
      </c>
      <c r="G26" s="652"/>
      <c r="H26" s="685">
        <v>1295</v>
      </c>
      <c r="I26" s="652"/>
      <c r="J26" s="685">
        <v>375</v>
      </c>
      <c r="K26" s="652"/>
      <c r="L26" s="685">
        <v>8</v>
      </c>
      <c r="M26" s="652"/>
      <c r="N26" s="685">
        <v>1670</v>
      </c>
      <c r="O26" s="652"/>
      <c r="P26" s="686">
        <v>381.47199999999998</v>
      </c>
      <c r="Q26" s="652"/>
      <c r="R26" s="670">
        <v>9331.4719999999998</v>
      </c>
      <c r="S26" s="657"/>
      <c r="T26" s="677">
        <v>7436.7359999999999</v>
      </c>
      <c r="U26" s="689"/>
      <c r="V26" s="687">
        <v>1.0805826139516581</v>
      </c>
      <c r="W26" s="669"/>
      <c r="X26" s="688">
        <v>0</v>
      </c>
      <c r="Y26" s="643"/>
      <c r="Z26" s="440"/>
      <c r="AA26" s="654">
        <v>104395.15815876421</v>
      </c>
      <c r="AB26" s="669"/>
      <c r="AC26" s="670">
        <v>0</v>
      </c>
      <c r="AD26" s="669"/>
      <c r="AE26" s="670">
        <v>104395.15815876421</v>
      </c>
      <c r="AF26" s="643"/>
      <c r="AG26" s="14"/>
    </row>
    <row r="27" spans="1:34" x14ac:dyDescent="0.2">
      <c r="A27" s="642" t="s">
        <v>503</v>
      </c>
      <c r="B27" s="726">
        <v>8674.7639310000013</v>
      </c>
      <c r="C27" s="725"/>
      <c r="D27" s="683">
        <v>2286</v>
      </c>
      <c r="E27" s="684"/>
      <c r="F27" s="685">
        <v>3336</v>
      </c>
      <c r="G27" s="652"/>
      <c r="H27" s="685">
        <v>1893</v>
      </c>
      <c r="I27" s="652"/>
      <c r="J27" s="685">
        <v>329</v>
      </c>
      <c r="K27" s="652"/>
      <c r="L27" s="685">
        <v>102</v>
      </c>
      <c r="M27" s="652"/>
      <c r="N27" s="685">
        <v>2104</v>
      </c>
      <c r="O27" s="652"/>
      <c r="P27" s="686">
        <v>695.11</v>
      </c>
      <c r="Q27" s="652"/>
      <c r="R27" s="670">
        <v>10745.11</v>
      </c>
      <c r="S27" s="657"/>
      <c r="T27" s="677">
        <v>8984.5550000000003</v>
      </c>
      <c r="U27" s="690"/>
      <c r="V27" s="687">
        <v>1.0357117578603994</v>
      </c>
      <c r="W27" s="669"/>
      <c r="X27" s="688">
        <v>0</v>
      </c>
      <c r="Y27" s="643"/>
      <c r="Z27" s="440"/>
      <c r="AA27" s="654">
        <v>126123.07875539966</v>
      </c>
      <c r="AB27" s="669"/>
      <c r="AC27" s="670">
        <v>0</v>
      </c>
      <c r="AD27" s="669"/>
      <c r="AE27" s="670">
        <v>126123.07875539966</v>
      </c>
      <c r="AF27" s="643"/>
      <c r="AG27" s="14"/>
    </row>
    <row r="28" spans="1:34" x14ac:dyDescent="0.2">
      <c r="A28" s="642" t="s">
        <v>505</v>
      </c>
      <c r="B28" s="726">
        <v>1198.7064270000001</v>
      </c>
      <c r="C28" s="725"/>
      <c r="D28" s="683">
        <v>162</v>
      </c>
      <c r="E28" s="684"/>
      <c r="F28" s="685">
        <v>807</v>
      </c>
      <c r="G28" s="652"/>
      <c r="H28" s="685">
        <v>233</v>
      </c>
      <c r="I28" s="652"/>
      <c r="J28" s="685">
        <v>134</v>
      </c>
      <c r="K28" s="652"/>
      <c r="L28" s="685">
        <v>0</v>
      </c>
      <c r="M28" s="652"/>
      <c r="N28" s="685">
        <v>319</v>
      </c>
      <c r="O28" s="652"/>
      <c r="P28" s="686">
        <v>56.75</v>
      </c>
      <c r="Q28" s="652"/>
      <c r="R28" s="670">
        <v>1711.75</v>
      </c>
      <c r="S28" s="657"/>
      <c r="T28" s="677">
        <v>1492.375</v>
      </c>
      <c r="U28" s="690"/>
      <c r="V28" s="687">
        <v>1.244987902279763</v>
      </c>
      <c r="W28" s="669"/>
      <c r="X28" s="688">
        <v>0</v>
      </c>
      <c r="Y28" s="643"/>
      <c r="Z28" s="440"/>
      <c r="AA28" s="654">
        <v>20949.610710557125</v>
      </c>
      <c r="AB28" s="669"/>
      <c r="AC28" s="670">
        <v>0</v>
      </c>
      <c r="AD28" s="669"/>
      <c r="AE28" s="670">
        <v>20949.610710557125</v>
      </c>
      <c r="AF28" s="643"/>
      <c r="AG28" s="14"/>
    </row>
    <row r="29" spans="1:34" x14ac:dyDescent="0.2">
      <c r="A29" s="642" t="s">
        <v>104</v>
      </c>
      <c r="B29" s="726">
        <v>27478.198588500003</v>
      </c>
      <c r="C29" s="725"/>
      <c r="D29" s="683">
        <v>2615</v>
      </c>
      <c r="E29" s="684"/>
      <c r="F29" s="685">
        <v>5926</v>
      </c>
      <c r="G29" s="652"/>
      <c r="H29" s="685">
        <v>1420</v>
      </c>
      <c r="I29" s="652"/>
      <c r="J29" s="685">
        <v>893</v>
      </c>
      <c r="K29" s="652"/>
      <c r="L29" s="685">
        <v>0</v>
      </c>
      <c r="M29" s="652"/>
      <c r="N29" s="685">
        <v>2297</v>
      </c>
      <c r="O29" s="652"/>
      <c r="P29" s="686">
        <v>508.92</v>
      </c>
      <c r="Q29" s="691"/>
      <c r="R29" s="692">
        <v>13659.92</v>
      </c>
      <c r="S29" s="657"/>
      <c r="T29" s="677">
        <v>11212.96</v>
      </c>
      <c r="U29" s="689"/>
      <c r="V29" s="687">
        <v>0.40806750718705315</v>
      </c>
      <c r="W29" s="669"/>
      <c r="X29" s="688">
        <v>16265.238588500004</v>
      </c>
      <c r="Y29" s="643"/>
      <c r="Z29" s="440"/>
      <c r="AA29" s="654">
        <v>157404.90621529348</v>
      </c>
      <c r="AB29" s="669"/>
      <c r="AC29" s="670">
        <v>199440.16802114627</v>
      </c>
      <c r="AD29" s="669"/>
      <c r="AE29" s="670">
        <v>356845.07423643977</v>
      </c>
      <c r="AF29" s="643"/>
      <c r="AG29" s="14"/>
    </row>
    <row r="30" spans="1:34" x14ac:dyDescent="0.2">
      <c r="A30" s="642" t="s">
        <v>506</v>
      </c>
      <c r="B30" s="726">
        <v>4261.0629779999999</v>
      </c>
      <c r="C30" s="724"/>
      <c r="D30" s="683">
        <v>0</v>
      </c>
      <c r="E30" s="684"/>
      <c r="F30" s="685">
        <v>1833</v>
      </c>
      <c r="G30" s="652"/>
      <c r="H30" s="685">
        <v>1083</v>
      </c>
      <c r="I30" s="652"/>
      <c r="J30" s="685">
        <v>712</v>
      </c>
      <c r="K30" s="652"/>
      <c r="L30" s="685">
        <v>59</v>
      </c>
      <c r="M30" s="652"/>
      <c r="N30" s="685">
        <v>966</v>
      </c>
      <c r="O30" s="652"/>
      <c r="P30" s="686">
        <v>398.01499999999999</v>
      </c>
      <c r="Q30" s="652"/>
      <c r="R30" s="670">
        <v>5051.0150000000003</v>
      </c>
      <c r="S30" s="657"/>
      <c r="T30" s="677">
        <v>4554.5074999999997</v>
      </c>
      <c r="U30" s="690"/>
      <c r="V30" s="687">
        <v>1.0688665066710028</v>
      </c>
      <c r="W30" s="669"/>
      <c r="X30" s="688">
        <v>0</v>
      </c>
      <c r="Y30" s="643"/>
      <c r="Z30" s="440"/>
      <c r="AA30" s="654">
        <v>63935.109542382277</v>
      </c>
      <c r="AB30" s="669"/>
      <c r="AC30" s="670">
        <v>0</v>
      </c>
      <c r="AD30" s="669"/>
      <c r="AE30" s="670">
        <v>63935.109542382277</v>
      </c>
      <c r="AF30" s="643"/>
      <c r="AG30" s="14"/>
    </row>
    <row r="31" spans="1:34" x14ac:dyDescent="0.2">
      <c r="A31" s="658" t="s">
        <v>320</v>
      </c>
      <c r="B31" s="726">
        <v>10704.103956000003</v>
      </c>
      <c r="C31" s="724"/>
      <c r="D31" s="683">
        <v>1070</v>
      </c>
      <c r="E31" s="684"/>
      <c r="F31" s="685">
        <v>4922</v>
      </c>
      <c r="G31" s="652"/>
      <c r="H31" s="685">
        <v>2487</v>
      </c>
      <c r="I31" s="652"/>
      <c r="J31" s="685">
        <v>68</v>
      </c>
      <c r="K31" s="652"/>
      <c r="L31" s="685">
        <v>0</v>
      </c>
      <c r="M31" s="652"/>
      <c r="N31" s="685">
        <v>377</v>
      </c>
      <c r="O31" s="652"/>
      <c r="P31" s="686">
        <v>37</v>
      </c>
      <c r="Q31" s="652"/>
      <c r="R31" s="670">
        <v>8961</v>
      </c>
      <c r="S31" s="657"/>
      <c r="T31" s="677">
        <v>9428.5</v>
      </c>
      <c r="U31" s="689"/>
      <c r="V31" s="687">
        <v>0.88083038419250548</v>
      </c>
      <c r="W31" s="669"/>
      <c r="X31" s="688">
        <v>1275.6039560000027</v>
      </c>
      <c r="Y31" s="643"/>
      <c r="Z31" s="440"/>
      <c r="AA31" s="654">
        <v>132355.07468597897</v>
      </c>
      <c r="AB31" s="669"/>
      <c r="AC31" s="670">
        <v>15641.127299107207</v>
      </c>
      <c r="AD31" s="669"/>
      <c r="AE31" s="670">
        <v>147996.20198508617</v>
      </c>
      <c r="AF31" s="643"/>
      <c r="AG31" s="14"/>
    </row>
    <row r="32" spans="1:34" x14ac:dyDescent="0.2">
      <c r="A32" s="642" t="s">
        <v>614</v>
      </c>
      <c r="B32" s="726">
        <v>3702.7634760000001</v>
      </c>
      <c r="C32" s="724"/>
      <c r="D32" s="683">
        <v>7</v>
      </c>
      <c r="E32" s="684"/>
      <c r="F32" s="685">
        <v>1890</v>
      </c>
      <c r="G32" s="652"/>
      <c r="H32" s="685">
        <v>490</v>
      </c>
      <c r="I32" s="652"/>
      <c r="J32" s="685">
        <v>0</v>
      </c>
      <c r="K32" s="652"/>
      <c r="L32" s="685">
        <v>1</v>
      </c>
      <c r="M32" s="652"/>
      <c r="N32" s="685">
        <v>10</v>
      </c>
      <c r="O32" s="652"/>
      <c r="P32" s="686">
        <v>1.5</v>
      </c>
      <c r="Q32" s="652"/>
      <c r="R32" s="670">
        <v>2399.5</v>
      </c>
      <c r="S32" s="657"/>
      <c r="T32" s="677">
        <v>2635.25</v>
      </c>
      <c r="U32" s="690"/>
      <c r="V32" s="687">
        <v>0.71169817275144798</v>
      </c>
      <c r="W32" s="669"/>
      <c r="X32" s="688">
        <v>1067.5134760000001</v>
      </c>
      <c r="Y32" s="643"/>
      <c r="Z32" s="440"/>
      <c r="AA32" s="654">
        <v>36993.022279920035</v>
      </c>
      <c r="AB32" s="669"/>
      <c r="AC32" s="670">
        <v>13089.575407077518</v>
      </c>
      <c r="AD32" s="669"/>
      <c r="AE32" s="670">
        <v>50082.597686997557</v>
      </c>
      <c r="AF32" s="643"/>
      <c r="AG32" s="14"/>
    </row>
    <row r="33" spans="1:34" x14ac:dyDescent="0.2">
      <c r="A33" s="642" t="s">
        <v>509</v>
      </c>
      <c r="B33" s="726">
        <v>2435.8702860000003</v>
      </c>
      <c r="C33" s="724"/>
      <c r="D33" s="683">
        <v>534</v>
      </c>
      <c r="E33" s="684"/>
      <c r="F33" s="685">
        <v>737</v>
      </c>
      <c r="G33" s="652"/>
      <c r="H33" s="685">
        <v>300</v>
      </c>
      <c r="I33" s="652"/>
      <c r="J33" s="685">
        <v>46</v>
      </c>
      <c r="K33" s="652"/>
      <c r="L33" s="685">
        <v>2</v>
      </c>
      <c r="M33" s="652"/>
      <c r="N33" s="685">
        <v>52</v>
      </c>
      <c r="O33" s="652"/>
      <c r="P33" s="686">
        <v>0</v>
      </c>
      <c r="Q33" s="652"/>
      <c r="R33" s="670">
        <v>1671</v>
      </c>
      <c r="S33" s="657"/>
      <c r="T33" s="677">
        <v>1505</v>
      </c>
      <c r="U33" s="689"/>
      <c r="V33" s="687">
        <v>0.61784899165193063</v>
      </c>
      <c r="W33" s="669"/>
      <c r="X33" s="688">
        <v>930.87028600000031</v>
      </c>
      <c r="Y33" s="643"/>
      <c r="Z33" s="440"/>
      <c r="AA33" s="654">
        <v>21126.83750356879</v>
      </c>
      <c r="AB33" s="669"/>
      <c r="AC33" s="670">
        <v>11414.091790635923</v>
      </c>
      <c r="AD33" s="669"/>
      <c r="AE33" s="670">
        <v>32540.92929420471</v>
      </c>
      <c r="AF33" s="643"/>
      <c r="AG33" s="14"/>
    </row>
    <row r="34" spans="1:34" x14ac:dyDescent="0.2">
      <c r="A34" s="658" t="s">
        <v>634</v>
      </c>
      <c r="B34" s="726">
        <v>4941.6990749999995</v>
      </c>
      <c r="C34" s="724"/>
      <c r="D34" s="683">
        <v>868</v>
      </c>
      <c r="E34" s="684"/>
      <c r="F34" s="685">
        <v>2138</v>
      </c>
      <c r="G34" s="652"/>
      <c r="H34" s="685">
        <v>377</v>
      </c>
      <c r="I34" s="652"/>
      <c r="J34" s="685">
        <v>8</v>
      </c>
      <c r="K34" s="652"/>
      <c r="L34" s="685">
        <v>4</v>
      </c>
      <c r="M34" s="652"/>
      <c r="N34" s="685">
        <v>81</v>
      </c>
      <c r="O34" s="652"/>
      <c r="P34" s="686">
        <v>6.875</v>
      </c>
      <c r="Q34" s="652"/>
      <c r="R34" s="670">
        <v>3482.875</v>
      </c>
      <c r="S34" s="657"/>
      <c r="T34" s="677">
        <v>3189.4375</v>
      </c>
      <c r="U34" s="689"/>
      <c r="V34" s="687">
        <v>0.64541313657388177</v>
      </c>
      <c r="W34" s="669"/>
      <c r="X34" s="688">
        <v>1752.2615749999995</v>
      </c>
      <c r="Y34" s="643"/>
      <c r="Z34" s="440"/>
      <c r="AA34" s="654">
        <v>44772.57660484298</v>
      </c>
      <c r="AB34" s="669"/>
      <c r="AC34" s="670">
        <v>21485.780305865581</v>
      </c>
      <c r="AD34" s="669"/>
      <c r="AE34" s="670">
        <v>66258.356910708564</v>
      </c>
      <c r="AF34" s="643"/>
      <c r="AG34" s="14"/>
    </row>
    <row r="35" spans="1:34" x14ac:dyDescent="0.2">
      <c r="A35" s="642" t="s">
        <v>511</v>
      </c>
      <c r="B35" s="726">
        <v>3229.6039785000003</v>
      </c>
      <c r="C35" s="724"/>
      <c r="D35" s="683">
        <v>348</v>
      </c>
      <c r="E35" s="684"/>
      <c r="F35" s="685">
        <v>1015</v>
      </c>
      <c r="G35" s="652"/>
      <c r="H35" s="685">
        <v>589</v>
      </c>
      <c r="I35" s="652"/>
      <c r="J35" s="685">
        <v>190</v>
      </c>
      <c r="K35" s="652"/>
      <c r="L35" s="685">
        <v>95</v>
      </c>
      <c r="M35" s="652"/>
      <c r="N35" s="685">
        <v>333</v>
      </c>
      <c r="O35" s="652"/>
      <c r="P35" s="686">
        <v>116.5</v>
      </c>
      <c r="Q35" s="652"/>
      <c r="R35" s="670">
        <v>2686.5</v>
      </c>
      <c r="S35" s="657"/>
      <c r="T35" s="677">
        <v>2487.25</v>
      </c>
      <c r="U35" s="689"/>
      <c r="V35" s="687">
        <v>0.77014086450166286</v>
      </c>
      <c r="W35" s="669"/>
      <c r="X35" s="688">
        <v>742.35397850000027</v>
      </c>
      <c r="Y35" s="643"/>
      <c r="Z35" s="440"/>
      <c r="AA35" s="654">
        <v>34915.432944020911</v>
      </c>
      <c r="AB35" s="669"/>
      <c r="AC35" s="670">
        <v>9102.5533623518913</v>
      </c>
      <c r="AD35" s="669"/>
      <c r="AE35" s="670">
        <v>44017.986306372804</v>
      </c>
      <c r="AF35" s="643"/>
      <c r="AG35" s="14"/>
    </row>
    <row r="36" spans="1:34" x14ac:dyDescent="0.2">
      <c r="A36" s="642" t="s">
        <v>326</v>
      </c>
      <c r="B36" s="726">
        <v>4985.9687025000003</v>
      </c>
      <c r="C36" s="724"/>
      <c r="D36" s="683">
        <v>185</v>
      </c>
      <c r="E36" s="684"/>
      <c r="F36" s="685">
        <v>1501</v>
      </c>
      <c r="G36" s="652"/>
      <c r="H36" s="685">
        <v>1208</v>
      </c>
      <c r="I36" s="652"/>
      <c r="J36" s="685">
        <v>409</v>
      </c>
      <c r="K36" s="652"/>
      <c r="L36" s="685">
        <v>3</v>
      </c>
      <c r="M36" s="652"/>
      <c r="N36" s="685">
        <v>780</v>
      </c>
      <c r="O36" s="652"/>
      <c r="P36" s="686">
        <v>442.3</v>
      </c>
      <c r="Q36" s="652"/>
      <c r="R36" s="670">
        <v>4528.3</v>
      </c>
      <c r="S36" s="657"/>
      <c r="T36" s="677">
        <v>4224.1499999999996</v>
      </c>
      <c r="U36" s="690"/>
      <c r="V36" s="687">
        <v>0.84720748405058799</v>
      </c>
      <c r="W36" s="669"/>
      <c r="X36" s="688">
        <v>761.81870250000065</v>
      </c>
      <c r="Y36" s="643"/>
      <c r="Z36" s="440"/>
      <c r="AA36" s="654">
        <v>59297.628332691093</v>
      </c>
      <c r="AB36" s="669"/>
      <c r="AC36" s="670">
        <v>9341.224796768478</v>
      </c>
      <c r="AD36" s="669"/>
      <c r="AE36" s="670">
        <v>68638.853129459574</v>
      </c>
      <c r="AF36" s="643"/>
      <c r="AG36" s="14"/>
    </row>
    <row r="37" spans="1:34" ht="13.5" thickBot="1" x14ac:dyDescent="0.25">
      <c r="A37" s="6" t="s">
        <v>513</v>
      </c>
      <c r="B37" s="726">
        <v>2628.0317925000004</v>
      </c>
      <c r="C37" s="367"/>
      <c r="D37" s="683">
        <v>349</v>
      </c>
      <c r="E37" s="684"/>
      <c r="F37" s="685">
        <v>673</v>
      </c>
      <c r="G37" s="652"/>
      <c r="H37" s="685">
        <v>510</v>
      </c>
      <c r="I37" s="652"/>
      <c r="J37" s="685">
        <v>138</v>
      </c>
      <c r="K37" s="652"/>
      <c r="L37" s="685">
        <v>363</v>
      </c>
      <c r="M37" s="652"/>
      <c r="N37" s="685">
        <v>104</v>
      </c>
      <c r="O37" s="652"/>
      <c r="P37" s="686">
        <v>9.5</v>
      </c>
      <c r="Q37" s="4"/>
      <c r="R37" s="11">
        <v>2146.5</v>
      </c>
      <c r="S37" s="101"/>
      <c r="T37" s="459">
        <v>2101.25</v>
      </c>
      <c r="U37" s="571"/>
      <c r="V37" s="184">
        <v>0.79955273219930034</v>
      </c>
      <c r="W37" s="17"/>
      <c r="X37" s="348">
        <v>526.78179250000039</v>
      </c>
      <c r="Y37" s="7"/>
      <c r="Z37" s="14"/>
      <c r="AA37" s="48">
        <v>29496.85535174347</v>
      </c>
      <c r="AB37" s="17"/>
      <c r="AC37" s="12">
        <v>6459.2627175455127</v>
      </c>
      <c r="AD37" s="17"/>
      <c r="AE37" s="12">
        <v>35956.118069288983</v>
      </c>
      <c r="AF37" s="7"/>
      <c r="AG37" s="14"/>
    </row>
    <row r="38" spans="1:34" ht="13.5" thickBot="1" x14ac:dyDescent="0.25">
      <c r="A38" s="70" t="s">
        <v>488</v>
      </c>
      <c r="B38" s="621">
        <v>132445.43531550001</v>
      </c>
      <c r="C38" s="622"/>
      <c r="D38" s="463">
        <v>16199</v>
      </c>
      <c r="E38" s="104"/>
      <c r="F38" s="460">
        <v>54563</v>
      </c>
      <c r="G38" s="104"/>
      <c r="H38" s="460">
        <v>22887</v>
      </c>
      <c r="I38" s="104"/>
      <c r="J38" s="460">
        <v>5783</v>
      </c>
      <c r="K38" s="104"/>
      <c r="L38" s="460">
        <v>890</v>
      </c>
      <c r="M38" s="104"/>
      <c r="N38" s="460">
        <v>15310</v>
      </c>
      <c r="O38" s="104"/>
      <c r="P38" s="460">
        <v>4025.92</v>
      </c>
      <c r="Q38" s="104"/>
      <c r="R38" s="460">
        <v>119657.92</v>
      </c>
      <c r="S38" s="349"/>
      <c r="T38" s="464">
        <v>110442.46</v>
      </c>
      <c r="U38" s="349"/>
      <c r="V38" s="225">
        <v>0.83387139569524271</v>
      </c>
      <c r="W38" s="131"/>
      <c r="X38" s="460">
        <v>25189.944484000011</v>
      </c>
      <c r="Y38" s="7"/>
      <c r="AA38" s="465">
        <v>1550365.3859896318</v>
      </c>
      <c r="AB38" s="40"/>
      <c r="AC38" s="466">
        <v>308872.61401036818</v>
      </c>
      <c r="AD38" s="40"/>
      <c r="AE38" s="78">
        <v>1859238</v>
      </c>
      <c r="AF38" s="7"/>
      <c r="AG38" s="14"/>
    </row>
    <row r="39" spans="1:34" s="34" customFormat="1" ht="15" x14ac:dyDescent="0.2">
      <c r="A39" s="350" t="s">
        <v>542</v>
      </c>
      <c r="B39" s="351"/>
      <c r="E39" s="351"/>
      <c r="F39" s="351"/>
      <c r="G39" s="351"/>
      <c r="H39" s="351"/>
      <c r="I39" s="351"/>
      <c r="J39" s="351"/>
      <c r="K39" s="351"/>
      <c r="L39" s="351"/>
      <c r="M39" s="351"/>
      <c r="N39" s="351"/>
      <c r="O39" s="351"/>
      <c r="P39" s="351"/>
      <c r="AH39"/>
    </row>
    <row r="40" spans="1:34" ht="15" x14ac:dyDescent="0.2">
      <c r="A40" s="245" t="s">
        <v>584</v>
      </c>
      <c r="B40" s="14"/>
      <c r="C40" s="14"/>
      <c r="D40" s="76"/>
      <c r="E40" s="4"/>
      <c r="F40" s="76"/>
      <c r="G40" s="4"/>
      <c r="H40" s="76"/>
      <c r="I40" s="4"/>
      <c r="J40" s="76"/>
      <c r="K40" s="4"/>
      <c r="L40" s="76"/>
      <c r="M40" s="4"/>
      <c r="N40" s="76"/>
      <c r="O40" s="4"/>
      <c r="P40" s="76"/>
      <c r="Q40" s="4"/>
      <c r="R40" s="76"/>
      <c r="S40" s="4"/>
      <c r="T40" s="76"/>
      <c r="U40" s="4"/>
      <c r="V40" s="178"/>
      <c r="W40" s="68"/>
      <c r="X40" s="76"/>
      <c r="Y40" s="14"/>
      <c r="AA40" s="76"/>
      <c r="AB40" s="4"/>
      <c r="AC40" s="76"/>
      <c r="AD40" s="4"/>
      <c r="AE40" s="76"/>
      <c r="AF40" s="14"/>
      <c r="AG40" s="14"/>
    </row>
    <row r="41" spans="1:34" ht="15" x14ac:dyDescent="0.2">
      <c r="A41" s="245" t="s">
        <v>339</v>
      </c>
      <c r="B41" s="14"/>
      <c r="C41" s="14"/>
      <c r="D41" s="76"/>
      <c r="E41" s="4"/>
      <c r="F41" s="76"/>
      <c r="G41" s="4"/>
      <c r="H41" s="76"/>
      <c r="I41" s="4"/>
      <c r="J41" s="76"/>
      <c r="K41" s="4"/>
      <c r="L41" s="76"/>
      <c r="M41" s="4"/>
      <c r="N41" s="76"/>
      <c r="O41" s="4"/>
      <c r="P41" s="76"/>
      <c r="Q41" s="4"/>
      <c r="R41" s="76"/>
      <c r="S41" s="4"/>
      <c r="T41" s="76"/>
      <c r="U41" s="4"/>
      <c r="V41" s="178"/>
      <c r="W41" s="68"/>
      <c r="X41" s="76"/>
      <c r="Y41" s="14"/>
      <c r="AA41" s="76"/>
      <c r="AB41" s="4"/>
      <c r="AC41" s="76"/>
      <c r="AD41" s="4"/>
      <c r="AE41" s="76"/>
      <c r="AF41" s="14"/>
      <c r="AG41" s="14"/>
    </row>
    <row r="42" spans="1:34" s="34" customFormat="1" ht="15" x14ac:dyDescent="0.2">
      <c r="A42" s="245"/>
      <c r="B42" s="392"/>
      <c r="E42" s="351"/>
      <c r="F42" s="351"/>
      <c r="G42" s="351"/>
      <c r="H42" s="351"/>
      <c r="I42" s="351"/>
      <c r="J42" s="351"/>
      <c r="K42" s="351"/>
      <c r="L42" s="392"/>
      <c r="M42" s="392"/>
      <c r="N42" s="392"/>
      <c r="O42" s="392"/>
      <c r="P42" s="351"/>
      <c r="Q42" s="351"/>
      <c r="S42" s="351"/>
      <c r="U42" s="351"/>
      <c r="AH42"/>
    </row>
    <row r="43" spans="1:34" s="34" customFormat="1" ht="15" x14ac:dyDescent="0.2">
      <c r="A43" s="245"/>
      <c r="B43" s="392"/>
      <c r="E43" s="351"/>
      <c r="F43" s="351"/>
      <c r="G43" s="351"/>
      <c r="H43" s="351"/>
      <c r="I43" s="351"/>
      <c r="J43" s="351"/>
      <c r="K43" s="351"/>
      <c r="L43" s="392"/>
      <c r="M43" s="392"/>
      <c r="N43" s="392"/>
      <c r="O43" s="392"/>
      <c r="P43" s="351"/>
      <c r="AH43"/>
    </row>
    <row r="44" spans="1:34" s="34" customFormat="1" ht="15" x14ac:dyDescent="0.2">
      <c r="A44" s="245"/>
      <c r="B44" s="351"/>
      <c r="E44" s="351"/>
      <c r="F44" s="351"/>
      <c r="G44" s="351"/>
      <c r="H44" s="351"/>
      <c r="I44" s="351"/>
      <c r="J44" s="351"/>
      <c r="K44" s="351"/>
      <c r="L44" s="351"/>
      <c r="M44" s="351"/>
      <c r="N44" s="351"/>
      <c r="O44" s="351"/>
      <c r="P44" s="351"/>
      <c r="AH44"/>
    </row>
    <row r="45" spans="1:34" s="34" customFormat="1" ht="15" x14ac:dyDescent="0.2">
      <c r="D45" s="351"/>
      <c r="E45" s="351"/>
      <c r="F45" s="351"/>
      <c r="G45" s="351"/>
      <c r="H45" s="351"/>
      <c r="I45" s="351"/>
      <c r="J45" s="351"/>
      <c r="K45" s="351"/>
      <c r="L45" s="351"/>
      <c r="M45" s="351"/>
      <c r="N45" s="351"/>
      <c r="O45" s="351"/>
      <c r="P45" s="351"/>
      <c r="Q45" s="351"/>
      <c r="R45" s="351"/>
      <c r="S45" s="351"/>
      <c r="T45" s="351"/>
      <c r="U45" s="351"/>
      <c r="V45" s="76"/>
      <c r="W45"/>
      <c r="X45"/>
      <c r="Y45"/>
      <c r="AA45" s="351"/>
      <c r="AB45" s="351"/>
      <c r="AC45" s="351"/>
      <c r="AD45" s="351"/>
      <c r="AE45"/>
      <c r="AF45"/>
      <c r="AG45"/>
      <c r="AH45"/>
    </row>
    <row r="46" spans="1:34" s="34" customFormat="1" ht="15" x14ac:dyDescent="0.2">
      <c r="D46" s="351"/>
      <c r="E46" s="351"/>
      <c r="F46" s="351"/>
      <c r="G46" s="351"/>
      <c r="H46" s="351"/>
      <c r="I46" s="351"/>
      <c r="J46" s="351"/>
      <c r="K46" s="351"/>
      <c r="L46" s="351"/>
      <c r="M46" s="351"/>
      <c r="N46" s="351"/>
      <c r="O46" s="351"/>
      <c r="P46" s="351"/>
      <c r="Q46" s="351"/>
      <c r="R46" s="351"/>
      <c r="S46" s="351"/>
      <c r="T46" s="351"/>
      <c r="U46" s="351"/>
      <c r="V46" s="76"/>
      <c r="W46"/>
      <c r="X46"/>
      <c r="Y46"/>
      <c r="AA46" s="351"/>
      <c r="AB46" s="351"/>
      <c r="AC46" s="351"/>
      <c r="AD46" s="351"/>
      <c r="AE46"/>
      <c r="AF46"/>
      <c r="AG46"/>
      <c r="AH46"/>
    </row>
    <row r="47" spans="1:34" ht="15" x14ac:dyDescent="0.2">
      <c r="D47" s="52"/>
      <c r="E47" s="52"/>
      <c r="F47" s="52"/>
      <c r="G47" s="52"/>
      <c r="H47" s="52"/>
      <c r="I47" s="52"/>
      <c r="J47" s="52"/>
      <c r="K47" s="52"/>
      <c r="L47" s="52"/>
      <c r="M47" s="52"/>
      <c r="N47" s="52"/>
      <c r="O47" s="52"/>
      <c r="P47" s="52"/>
      <c r="Q47" s="52"/>
      <c r="R47" s="52"/>
      <c r="S47" s="52"/>
      <c r="T47" s="52"/>
      <c r="U47" s="52"/>
      <c r="V47" s="351"/>
      <c r="W47" s="14"/>
      <c r="X47" s="14"/>
      <c r="Y47" s="14"/>
      <c r="AA47" s="52"/>
      <c r="AB47" s="52"/>
      <c r="AC47" s="52"/>
      <c r="AD47" s="52"/>
      <c r="AH47" s="60"/>
    </row>
    <row r="53" spans="34:34" ht="15" x14ac:dyDescent="0.2">
      <c r="AH53" s="34"/>
    </row>
    <row r="54" spans="34:34" ht="15" x14ac:dyDescent="0.2">
      <c r="AH54" s="34"/>
    </row>
    <row r="55" spans="34:34" ht="15" x14ac:dyDescent="0.2">
      <c r="AH55" s="34"/>
    </row>
    <row r="56" spans="34:34" ht="15" x14ac:dyDescent="0.2">
      <c r="AH56" s="34"/>
    </row>
    <row r="57" spans="34:34" ht="15" x14ac:dyDescent="0.2">
      <c r="AH57" s="34"/>
    </row>
    <row r="58" spans="34:34" ht="15" x14ac:dyDescent="0.2">
      <c r="AH58" s="34"/>
    </row>
    <row r="59" spans="34:34" ht="15" x14ac:dyDescent="0.2">
      <c r="AH59" s="34"/>
    </row>
    <row r="60" spans="34:34" ht="15" x14ac:dyDescent="0.2">
      <c r="AH60" s="34"/>
    </row>
    <row r="61" spans="34:34" ht="15" x14ac:dyDescent="0.2">
      <c r="AH61" s="34"/>
    </row>
    <row r="62" spans="34:34" ht="15" x14ac:dyDescent="0.2">
      <c r="AH62" s="34"/>
    </row>
    <row r="63" spans="34:34" ht="15" x14ac:dyDescent="0.2">
      <c r="AH63" s="34"/>
    </row>
    <row r="64" spans="34:34" ht="15" x14ac:dyDescent="0.2">
      <c r="AH64" s="34"/>
    </row>
    <row r="65" spans="34:34" ht="15" x14ac:dyDescent="0.2">
      <c r="AH65" s="34"/>
    </row>
    <row r="67" spans="34:34" ht="15" x14ac:dyDescent="0.2">
      <c r="AH67" s="34"/>
    </row>
    <row r="68" spans="34:34" ht="15" x14ac:dyDescent="0.2">
      <c r="AH68" s="34"/>
    </row>
  </sheetData>
  <mergeCells count="88">
    <mergeCell ref="J8:K8"/>
    <mergeCell ref="B8:C8"/>
    <mergeCell ref="B13:C13"/>
    <mergeCell ref="B12:C12"/>
    <mergeCell ref="B9:C9"/>
    <mergeCell ref="B11:C11"/>
    <mergeCell ref="H12:I12"/>
    <mergeCell ref="AE7:AF7"/>
    <mergeCell ref="AA8:AB8"/>
    <mergeCell ref="T8:U8"/>
    <mergeCell ref="D8:E8"/>
    <mergeCell ref="AE9:AF9"/>
    <mergeCell ref="L9:M9"/>
    <mergeCell ref="R9:S9"/>
    <mergeCell ref="P9:Q9"/>
    <mergeCell ref="R8:S8"/>
    <mergeCell ref="AA9:AB9"/>
    <mergeCell ref="N9:O9"/>
    <mergeCell ref="AE8:AF8"/>
    <mergeCell ref="AC8:AD8"/>
    <mergeCell ref="AC9:AD9"/>
    <mergeCell ref="F8:G8"/>
    <mergeCell ref="H8:I8"/>
    <mergeCell ref="AA4:AF4"/>
    <mergeCell ref="V5:W5"/>
    <mergeCell ref="X5:Y5"/>
    <mergeCell ref="V6:W6"/>
    <mergeCell ref="X6:Y6"/>
    <mergeCell ref="AE6:AF6"/>
    <mergeCell ref="T4:U4"/>
    <mergeCell ref="D4:S4"/>
    <mergeCell ref="L8:M8"/>
    <mergeCell ref="L7:M7"/>
    <mergeCell ref="N7:O7"/>
    <mergeCell ref="D5:S5"/>
    <mergeCell ref="D7:E7"/>
    <mergeCell ref="H7:I7"/>
    <mergeCell ref="F7:G7"/>
    <mergeCell ref="J7:K7"/>
    <mergeCell ref="T5:U5"/>
    <mergeCell ref="T6:U6"/>
    <mergeCell ref="T7:U7"/>
    <mergeCell ref="P7:Q7"/>
    <mergeCell ref="P8:Q8"/>
    <mergeCell ref="N8:O8"/>
    <mergeCell ref="D3:M3"/>
    <mergeCell ref="X14:Y14"/>
    <mergeCell ref="AE14:AF14"/>
    <mergeCell ref="AA14:AB14"/>
    <mergeCell ref="AC14:AD14"/>
    <mergeCell ref="V7:W7"/>
    <mergeCell ref="V9:W9"/>
    <mergeCell ref="V13:W13"/>
    <mergeCell ref="X13:Y13"/>
    <mergeCell ref="V12:W12"/>
    <mergeCell ref="AE13:AF13"/>
    <mergeCell ref="AA12:AB12"/>
    <mergeCell ref="AA13:AB13"/>
    <mergeCell ref="D10:E10"/>
    <mergeCell ref="AA10:AB10"/>
    <mergeCell ref="F10:G10"/>
    <mergeCell ref="AC10:AD10"/>
    <mergeCell ref="X12:Y12"/>
    <mergeCell ref="J11:K11"/>
    <mergeCell ref="D9:E9"/>
    <mergeCell ref="N12:O12"/>
    <mergeCell ref="AC12:AD12"/>
    <mergeCell ref="L11:M11"/>
    <mergeCell ref="N11:O11"/>
    <mergeCell ref="N10:O10"/>
    <mergeCell ref="L10:M10"/>
    <mergeCell ref="H10:I10"/>
    <mergeCell ref="AH21:AH24"/>
    <mergeCell ref="B10:C10"/>
    <mergeCell ref="B5:C5"/>
    <mergeCell ref="B4:C4"/>
    <mergeCell ref="B6:C6"/>
    <mergeCell ref="B7:C7"/>
    <mergeCell ref="D11:E11"/>
    <mergeCell ref="T9:U9"/>
    <mergeCell ref="F12:G12"/>
    <mergeCell ref="F11:G11"/>
    <mergeCell ref="AC13:AD13"/>
    <mergeCell ref="J9:K9"/>
    <mergeCell ref="F9:G9"/>
    <mergeCell ref="H9:I9"/>
    <mergeCell ref="J10:K10"/>
    <mergeCell ref="H11:I11"/>
  </mergeCells>
  <phoneticPr fontId="0" type="noConversion"/>
  <pageMargins left="0.37" right="0.37" top="1.21" bottom="0.49" header="0.5" footer="0.5"/>
  <pageSetup paperSize="9" scale="74"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67"/>
  <sheetViews>
    <sheetView zoomScale="80" zoomScaleNormal="80" workbookViewId="0">
      <pane xSplit="1" ySplit="11" topLeftCell="B12" activePane="bottomRight" state="frozen"/>
      <selection activeCell="A19" sqref="A19:I19"/>
      <selection pane="topRight" activeCell="A19" sqref="A19:I19"/>
      <selection pane="bottomLeft" activeCell="A19" sqref="A19:I19"/>
      <selection pane="bottomRight" activeCell="O25" sqref="O25"/>
    </sheetView>
  </sheetViews>
  <sheetFormatPr defaultRowHeight="12.75" x14ac:dyDescent="0.2"/>
  <cols>
    <col min="1" max="1" width="22.42578125" customWidth="1"/>
    <col min="2" max="2" width="13.42578125" customWidth="1"/>
    <col min="3" max="3" width="1.28515625" customWidth="1"/>
    <col min="4" max="4" width="11.42578125" customWidth="1"/>
    <col min="5" max="5" width="1.140625" customWidth="1"/>
    <col min="6" max="6" width="11.140625" customWidth="1"/>
    <col min="7" max="7" width="1.28515625" customWidth="1"/>
    <col min="8" max="8" width="8.5703125" customWidth="1"/>
    <col min="9" max="9" width="11.42578125" customWidth="1"/>
    <col min="10" max="10" width="1.7109375" customWidth="1"/>
    <col min="12" max="12" width="12.5703125" customWidth="1"/>
    <col min="14" max="14" width="12.7109375" customWidth="1"/>
    <col min="15" max="15" width="11.28515625" customWidth="1"/>
    <col min="16" max="16" width="3.7109375" customWidth="1"/>
    <col min="18" max="18" width="12.5703125" customWidth="1"/>
  </cols>
  <sheetData>
    <row r="1" spans="1:17" ht="20.25" x14ac:dyDescent="0.3">
      <c r="A1" s="189" t="s">
        <v>1182</v>
      </c>
      <c r="B1" s="24"/>
      <c r="C1" s="24"/>
      <c r="D1" s="24"/>
      <c r="E1" s="426"/>
      <c r="K1" s="24"/>
      <c r="P1" s="24"/>
      <c r="Q1" s="24"/>
    </row>
    <row r="2" spans="1:17" ht="13.5" thickBot="1" x14ac:dyDescent="0.25"/>
    <row r="3" spans="1:17" x14ac:dyDescent="0.2">
      <c r="A3" s="25"/>
      <c r="B3" s="25"/>
      <c r="C3" s="26"/>
      <c r="D3" s="26"/>
      <c r="E3" s="26"/>
      <c r="F3" s="26"/>
      <c r="G3" s="26"/>
      <c r="H3" s="26"/>
      <c r="I3" s="25"/>
      <c r="J3" s="28"/>
    </row>
    <row r="4" spans="1:17" s="61" customFormat="1" x14ac:dyDescent="0.2">
      <c r="A4" s="142"/>
      <c r="B4" s="2878" t="s">
        <v>532</v>
      </c>
      <c r="C4" s="3159"/>
      <c r="D4" s="3159"/>
      <c r="E4" s="3159"/>
      <c r="F4" s="3159"/>
      <c r="G4" s="3159"/>
      <c r="H4" s="255"/>
      <c r="I4" s="2878" t="s">
        <v>67</v>
      </c>
      <c r="J4" s="3121"/>
      <c r="P4"/>
    </row>
    <row r="5" spans="1:17" s="61" customFormat="1" x14ac:dyDescent="0.2">
      <c r="A5" s="142"/>
      <c r="B5" s="142"/>
      <c r="C5" s="62"/>
      <c r="D5" s="3218" t="s">
        <v>242</v>
      </c>
      <c r="E5" s="3186"/>
      <c r="F5" s="62"/>
      <c r="G5" s="62"/>
      <c r="H5" s="62"/>
      <c r="I5" s="2878" t="s">
        <v>485</v>
      </c>
      <c r="J5" s="3121"/>
      <c r="P5"/>
    </row>
    <row r="6" spans="1:17" s="61" customFormat="1" x14ac:dyDescent="0.2">
      <c r="A6" s="142"/>
      <c r="B6" s="3176"/>
      <c r="C6" s="3156"/>
      <c r="D6" s="3156"/>
      <c r="E6" s="3156"/>
      <c r="F6" s="3156"/>
      <c r="G6" s="3156"/>
      <c r="H6" s="328"/>
      <c r="I6" s="2878" t="s">
        <v>80</v>
      </c>
      <c r="J6" s="3121"/>
      <c r="P6"/>
    </row>
    <row r="7" spans="1:17" s="61" customFormat="1" x14ac:dyDescent="0.2">
      <c r="A7" s="294" t="s">
        <v>678</v>
      </c>
      <c r="B7" s="294" t="s">
        <v>127</v>
      </c>
      <c r="C7" s="255"/>
      <c r="D7" s="296" t="s">
        <v>250</v>
      </c>
      <c r="E7" s="255"/>
      <c r="F7" s="3127" t="s">
        <v>626</v>
      </c>
      <c r="G7" s="3159"/>
      <c r="H7" s="645" t="s">
        <v>533</v>
      </c>
      <c r="I7" s="2878" t="s">
        <v>386</v>
      </c>
      <c r="J7" s="3121"/>
      <c r="P7"/>
    </row>
    <row r="8" spans="1:17" s="61" customFormat="1" x14ac:dyDescent="0.2">
      <c r="A8" s="294"/>
      <c r="B8" s="294" t="s">
        <v>251</v>
      </c>
      <c r="C8" s="255"/>
      <c r="D8" s="296" t="s">
        <v>251</v>
      </c>
      <c r="E8" s="255"/>
      <c r="F8" s="3127" t="s">
        <v>492</v>
      </c>
      <c r="G8" s="3159"/>
      <c r="H8" s="645" t="s">
        <v>491</v>
      </c>
      <c r="I8" s="2878" t="s">
        <v>280</v>
      </c>
      <c r="J8" s="3121"/>
      <c r="P8"/>
    </row>
    <row r="9" spans="1:17" s="61" customFormat="1" x14ac:dyDescent="0.2">
      <c r="A9" s="294"/>
      <c r="B9" s="3185" t="s">
        <v>489</v>
      </c>
      <c r="C9" s="3187"/>
      <c r="D9" s="3127" t="s">
        <v>489</v>
      </c>
      <c r="E9" s="3128"/>
      <c r="F9" s="3198"/>
      <c r="G9" s="3186"/>
      <c r="H9" s="646"/>
      <c r="I9" s="142"/>
      <c r="J9" s="199"/>
      <c r="P9"/>
    </row>
    <row r="10" spans="1:17" x14ac:dyDescent="0.2">
      <c r="A10" s="1"/>
      <c r="B10" s="2851"/>
      <c r="C10" s="2864"/>
      <c r="D10" s="2854"/>
      <c r="E10" s="2864"/>
      <c r="F10" s="2854"/>
      <c r="G10" s="2852"/>
      <c r="H10" s="647"/>
      <c r="I10" s="2851" t="s">
        <v>486</v>
      </c>
      <c r="J10" s="2853"/>
    </row>
    <row r="11" spans="1:17" ht="13.5" thickBot="1" x14ac:dyDescent="0.25">
      <c r="A11" s="308"/>
      <c r="B11" s="262"/>
      <c r="C11" s="41"/>
      <c r="D11" s="185"/>
      <c r="E11" s="41"/>
      <c r="F11" s="36"/>
      <c r="G11" s="17"/>
      <c r="H11" s="648"/>
      <c r="I11" s="54"/>
      <c r="J11" s="191"/>
      <c r="P11" s="13"/>
    </row>
    <row r="12" spans="1:17" ht="13.5" customHeight="1" x14ac:dyDescent="0.2">
      <c r="A12" s="642" t="s">
        <v>591</v>
      </c>
      <c r="B12" s="649">
        <v>41487.221706084092</v>
      </c>
      <c r="C12" s="727"/>
      <c r="D12" s="650">
        <v>52.278293915920656</v>
      </c>
      <c r="E12" s="727"/>
      <c r="F12" s="651">
        <v>41539.5</v>
      </c>
      <c r="G12" s="652"/>
      <c r="H12" s="653">
        <v>4.590000000000001E-2</v>
      </c>
      <c r="I12" s="654">
        <v>341530.74630000006</v>
      </c>
      <c r="J12" s="643"/>
      <c r="K12" s="404"/>
      <c r="Q12" s="404"/>
    </row>
    <row r="13" spans="1:17" x14ac:dyDescent="0.2">
      <c r="A13" s="642" t="s">
        <v>494</v>
      </c>
      <c r="B13" s="649">
        <v>48327</v>
      </c>
      <c r="C13" s="727"/>
      <c r="D13" s="650">
        <v>0</v>
      </c>
      <c r="E13" s="727"/>
      <c r="F13" s="651">
        <v>48327</v>
      </c>
      <c r="G13" s="652"/>
      <c r="H13" s="653">
        <v>5.340000000000001E-2</v>
      </c>
      <c r="I13" s="654">
        <v>397336.42380000005</v>
      </c>
      <c r="J13" s="643"/>
      <c r="K13" s="404"/>
      <c r="Q13" s="404"/>
    </row>
    <row r="14" spans="1:17" x14ac:dyDescent="0.2">
      <c r="A14" s="642" t="s">
        <v>612</v>
      </c>
      <c r="B14" s="649">
        <v>14207.090616541655</v>
      </c>
      <c r="C14" s="727"/>
      <c r="D14" s="650">
        <v>91.909383458347975</v>
      </c>
      <c r="E14" s="729"/>
      <c r="F14" s="651">
        <v>14299</v>
      </c>
      <c r="G14" s="655"/>
      <c r="H14" s="653">
        <v>1.5800000000000002E-2</v>
      </c>
      <c r="I14" s="654">
        <v>117563.96060000002</v>
      </c>
      <c r="J14" s="656"/>
      <c r="K14" s="404"/>
      <c r="P14" s="3214">
        <v>2.2400000000000002</v>
      </c>
      <c r="Q14" s="404"/>
    </row>
    <row r="15" spans="1:17" x14ac:dyDescent="0.2">
      <c r="A15" s="642" t="s">
        <v>306</v>
      </c>
      <c r="B15" s="649">
        <v>34571</v>
      </c>
      <c r="C15" s="727"/>
      <c r="D15" s="650">
        <v>0</v>
      </c>
      <c r="E15" s="727"/>
      <c r="F15" s="651">
        <v>34571</v>
      </c>
      <c r="G15" s="652"/>
      <c r="H15" s="653">
        <v>3.8199999999999998E-2</v>
      </c>
      <c r="I15" s="654">
        <v>284236.91739999998</v>
      </c>
      <c r="J15" s="657"/>
      <c r="K15" s="404"/>
      <c r="P15" s="3214"/>
      <c r="Q15" s="404"/>
    </row>
    <row r="16" spans="1:17" x14ac:dyDescent="0.2">
      <c r="A16" s="658" t="s">
        <v>496</v>
      </c>
      <c r="B16" s="649">
        <v>11075.038705089315</v>
      </c>
      <c r="C16" s="727"/>
      <c r="D16" s="650">
        <v>146.9612949106845</v>
      </c>
      <c r="E16" s="727"/>
      <c r="F16" s="651">
        <v>11222</v>
      </c>
      <c r="G16" s="652"/>
      <c r="H16" s="653">
        <v>1.24E-2</v>
      </c>
      <c r="I16" s="654">
        <v>92265.386799999993</v>
      </c>
      <c r="J16" s="657"/>
      <c r="K16" s="404"/>
      <c r="P16" s="3214"/>
      <c r="Q16" s="404"/>
    </row>
    <row r="17" spans="1:34" x14ac:dyDescent="0.2">
      <c r="A17" s="642" t="s">
        <v>445</v>
      </c>
      <c r="B17" s="649">
        <v>39619.10134986652</v>
      </c>
      <c r="C17" s="727"/>
      <c r="D17" s="650">
        <v>653.39865013347764</v>
      </c>
      <c r="E17" s="729"/>
      <c r="F17" s="651">
        <v>40272.5</v>
      </c>
      <c r="G17" s="655"/>
      <c r="H17" s="653">
        <v>4.4499999999999998E-2</v>
      </c>
      <c r="I17" s="654">
        <v>331113.68650000001</v>
      </c>
      <c r="J17" s="656"/>
      <c r="K17" s="404"/>
      <c r="P17" s="3214"/>
      <c r="Q17" s="404"/>
    </row>
    <row r="18" spans="1:34" x14ac:dyDescent="0.2">
      <c r="A18" s="642" t="s">
        <v>592</v>
      </c>
      <c r="B18" s="649">
        <v>61253.021049024203</v>
      </c>
      <c r="C18" s="727"/>
      <c r="D18" s="650">
        <v>286.97895097579982</v>
      </c>
      <c r="E18" s="729"/>
      <c r="F18" s="651">
        <v>61540</v>
      </c>
      <c r="G18" s="655"/>
      <c r="H18" s="653">
        <v>6.8000000000000005E-2</v>
      </c>
      <c r="I18" s="654">
        <v>505971.47600000002</v>
      </c>
      <c r="J18" s="656"/>
      <c r="K18" s="404"/>
      <c r="Q18" s="404"/>
      <c r="AH18">
        <v>0</v>
      </c>
    </row>
    <row r="19" spans="1:34" x14ac:dyDescent="0.2">
      <c r="A19" s="642" t="s">
        <v>593</v>
      </c>
      <c r="B19" s="649">
        <v>68120.298174659401</v>
      </c>
      <c r="C19" s="727"/>
      <c r="D19" s="650">
        <v>3103.2018253405922</v>
      </c>
      <c r="E19" s="727"/>
      <c r="F19" s="651">
        <v>71223.5</v>
      </c>
      <c r="G19" s="652"/>
      <c r="H19" s="653">
        <v>7.8700000000000006E-2</v>
      </c>
      <c r="I19" s="654">
        <v>585587.57590000005</v>
      </c>
      <c r="J19" s="657"/>
      <c r="K19" s="404"/>
      <c r="Q19" s="404"/>
    </row>
    <row r="20" spans="1:34" x14ac:dyDescent="0.2">
      <c r="A20" s="642" t="s">
        <v>594</v>
      </c>
      <c r="B20" s="649">
        <v>30860.5</v>
      </c>
      <c r="C20" s="727"/>
      <c r="D20" s="650">
        <v>0</v>
      </c>
      <c r="E20" s="727"/>
      <c r="F20" s="651">
        <v>30860.5</v>
      </c>
      <c r="G20" s="652"/>
      <c r="H20" s="653">
        <v>3.4099999999999998E-2</v>
      </c>
      <c r="I20" s="654">
        <v>253729.8137</v>
      </c>
      <c r="J20" s="657"/>
      <c r="K20" s="404"/>
      <c r="Q20" s="404"/>
    </row>
    <row r="21" spans="1:34" x14ac:dyDescent="0.2">
      <c r="A21" s="642" t="s">
        <v>181</v>
      </c>
      <c r="B21" s="649">
        <v>11131.5</v>
      </c>
      <c r="C21" s="727"/>
      <c r="D21" s="650">
        <v>0</v>
      </c>
      <c r="E21" s="727"/>
      <c r="F21" s="651">
        <v>11131.5</v>
      </c>
      <c r="G21" s="652"/>
      <c r="H21" s="653">
        <v>1.23E-2</v>
      </c>
      <c r="I21" s="654">
        <v>91521.311100000006</v>
      </c>
      <c r="J21" s="657"/>
      <c r="K21" s="404"/>
      <c r="Q21" s="404"/>
      <c r="R21" s="659"/>
      <c r="S21" s="660"/>
    </row>
    <row r="22" spans="1:34" x14ac:dyDescent="0.2">
      <c r="A22" s="642" t="s">
        <v>531</v>
      </c>
      <c r="B22" s="649">
        <v>31757.801208668316</v>
      </c>
      <c r="C22" s="727"/>
      <c r="D22" s="650">
        <v>1184.1987913316852</v>
      </c>
      <c r="E22" s="729"/>
      <c r="F22" s="651">
        <v>32942</v>
      </c>
      <c r="G22" s="655"/>
      <c r="H22" s="653">
        <v>3.6400000000000002E-2</v>
      </c>
      <c r="I22" s="654">
        <v>270843.55479999998</v>
      </c>
      <c r="J22" s="656"/>
      <c r="K22" s="404"/>
      <c r="Q22" s="404"/>
      <c r="R22" s="659"/>
      <c r="S22" s="661"/>
    </row>
    <row r="23" spans="1:34" x14ac:dyDescent="0.2">
      <c r="A23" s="642" t="s">
        <v>500</v>
      </c>
      <c r="B23" s="649">
        <v>44830.83594710732</v>
      </c>
      <c r="C23" s="727"/>
      <c r="D23" s="650">
        <v>3405.6640528926773</v>
      </c>
      <c r="E23" s="729"/>
      <c r="F23" s="651">
        <v>48236.5</v>
      </c>
      <c r="G23" s="655"/>
      <c r="H23" s="653">
        <v>5.33E-2</v>
      </c>
      <c r="I23" s="654">
        <v>396592.3481</v>
      </c>
      <c r="J23" s="656"/>
      <c r="K23" s="404"/>
      <c r="Q23" s="404"/>
    </row>
    <row r="24" spans="1:34" x14ac:dyDescent="0.2">
      <c r="A24" s="642" t="s">
        <v>503</v>
      </c>
      <c r="B24" s="649">
        <v>80953.395849692373</v>
      </c>
      <c r="C24" s="727"/>
      <c r="D24" s="650">
        <v>1944.6041503076235</v>
      </c>
      <c r="E24" s="729"/>
      <c r="F24" s="651">
        <v>82898</v>
      </c>
      <c r="G24" s="655"/>
      <c r="H24" s="653">
        <v>9.1600000000000001E-2</v>
      </c>
      <c r="I24" s="654">
        <v>681573.34120000002</v>
      </c>
      <c r="J24" s="656"/>
      <c r="K24" s="404"/>
      <c r="Q24" s="404"/>
    </row>
    <row r="25" spans="1:34" x14ac:dyDescent="0.2">
      <c r="A25" s="642" t="s">
        <v>505</v>
      </c>
      <c r="B25" s="649">
        <v>10924.582974646621</v>
      </c>
      <c r="C25" s="727"/>
      <c r="D25" s="650">
        <v>25.917025353379117</v>
      </c>
      <c r="E25" s="727"/>
      <c r="F25" s="651">
        <v>10950.5</v>
      </c>
      <c r="G25" s="652"/>
      <c r="H25" s="653">
        <v>1.21E-2</v>
      </c>
      <c r="I25" s="654">
        <v>90033.159700000004</v>
      </c>
      <c r="J25" s="657"/>
      <c r="K25" s="404"/>
      <c r="Q25" s="404"/>
    </row>
    <row r="26" spans="1:34" x14ac:dyDescent="0.2">
      <c r="A26" s="642" t="s">
        <v>104</v>
      </c>
      <c r="B26" s="649">
        <v>777.36049806887161</v>
      </c>
      <c r="C26" s="727"/>
      <c r="D26" s="650">
        <v>82120.639501931131</v>
      </c>
      <c r="E26" s="729"/>
      <c r="F26" s="651">
        <v>82898</v>
      </c>
      <c r="G26" s="655"/>
      <c r="H26" s="653">
        <v>9.1600000000000001E-2</v>
      </c>
      <c r="I26" s="654">
        <v>681573.34120000002</v>
      </c>
      <c r="J26" s="656"/>
      <c r="K26" s="404"/>
      <c r="Q26" s="404"/>
    </row>
    <row r="27" spans="1:34" x14ac:dyDescent="0.2">
      <c r="A27" s="642" t="s">
        <v>506</v>
      </c>
      <c r="B27" s="649">
        <v>46788.5</v>
      </c>
      <c r="C27" s="727"/>
      <c r="D27" s="650">
        <v>0</v>
      </c>
      <c r="E27" s="727"/>
      <c r="F27" s="651">
        <v>46788.5</v>
      </c>
      <c r="G27" s="652"/>
      <c r="H27" s="653">
        <v>5.1700000000000003E-2</v>
      </c>
      <c r="I27" s="654">
        <v>384687.13689999998</v>
      </c>
      <c r="J27" s="657"/>
      <c r="K27" s="404"/>
      <c r="Q27" s="404"/>
    </row>
    <row r="28" spans="1:34" x14ac:dyDescent="0.2">
      <c r="A28" s="658" t="s">
        <v>320</v>
      </c>
      <c r="B28" s="649">
        <v>72512.294016463944</v>
      </c>
      <c r="C28" s="727"/>
      <c r="D28" s="650">
        <v>1788.2059835360481</v>
      </c>
      <c r="E28" s="727"/>
      <c r="F28" s="651">
        <v>74300.5</v>
      </c>
      <c r="G28" s="652"/>
      <c r="H28" s="653">
        <v>8.2100000000000006E-2</v>
      </c>
      <c r="I28" s="654">
        <v>610886.14969999995</v>
      </c>
      <c r="J28" s="643"/>
      <c r="K28" s="404"/>
      <c r="Q28" s="404"/>
    </row>
    <row r="29" spans="1:34" x14ac:dyDescent="0.2">
      <c r="A29" s="642" t="s">
        <v>614</v>
      </c>
      <c r="B29" s="649">
        <v>22896.5</v>
      </c>
      <c r="C29" s="727"/>
      <c r="D29" s="650">
        <v>0</v>
      </c>
      <c r="E29" s="727"/>
      <c r="F29" s="651">
        <v>22896.5</v>
      </c>
      <c r="G29" s="652"/>
      <c r="H29" s="653">
        <v>2.53E-2</v>
      </c>
      <c r="I29" s="654">
        <v>188251.15210000001</v>
      </c>
      <c r="J29" s="643"/>
      <c r="K29" s="404"/>
      <c r="Q29" s="404"/>
      <c r="S29" s="660"/>
    </row>
    <row r="30" spans="1:34" x14ac:dyDescent="0.2">
      <c r="A30" s="642" t="s">
        <v>509</v>
      </c>
      <c r="B30" s="649">
        <v>12579.5</v>
      </c>
      <c r="C30" s="727"/>
      <c r="D30" s="650">
        <v>0</v>
      </c>
      <c r="E30" s="727"/>
      <c r="F30" s="651">
        <v>12579.5</v>
      </c>
      <c r="G30" s="652"/>
      <c r="H30" s="653">
        <v>1.3899999999999999E-2</v>
      </c>
      <c r="I30" s="654">
        <v>103426.5223</v>
      </c>
      <c r="J30" s="643"/>
      <c r="K30" s="404"/>
      <c r="Q30" s="404"/>
      <c r="R30" s="659"/>
      <c r="S30" s="661"/>
    </row>
    <row r="31" spans="1:34" x14ac:dyDescent="0.2">
      <c r="A31" s="642" t="s">
        <v>634</v>
      </c>
      <c r="B31" s="649">
        <v>28744.20261288053</v>
      </c>
      <c r="C31" s="727"/>
      <c r="D31" s="650">
        <v>215.79738711946914</v>
      </c>
      <c r="E31" s="590"/>
      <c r="F31" s="651">
        <v>28960</v>
      </c>
      <c r="G31" s="570"/>
      <c r="H31" s="653">
        <v>3.2000000000000001E-2</v>
      </c>
      <c r="I31" s="241">
        <v>238104.22399999999</v>
      </c>
      <c r="J31" s="235"/>
      <c r="K31" s="404"/>
      <c r="Q31" s="404"/>
    </row>
    <row r="32" spans="1:34" x14ac:dyDescent="0.2">
      <c r="A32" s="642" t="s">
        <v>511</v>
      </c>
      <c r="B32" s="649">
        <v>26926.964322746931</v>
      </c>
      <c r="C32" s="727"/>
      <c r="D32" s="650">
        <v>42.035677253070261</v>
      </c>
      <c r="E32" s="727"/>
      <c r="F32" s="651">
        <v>26969</v>
      </c>
      <c r="G32" s="652"/>
      <c r="H32" s="653">
        <v>2.98E-2</v>
      </c>
      <c r="I32" s="654">
        <v>221734.55859999999</v>
      </c>
      <c r="J32" s="643"/>
      <c r="K32" s="404"/>
      <c r="Q32" s="404"/>
    </row>
    <row r="33" spans="1:17" x14ac:dyDescent="0.2">
      <c r="A33" s="642" t="s">
        <v>326</v>
      </c>
      <c r="B33" s="649">
        <v>56110</v>
      </c>
      <c r="C33" s="727"/>
      <c r="D33" s="650">
        <v>0</v>
      </c>
      <c r="E33" s="727"/>
      <c r="F33" s="651">
        <v>56110</v>
      </c>
      <c r="G33" s="652"/>
      <c r="H33" s="653">
        <v>6.2E-2</v>
      </c>
      <c r="I33" s="654">
        <v>461326.93400000001</v>
      </c>
      <c r="J33" s="643"/>
      <c r="K33" s="404"/>
      <c r="P33" s="13"/>
      <c r="Q33" s="404"/>
    </row>
    <row r="34" spans="1:17" ht="13.5" thickBot="1" x14ac:dyDescent="0.25">
      <c r="A34" s="6" t="s">
        <v>513</v>
      </c>
      <c r="B34" s="662">
        <v>13484.5</v>
      </c>
      <c r="C34" s="728"/>
      <c r="D34" s="663">
        <v>0</v>
      </c>
      <c r="E34" s="728"/>
      <c r="F34" s="664">
        <v>13484.5</v>
      </c>
      <c r="G34" s="40"/>
      <c r="H34" s="665">
        <v>1.49E-2</v>
      </c>
      <c r="I34" s="48">
        <v>110867.27929999999</v>
      </c>
      <c r="J34" s="7"/>
      <c r="K34" s="404"/>
      <c r="Q34" s="404"/>
    </row>
    <row r="35" spans="1:17" ht="13.5" thickBot="1" x14ac:dyDescent="0.25">
      <c r="A35" s="70" t="s">
        <v>488</v>
      </c>
      <c r="B35" s="476">
        <v>809938.20903154009</v>
      </c>
      <c r="C35" s="477"/>
      <c r="D35" s="478">
        <v>95061.7909684599</v>
      </c>
      <c r="E35" s="477"/>
      <c r="F35" s="666">
        <v>905000</v>
      </c>
      <c r="G35" s="79"/>
      <c r="H35" s="667">
        <v>1</v>
      </c>
      <c r="I35" s="89">
        <v>7440757</v>
      </c>
      <c r="J35" s="7"/>
      <c r="K35" s="404"/>
      <c r="Q35" s="404"/>
    </row>
    <row r="36" spans="1:17" ht="15" x14ac:dyDescent="0.2">
      <c r="A36" s="245" t="s">
        <v>693</v>
      </c>
      <c r="B36" s="76"/>
      <c r="C36" s="68"/>
      <c r="D36" s="76"/>
      <c r="E36" s="68"/>
      <c r="F36" s="76"/>
      <c r="G36" s="76"/>
      <c r="H36" s="76"/>
    </row>
    <row r="37" spans="1:17" ht="15" x14ac:dyDescent="0.2">
      <c r="A37" s="245" t="s">
        <v>534</v>
      </c>
      <c r="B37" s="76"/>
      <c r="C37" s="68"/>
      <c r="D37" s="76"/>
      <c r="E37" s="68"/>
      <c r="F37" s="76"/>
      <c r="G37" s="76"/>
      <c r="H37" s="76"/>
    </row>
    <row r="38" spans="1:17" ht="15" x14ac:dyDescent="0.2">
      <c r="A38" s="245" t="s">
        <v>535</v>
      </c>
      <c r="B38" s="76"/>
      <c r="C38" s="68"/>
      <c r="D38" s="76"/>
      <c r="E38" s="68"/>
      <c r="F38" s="76"/>
      <c r="G38" s="76"/>
      <c r="H38" s="76"/>
      <c r="I38" s="52"/>
    </row>
    <row r="39" spans="1:17" s="34" customFormat="1" ht="15" x14ac:dyDescent="0.2">
      <c r="A39" s="34" t="s">
        <v>536</v>
      </c>
      <c r="F39" s="479"/>
      <c r="P39"/>
    </row>
    <row r="40" spans="1:17" s="34" customFormat="1" ht="15" x14ac:dyDescent="0.2">
      <c r="F40" s="479"/>
      <c r="P40"/>
    </row>
    <row r="41" spans="1:17" s="34" customFormat="1" ht="15" x14ac:dyDescent="0.2">
      <c r="F41" s="479"/>
      <c r="P41"/>
    </row>
    <row r="42" spans="1:17" ht="15" x14ac:dyDescent="0.2">
      <c r="A42" s="245"/>
    </row>
    <row r="47" spans="1:17" x14ac:dyDescent="0.2">
      <c r="P47" s="60"/>
    </row>
    <row r="53" spans="16:16" ht="15" x14ac:dyDescent="0.2">
      <c r="P53" s="34"/>
    </row>
    <row r="54" spans="16:16" ht="15" x14ac:dyDescent="0.2">
      <c r="P54" s="34"/>
    </row>
    <row r="55" spans="16:16" ht="15" x14ac:dyDescent="0.2">
      <c r="P55" s="34"/>
    </row>
    <row r="56" spans="16:16" ht="15" x14ac:dyDescent="0.2">
      <c r="P56" s="34"/>
    </row>
    <row r="57" spans="16:16" ht="15" x14ac:dyDescent="0.2">
      <c r="P57" s="34"/>
    </row>
    <row r="58" spans="16:16" ht="15" x14ac:dyDescent="0.2">
      <c r="P58" s="34"/>
    </row>
    <row r="59" spans="16:16" ht="15" x14ac:dyDescent="0.2">
      <c r="P59" s="34"/>
    </row>
    <row r="60" spans="16:16" ht="15" x14ac:dyDescent="0.2">
      <c r="P60" s="34"/>
    </row>
    <row r="61" spans="16:16" ht="15" x14ac:dyDescent="0.2">
      <c r="P61" s="34"/>
    </row>
    <row r="62" spans="16:16" ht="15" x14ac:dyDescent="0.2">
      <c r="P62" s="34"/>
    </row>
    <row r="63" spans="16:16" ht="15" x14ac:dyDescent="0.2">
      <c r="P63" s="34"/>
    </row>
    <row r="64" spans="16:16" ht="15" x14ac:dyDescent="0.2">
      <c r="P64" s="34"/>
    </row>
    <row r="66" spans="16:16" ht="15" x14ac:dyDescent="0.2">
      <c r="P66" s="34"/>
    </row>
    <row r="67" spans="16:16" ht="15" x14ac:dyDescent="0.2">
      <c r="P67" s="34"/>
    </row>
  </sheetData>
  <mergeCells count="18">
    <mergeCell ref="B9:C9"/>
    <mergeCell ref="F9:G9"/>
    <mergeCell ref="D9:E9"/>
    <mergeCell ref="P14:P17"/>
    <mergeCell ref="B6:G6"/>
    <mergeCell ref="B4:G4"/>
    <mergeCell ref="D5:E5"/>
    <mergeCell ref="I8:J8"/>
    <mergeCell ref="I10:J10"/>
    <mergeCell ref="I4:J4"/>
    <mergeCell ref="I5:J5"/>
    <mergeCell ref="I6:J6"/>
    <mergeCell ref="I7:J7"/>
    <mergeCell ref="F10:G10"/>
    <mergeCell ref="B10:C10"/>
    <mergeCell ref="D10:E10"/>
    <mergeCell ref="F7:G7"/>
    <mergeCell ref="F8:G8"/>
  </mergeCells>
  <phoneticPr fontId="0" type="noConversion"/>
  <pageMargins left="0.75" right="0.52" top="1.1599999999999999" bottom="0.41" header="0.5" footer="0.38"/>
  <pageSetup paperSize="9" scale="94" orientation="landscape"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7"/>
  <sheetViews>
    <sheetView zoomScale="80" zoomScaleNormal="80" workbookViewId="0">
      <pane xSplit="1" ySplit="14" topLeftCell="B15" activePane="bottomRight" state="frozen"/>
      <selection activeCell="A19" sqref="A19:I19"/>
      <selection pane="topRight" activeCell="A19" sqref="A19:I19"/>
      <selection pane="bottomLeft" activeCell="A19" sqref="A19:I19"/>
      <selection pane="bottomRight" activeCell="AG28" sqref="AG28"/>
    </sheetView>
  </sheetViews>
  <sheetFormatPr defaultRowHeight="12.75" x14ac:dyDescent="0.2"/>
  <cols>
    <col min="1" max="1" width="20" customWidth="1"/>
    <col min="2" max="2" width="9" customWidth="1"/>
    <col min="3" max="3" width="2.85546875" customWidth="1"/>
    <col min="5" max="5" width="2.7109375" customWidth="1"/>
    <col min="6" max="6" width="7" customWidth="1"/>
    <col min="7" max="7" width="1.28515625" customWidth="1"/>
    <col min="8" max="8" width="10.7109375" customWidth="1"/>
    <col min="9" max="9" width="1.28515625" customWidth="1"/>
    <col min="10" max="10" width="11.85546875" customWidth="1"/>
    <col min="11" max="11" width="2.42578125" customWidth="1"/>
    <col min="12" max="12" width="9.28515625" customWidth="1"/>
    <col min="13" max="13" width="1.140625" customWidth="1"/>
    <col min="14" max="14" width="6.85546875" customWidth="1"/>
    <col min="15" max="15" width="1" customWidth="1"/>
    <col min="16" max="16" width="11.28515625" customWidth="1"/>
    <col min="17" max="17" width="1.28515625" customWidth="1"/>
    <col min="18" max="18" width="11.28515625" customWidth="1"/>
    <col min="19" max="19" width="2.5703125" customWidth="1"/>
    <col min="20" max="20" width="2.42578125" customWidth="1"/>
    <col min="21" max="21" width="8.42578125" customWidth="1"/>
    <col min="22" max="22" width="1.42578125" customWidth="1"/>
    <col min="23" max="23" width="2.42578125" customWidth="1"/>
    <col min="25" max="25" width="1.140625" customWidth="1"/>
    <col min="26" max="26" width="9.5703125" customWidth="1"/>
    <col min="27" max="27" width="1.140625" customWidth="1"/>
    <col min="28" max="28" width="10.140625" customWidth="1"/>
    <col min="29" max="29" width="2.140625" customWidth="1"/>
    <col min="30" max="30" width="1.7109375" customWidth="1"/>
    <col min="31" max="31" width="3.7109375" customWidth="1"/>
    <col min="32" max="32" width="11.140625" customWidth="1"/>
    <col min="33" max="33" width="11.5703125" customWidth="1"/>
    <col min="36" max="36" width="10.28515625" customWidth="1"/>
  </cols>
  <sheetData>
    <row r="1" spans="1:38" ht="20.25" x14ac:dyDescent="0.3">
      <c r="A1" s="24" t="s">
        <v>1183</v>
      </c>
      <c r="J1" s="284"/>
      <c r="P1" s="480"/>
      <c r="AE1" s="24"/>
    </row>
    <row r="2" spans="1:38" ht="13.5" thickBot="1" x14ac:dyDescent="0.25"/>
    <row r="3" spans="1:38" ht="15.75" x14ac:dyDescent="0.25">
      <c r="A3" s="25"/>
      <c r="B3" s="3173" t="s">
        <v>608</v>
      </c>
      <c r="C3" s="3174"/>
      <c r="D3" s="3174"/>
      <c r="E3" s="3174"/>
      <c r="F3" s="3174"/>
      <c r="G3" s="3174"/>
      <c r="H3" s="3174"/>
      <c r="I3" s="3174"/>
      <c r="J3" s="3174"/>
      <c r="K3" s="3174"/>
      <c r="L3" s="3173" t="s">
        <v>609</v>
      </c>
      <c r="M3" s="3174"/>
      <c r="N3" s="3174"/>
      <c r="O3" s="3174"/>
      <c r="P3" s="3174"/>
      <c r="Q3" s="3174"/>
      <c r="R3" s="3174"/>
      <c r="S3" s="3178"/>
      <c r="T3" s="287"/>
      <c r="U3" s="285"/>
      <c r="V3" s="286"/>
      <c r="X3" s="3166" t="s">
        <v>610</v>
      </c>
      <c r="Y3" s="3167"/>
      <c r="Z3" s="3167"/>
      <c r="AA3" s="3167"/>
      <c r="AB3" s="3167"/>
      <c r="AC3" s="3168"/>
      <c r="AD3" s="481"/>
      <c r="AF3" s="481"/>
      <c r="AH3" s="14"/>
      <c r="AI3" s="14"/>
      <c r="AJ3" s="14"/>
      <c r="AK3" s="14"/>
    </row>
    <row r="4" spans="1:38" s="61" customFormat="1" ht="15" x14ac:dyDescent="0.2">
      <c r="A4" s="142"/>
      <c r="B4" s="288"/>
      <c r="C4" s="289"/>
      <c r="D4" s="289"/>
      <c r="E4" s="289"/>
      <c r="F4" s="152"/>
      <c r="G4" s="152"/>
      <c r="H4" s="289"/>
      <c r="I4" s="289"/>
      <c r="J4" s="152"/>
      <c r="K4" s="152"/>
      <c r="L4" s="288"/>
      <c r="M4" s="289"/>
      <c r="N4" s="152"/>
      <c r="O4" s="152"/>
      <c r="P4" s="3179"/>
      <c r="Q4" s="3179"/>
      <c r="R4" s="152"/>
      <c r="S4" s="200"/>
      <c r="T4" s="62"/>
      <c r="U4" s="142"/>
      <c r="V4" s="199"/>
      <c r="X4" s="3169" t="s">
        <v>109</v>
      </c>
      <c r="Y4" s="3170"/>
      <c r="Z4" s="3170"/>
      <c r="AA4" s="3170"/>
      <c r="AB4" s="3170"/>
      <c r="AC4" s="3171"/>
      <c r="AD4" s="481"/>
      <c r="AE4"/>
      <c r="AF4" s="481"/>
      <c r="AH4" s="14"/>
      <c r="AI4" s="14"/>
      <c r="AJ4" s="14"/>
      <c r="AK4" s="14"/>
      <c r="AL4"/>
    </row>
    <row r="5" spans="1:38" s="61" customFormat="1" x14ac:dyDescent="0.2">
      <c r="A5" s="142"/>
      <c r="B5" s="3175" t="s">
        <v>110</v>
      </c>
      <c r="C5" s="2902"/>
      <c r="D5" s="2902"/>
      <c r="E5" s="2902"/>
      <c r="F5" s="2902"/>
      <c r="G5" s="2904"/>
      <c r="H5" s="3124" t="s">
        <v>537</v>
      </c>
      <c r="I5" s="3160"/>
      <c r="J5" s="3160"/>
      <c r="K5" s="3125"/>
      <c r="L5" s="3122" t="s">
        <v>112</v>
      </c>
      <c r="M5" s="3160"/>
      <c r="N5" s="3160"/>
      <c r="O5" s="3123"/>
      <c r="P5" s="3124" t="s">
        <v>537</v>
      </c>
      <c r="Q5" s="3160"/>
      <c r="R5" s="3160"/>
      <c r="S5" s="3125"/>
      <c r="T5" s="255"/>
      <c r="U5" s="294"/>
      <c r="V5" s="295"/>
      <c r="X5" s="142"/>
      <c r="Y5" s="62"/>
      <c r="Z5" s="298"/>
      <c r="AA5" s="62"/>
      <c r="AB5" s="298"/>
      <c r="AC5" s="199"/>
      <c r="AD5" s="62"/>
      <c r="AE5"/>
      <c r="AF5" s="62"/>
      <c r="AH5" s="14"/>
      <c r="AI5" s="14"/>
      <c r="AJ5" s="14"/>
      <c r="AK5" s="263"/>
      <c r="AL5"/>
    </row>
    <row r="6" spans="1:38" s="61" customFormat="1" x14ac:dyDescent="0.2">
      <c r="A6" s="294" t="s">
        <v>678</v>
      </c>
      <c r="B6" s="2878" t="s">
        <v>114</v>
      </c>
      <c r="C6" s="3159"/>
      <c r="D6" s="3159"/>
      <c r="E6" s="3159"/>
      <c r="F6" s="3159"/>
      <c r="G6" s="3128"/>
      <c r="H6" s="3127" t="s">
        <v>538</v>
      </c>
      <c r="I6" s="3159"/>
      <c r="J6" s="3159"/>
      <c r="K6" s="3121"/>
      <c r="L6" s="3180" t="s">
        <v>116</v>
      </c>
      <c r="M6" s="3162"/>
      <c r="N6" s="3162"/>
      <c r="O6" s="3172"/>
      <c r="P6" s="3127" t="s">
        <v>538</v>
      </c>
      <c r="Q6" s="3159"/>
      <c r="R6" s="3159"/>
      <c r="S6" s="3121"/>
      <c r="T6" s="255"/>
      <c r="U6" s="2878" t="s">
        <v>626</v>
      </c>
      <c r="V6" s="3121"/>
      <c r="X6" s="142"/>
      <c r="Y6" s="62"/>
      <c r="Z6" s="173"/>
      <c r="AA6" s="62"/>
      <c r="AB6" s="173"/>
      <c r="AC6" s="199"/>
      <c r="AD6" s="62"/>
      <c r="AE6"/>
      <c r="AF6" s="62"/>
      <c r="AH6" s="14"/>
      <c r="AI6" s="14"/>
      <c r="AJ6" s="14"/>
      <c r="AK6" s="14"/>
      <c r="AL6"/>
    </row>
    <row r="7" spans="1:38" s="61" customFormat="1" x14ac:dyDescent="0.2">
      <c r="A7" s="294"/>
      <c r="B7" s="3185">
        <v>2006</v>
      </c>
      <c r="C7" s="3186" t="e">
        <v>#REF!</v>
      </c>
      <c r="D7" s="3186" t="e">
        <v>#REF!</v>
      </c>
      <c r="E7" s="3186" t="e">
        <v>#REF!</v>
      </c>
      <c r="F7" s="3186"/>
      <c r="G7" s="3187"/>
      <c r="H7" s="3161" t="s">
        <v>539</v>
      </c>
      <c r="I7" s="3162"/>
      <c r="J7" s="3162"/>
      <c r="K7" s="3163"/>
      <c r="L7" s="3180" t="s">
        <v>118</v>
      </c>
      <c r="M7" s="3162"/>
      <c r="N7" s="3162"/>
      <c r="O7" s="3172"/>
      <c r="P7" s="3161" t="s">
        <v>539</v>
      </c>
      <c r="Q7" s="3162"/>
      <c r="R7" s="3162"/>
      <c r="S7" s="3163"/>
      <c r="T7" s="300"/>
      <c r="U7" s="2878" t="s">
        <v>120</v>
      </c>
      <c r="V7" s="3121"/>
      <c r="X7" s="142"/>
      <c r="Y7" s="62"/>
      <c r="Z7" s="173"/>
      <c r="AA7" s="62"/>
      <c r="AB7" s="173"/>
      <c r="AC7" s="199"/>
      <c r="AD7" s="62"/>
      <c r="AE7"/>
      <c r="AF7" s="62"/>
      <c r="AH7" s="4"/>
      <c r="AI7" s="14"/>
      <c r="AJ7" s="4"/>
      <c r="AK7" s="14"/>
      <c r="AL7"/>
    </row>
    <row r="8" spans="1:38" s="61" customFormat="1" x14ac:dyDescent="0.2">
      <c r="A8" s="294"/>
      <c r="B8" s="3176"/>
      <c r="C8" s="3156"/>
      <c r="D8" s="3156"/>
      <c r="E8" s="3156"/>
      <c r="F8" s="3156"/>
      <c r="G8" s="3177"/>
      <c r="H8" s="3161" t="s">
        <v>242</v>
      </c>
      <c r="I8" s="3162">
        <v>0</v>
      </c>
      <c r="J8" s="3162">
        <v>1090267</v>
      </c>
      <c r="K8" s="3163">
        <v>0</v>
      </c>
      <c r="L8" s="3188">
        <v>2006</v>
      </c>
      <c r="M8" s="3189"/>
      <c r="N8" s="3189"/>
      <c r="O8" s="3190"/>
      <c r="P8" s="3182" t="s">
        <v>242</v>
      </c>
      <c r="Q8" s="3183">
        <v>0</v>
      </c>
      <c r="R8" s="3183">
        <v>0</v>
      </c>
      <c r="S8" s="3184">
        <v>0</v>
      </c>
      <c r="T8" s="204"/>
      <c r="U8" s="2878" t="s">
        <v>121</v>
      </c>
      <c r="V8" s="3121"/>
      <c r="X8" s="2878" t="s">
        <v>122</v>
      </c>
      <c r="Y8" s="3128"/>
      <c r="Z8" s="3127" t="s">
        <v>38</v>
      </c>
      <c r="AA8" s="3128"/>
      <c r="AB8" s="3127" t="s">
        <v>488</v>
      </c>
      <c r="AC8" s="3121"/>
      <c r="AD8" s="255"/>
      <c r="AE8"/>
      <c r="AF8" s="255"/>
      <c r="AH8" s="14"/>
      <c r="AI8" s="14"/>
      <c r="AJ8" s="14"/>
      <c r="AK8" s="14"/>
      <c r="AL8"/>
    </row>
    <row r="9" spans="1:38" s="61" customFormat="1" x14ac:dyDescent="0.2">
      <c r="A9" s="294"/>
      <c r="B9" s="3164"/>
      <c r="C9" s="3165"/>
      <c r="D9" s="219"/>
      <c r="E9" s="218"/>
      <c r="F9" s="296"/>
      <c r="G9" s="299"/>
      <c r="H9" s="3124"/>
      <c r="I9" s="3123"/>
      <c r="J9" s="290"/>
      <c r="K9" s="291"/>
      <c r="L9" s="2878"/>
      <c r="M9" s="3159"/>
      <c r="N9" s="298"/>
      <c r="O9" s="305"/>
      <c r="P9" s="3127"/>
      <c r="Q9" s="3128"/>
      <c r="R9" s="298"/>
      <c r="S9" s="306"/>
      <c r="T9" s="62"/>
      <c r="U9" s="2878" t="s">
        <v>123</v>
      </c>
      <c r="V9" s="3121"/>
      <c r="X9" s="2878" t="s">
        <v>124</v>
      </c>
      <c r="Y9" s="3128"/>
      <c r="Z9" s="3127" t="s">
        <v>40</v>
      </c>
      <c r="AA9" s="3128"/>
      <c r="AB9" s="173"/>
      <c r="AC9" s="199"/>
      <c r="AD9" s="62"/>
      <c r="AE9"/>
      <c r="AF9" s="62"/>
      <c r="AH9" s="14"/>
      <c r="AI9" s="14"/>
      <c r="AJ9" s="14"/>
      <c r="AK9" s="14"/>
      <c r="AL9"/>
    </row>
    <row r="10" spans="1:38" s="61" customFormat="1" ht="15.75" customHeight="1" x14ac:dyDescent="0.2">
      <c r="A10" s="294"/>
      <c r="B10" s="2878" t="s">
        <v>125</v>
      </c>
      <c r="C10" s="3128"/>
      <c r="D10" s="3127" t="s">
        <v>488</v>
      </c>
      <c r="E10" s="3128"/>
      <c r="F10" s="3127" t="s">
        <v>126</v>
      </c>
      <c r="G10" s="3128"/>
      <c r="H10" s="3161" t="s">
        <v>488</v>
      </c>
      <c r="I10" s="3172"/>
      <c r="J10" s="3127" t="s">
        <v>128</v>
      </c>
      <c r="K10" s="3159"/>
      <c r="L10" s="2878" t="s">
        <v>488</v>
      </c>
      <c r="M10" s="3128"/>
      <c r="N10" s="3127" t="s">
        <v>126</v>
      </c>
      <c r="O10" s="3128"/>
      <c r="P10" s="3127" t="s">
        <v>488</v>
      </c>
      <c r="Q10" s="3128"/>
      <c r="R10" s="3127" t="s">
        <v>128</v>
      </c>
      <c r="S10" s="3121"/>
      <c r="T10" s="255"/>
      <c r="U10" s="2878" t="s">
        <v>129</v>
      </c>
      <c r="V10" s="3121"/>
      <c r="X10" s="2878" t="s">
        <v>130</v>
      </c>
      <c r="Y10" s="3128"/>
      <c r="Z10" s="3127" t="s">
        <v>131</v>
      </c>
      <c r="AA10" s="3128"/>
      <c r="AB10" s="173"/>
      <c r="AC10" s="199"/>
      <c r="AD10" s="62"/>
      <c r="AE10"/>
      <c r="AF10" s="62"/>
      <c r="AH10" s="62"/>
      <c r="AI10" s="62"/>
      <c r="AJ10" s="62"/>
      <c r="AK10" s="62"/>
    </row>
    <row r="11" spans="1:38" x14ac:dyDescent="0.2">
      <c r="A11" s="15"/>
      <c r="B11" s="2878" t="s">
        <v>132</v>
      </c>
      <c r="C11" s="3128"/>
      <c r="D11" s="173"/>
      <c r="E11" s="14"/>
      <c r="F11" s="2854" t="s">
        <v>133</v>
      </c>
      <c r="G11" s="2864"/>
      <c r="H11" s="3161"/>
      <c r="I11" s="3172"/>
      <c r="J11" s="2854" t="s">
        <v>40</v>
      </c>
      <c r="K11" s="2852"/>
      <c r="L11" s="2878"/>
      <c r="M11" s="3128"/>
      <c r="N11" s="2854" t="s">
        <v>133</v>
      </c>
      <c r="O11" s="2864"/>
      <c r="P11" s="3127"/>
      <c r="Q11" s="3128"/>
      <c r="R11" s="2854" t="s">
        <v>40</v>
      </c>
      <c r="S11" s="2853"/>
      <c r="T11" s="81"/>
      <c r="U11" s="2851" t="s">
        <v>40</v>
      </c>
      <c r="V11" s="2853"/>
      <c r="X11" s="1"/>
      <c r="Y11" s="14"/>
      <c r="Z11" s="31"/>
      <c r="AA11" s="14"/>
      <c r="AB11" s="31"/>
      <c r="AC11" s="5"/>
      <c r="AD11" s="14"/>
      <c r="AE11" s="13"/>
      <c r="AF11" s="14"/>
      <c r="AH11" s="14"/>
      <c r="AI11" s="14"/>
      <c r="AJ11" s="14"/>
      <c r="AK11" s="307"/>
    </row>
    <row r="12" spans="1:38" x14ac:dyDescent="0.2">
      <c r="A12" s="1"/>
      <c r="B12" s="2851" t="s">
        <v>331</v>
      </c>
      <c r="C12" s="2864"/>
      <c r="D12" s="66"/>
      <c r="E12" s="14"/>
      <c r="F12" s="2854" t="s">
        <v>134</v>
      </c>
      <c r="G12" s="2864"/>
      <c r="H12" s="31"/>
      <c r="I12" s="85"/>
      <c r="J12" s="2854" t="s">
        <v>135</v>
      </c>
      <c r="K12" s="2852"/>
      <c r="L12" s="2851"/>
      <c r="M12" s="2864"/>
      <c r="N12" s="2854" t="s">
        <v>134</v>
      </c>
      <c r="O12" s="2864"/>
      <c r="P12" s="31"/>
      <c r="Q12" s="14"/>
      <c r="R12" s="2854" t="s">
        <v>135</v>
      </c>
      <c r="S12" s="2853"/>
      <c r="T12" s="81"/>
      <c r="U12" s="2851" t="s">
        <v>136</v>
      </c>
      <c r="V12" s="2853"/>
      <c r="X12" s="1"/>
      <c r="Y12" s="14"/>
      <c r="Z12" s="31"/>
      <c r="AA12" s="14"/>
      <c r="AB12" s="31"/>
      <c r="AC12" s="5"/>
      <c r="AD12" s="14"/>
      <c r="AF12" s="14"/>
      <c r="AH12" s="14"/>
      <c r="AI12" s="14"/>
      <c r="AJ12" s="14"/>
      <c r="AK12" s="14"/>
    </row>
    <row r="13" spans="1:38" x14ac:dyDescent="0.2">
      <c r="A13" s="1"/>
      <c r="B13" s="15" t="s">
        <v>137</v>
      </c>
      <c r="C13" s="146"/>
      <c r="D13" s="2854" t="s">
        <v>138</v>
      </c>
      <c r="E13" s="2864"/>
      <c r="F13" s="2854" t="s">
        <v>139</v>
      </c>
      <c r="G13" s="2864"/>
      <c r="H13" s="2854" t="s">
        <v>140</v>
      </c>
      <c r="I13" s="2864"/>
      <c r="J13" s="2854" t="s">
        <v>141</v>
      </c>
      <c r="K13" s="2853"/>
      <c r="L13" s="2851" t="s">
        <v>142</v>
      </c>
      <c r="M13" s="2864"/>
      <c r="N13" s="2854" t="s">
        <v>143</v>
      </c>
      <c r="O13" s="2864"/>
      <c r="P13" s="2854" t="s">
        <v>144</v>
      </c>
      <c r="Q13" s="2864"/>
      <c r="R13" s="66" t="s">
        <v>145</v>
      </c>
      <c r="S13" s="55"/>
      <c r="T13" s="81"/>
      <c r="U13" s="15"/>
      <c r="V13" s="55"/>
      <c r="X13" s="1"/>
      <c r="Y13" s="14"/>
      <c r="Z13" s="31"/>
      <c r="AA13" s="14"/>
      <c r="AB13" s="31"/>
      <c r="AC13" s="5"/>
      <c r="AD13" s="14"/>
      <c r="AF13" s="14"/>
    </row>
    <row r="14" spans="1:38" ht="13.5" thickBot="1" x14ac:dyDescent="0.25">
      <c r="A14" s="262"/>
      <c r="B14" s="3142"/>
      <c r="C14" s="2891"/>
      <c r="D14" s="2869"/>
      <c r="E14" s="2891"/>
      <c r="F14" s="2869" t="s">
        <v>489</v>
      </c>
      <c r="G14" s="2891"/>
      <c r="H14" s="36"/>
      <c r="I14" s="88"/>
      <c r="J14" s="2869"/>
      <c r="K14" s="2870"/>
      <c r="L14" s="3142"/>
      <c r="M14" s="2891"/>
      <c r="N14" s="2869" t="s">
        <v>487</v>
      </c>
      <c r="O14" s="2891"/>
      <c r="P14" s="36"/>
      <c r="Q14" s="17"/>
      <c r="R14" s="2869"/>
      <c r="S14" s="3141"/>
      <c r="T14" s="81"/>
      <c r="U14" s="54"/>
      <c r="V14" s="191"/>
      <c r="X14" s="3142" t="s">
        <v>486</v>
      </c>
      <c r="Y14" s="2891"/>
      <c r="Z14" s="2869" t="s">
        <v>486</v>
      </c>
      <c r="AA14" s="2891"/>
      <c r="AB14" s="2869" t="s">
        <v>486</v>
      </c>
      <c r="AC14" s="3141"/>
      <c r="AD14" s="81"/>
      <c r="AF14" s="81"/>
    </row>
    <row r="15" spans="1:38" x14ac:dyDescent="0.2">
      <c r="A15" s="642" t="s">
        <v>591</v>
      </c>
      <c r="B15" s="668">
        <v>15985.226000000001</v>
      </c>
      <c r="C15" s="669"/>
      <c r="D15" s="670">
        <v>21816.085000000003</v>
      </c>
      <c r="E15" s="669"/>
      <c r="F15" s="671">
        <v>1.083</v>
      </c>
      <c r="G15" s="669"/>
      <c r="H15" s="672">
        <v>41539.5</v>
      </c>
      <c r="I15" s="673"/>
      <c r="J15" s="650">
        <v>2647.1905516716506</v>
      </c>
      <c r="K15" s="1225" t="s">
        <v>525</v>
      </c>
      <c r="L15" s="1226">
        <v>21842.685000000001</v>
      </c>
      <c r="M15" s="695"/>
      <c r="N15" s="1227">
        <v>1.0229999999999999</v>
      </c>
      <c r="O15" s="1228"/>
      <c r="P15" s="1229">
        <v>41539.5</v>
      </c>
      <c r="Q15" s="1230"/>
      <c r="R15" s="650">
        <v>3867.721</v>
      </c>
      <c r="S15" s="730" t="s">
        <v>525</v>
      </c>
      <c r="T15" s="482"/>
      <c r="U15" s="654">
        <v>6514.9115516716502</v>
      </c>
      <c r="V15" s="643"/>
      <c r="W15" s="440"/>
      <c r="X15" s="654">
        <v>23068.198147808776</v>
      </c>
      <c r="Y15" s="652"/>
      <c r="Z15" s="670">
        <v>33704.167745725565</v>
      </c>
      <c r="AA15" s="652"/>
      <c r="AB15" s="670">
        <v>56772.365893534341</v>
      </c>
      <c r="AC15" s="643"/>
      <c r="AD15" s="14"/>
      <c r="AF15" s="322"/>
    </row>
    <row r="16" spans="1:38" x14ac:dyDescent="0.2">
      <c r="A16" s="642" t="s">
        <v>494</v>
      </c>
      <c r="B16" s="668">
        <v>5186.0220000000008</v>
      </c>
      <c r="C16" s="669"/>
      <c r="D16" s="670">
        <v>17172.716</v>
      </c>
      <c r="E16" s="669"/>
      <c r="F16" s="671">
        <v>1</v>
      </c>
      <c r="G16" s="669"/>
      <c r="H16" s="672">
        <v>48327</v>
      </c>
      <c r="I16" s="673"/>
      <c r="J16" s="650">
        <v>0</v>
      </c>
      <c r="K16" s="1225"/>
      <c r="L16" s="1226">
        <v>17172.716</v>
      </c>
      <c r="M16" s="695"/>
      <c r="N16" s="1227">
        <v>1.056</v>
      </c>
      <c r="O16" s="1228"/>
      <c r="P16" s="1229">
        <v>48327</v>
      </c>
      <c r="Q16" s="1230"/>
      <c r="R16" s="650">
        <v>2706.3120000000054</v>
      </c>
      <c r="S16" s="730"/>
      <c r="T16" s="482"/>
      <c r="U16" s="654">
        <v>2706.3120000000054</v>
      </c>
      <c r="V16" s="643"/>
      <c r="W16" s="440"/>
      <c r="X16" s="654">
        <v>0</v>
      </c>
      <c r="Y16" s="652"/>
      <c r="Z16" s="670">
        <v>23583.395394929012</v>
      </c>
      <c r="AA16" s="652"/>
      <c r="AB16" s="670">
        <v>23583.395394929012</v>
      </c>
      <c r="AC16" s="643"/>
      <c r="AD16" s="14"/>
      <c r="AF16" s="14"/>
    </row>
    <row r="17" spans="1:37" x14ac:dyDescent="0.2">
      <c r="A17" s="642" t="s">
        <v>612</v>
      </c>
      <c r="B17" s="668">
        <v>6094.65</v>
      </c>
      <c r="C17" s="669"/>
      <c r="D17" s="670">
        <v>7783.4540000000015</v>
      </c>
      <c r="E17" s="669"/>
      <c r="F17" s="671">
        <v>1.0960000000000001</v>
      </c>
      <c r="G17" s="669"/>
      <c r="H17" s="672">
        <v>14299</v>
      </c>
      <c r="I17" s="675"/>
      <c r="J17" s="650">
        <v>1372.7040000000015</v>
      </c>
      <c r="K17" s="1225"/>
      <c r="L17" s="1226">
        <v>7937.032000000002</v>
      </c>
      <c r="M17" s="695"/>
      <c r="N17" s="1227">
        <v>1.1220000000000001</v>
      </c>
      <c r="O17" s="1228"/>
      <c r="P17" s="1229">
        <v>14299</v>
      </c>
      <c r="Q17" s="1231"/>
      <c r="R17" s="650">
        <v>1744.478000000001</v>
      </c>
      <c r="S17" s="730"/>
      <c r="T17" s="482"/>
      <c r="U17" s="654">
        <v>3117.1820000000025</v>
      </c>
      <c r="V17" s="643"/>
      <c r="W17" s="440"/>
      <c r="X17" s="654">
        <v>11962.043250076342</v>
      </c>
      <c r="Y17" s="652"/>
      <c r="Z17" s="670">
        <v>15201.763296972007</v>
      </c>
      <c r="AA17" s="652"/>
      <c r="AB17" s="670">
        <v>27163.806547048349</v>
      </c>
      <c r="AC17" s="643"/>
      <c r="AD17" s="14"/>
      <c r="AE17" s="2873" t="s">
        <v>1184</v>
      </c>
      <c r="AF17" s="14"/>
    </row>
    <row r="18" spans="1:37" x14ac:dyDescent="0.2">
      <c r="A18" s="642" t="s">
        <v>306</v>
      </c>
      <c r="B18" s="668">
        <v>12730.815000000001</v>
      </c>
      <c r="C18" s="669"/>
      <c r="D18" s="670">
        <v>17054.608</v>
      </c>
      <c r="E18" s="669"/>
      <c r="F18" s="671">
        <v>1.087</v>
      </c>
      <c r="G18" s="669"/>
      <c r="H18" s="672">
        <v>34571</v>
      </c>
      <c r="I18" s="673"/>
      <c r="J18" s="650">
        <v>3007.676999999996</v>
      </c>
      <c r="K18" s="1225"/>
      <c r="L18" s="1226">
        <v>17054.608</v>
      </c>
      <c r="M18" s="695"/>
      <c r="N18" s="1227">
        <v>1.0569999999999999</v>
      </c>
      <c r="O18" s="1228"/>
      <c r="P18" s="1229">
        <v>34571</v>
      </c>
      <c r="Q18" s="1230"/>
      <c r="R18" s="650">
        <v>1970.5469999999987</v>
      </c>
      <c r="S18" s="730"/>
      <c r="T18" s="482"/>
      <c r="U18" s="654">
        <v>4978.2239999999947</v>
      </c>
      <c r="V18" s="643"/>
      <c r="W18" s="440"/>
      <c r="X18" s="654">
        <v>26209.555997694897</v>
      </c>
      <c r="Y18" s="652"/>
      <c r="Z18" s="670">
        <v>17171.778067455285</v>
      </c>
      <c r="AA18" s="652"/>
      <c r="AB18" s="670">
        <v>43381.334065150179</v>
      </c>
      <c r="AC18" s="643"/>
      <c r="AD18" s="14"/>
      <c r="AE18" s="2874"/>
      <c r="AF18" s="14"/>
    </row>
    <row r="19" spans="1:37" x14ac:dyDescent="0.2">
      <c r="A19" s="658" t="s">
        <v>496</v>
      </c>
      <c r="B19" s="668">
        <v>4326.3130000000001</v>
      </c>
      <c r="C19" s="669"/>
      <c r="D19" s="670">
        <v>5672.5719999999992</v>
      </c>
      <c r="E19" s="669"/>
      <c r="F19" s="671">
        <v>1.091</v>
      </c>
      <c r="G19" s="669"/>
      <c r="H19" s="672">
        <v>11222</v>
      </c>
      <c r="I19" s="673"/>
      <c r="J19" s="650">
        <v>1021.2019999999993</v>
      </c>
      <c r="K19" s="1225"/>
      <c r="L19" s="1226">
        <v>5965.3309999999992</v>
      </c>
      <c r="M19" s="695"/>
      <c r="N19" s="1227">
        <v>1.1359999999999999</v>
      </c>
      <c r="O19" s="1228"/>
      <c r="P19" s="1229">
        <v>11222</v>
      </c>
      <c r="Q19" s="1230"/>
      <c r="R19" s="650">
        <v>1526.1919999999991</v>
      </c>
      <c r="S19" s="730"/>
      <c r="T19" s="482"/>
      <c r="U19" s="654">
        <v>2547.3939999999984</v>
      </c>
      <c r="V19" s="643"/>
      <c r="W19" s="440"/>
      <c r="X19" s="654">
        <v>8898.9778503336747</v>
      </c>
      <c r="Y19" s="652"/>
      <c r="Z19" s="670">
        <v>13299.571292806373</v>
      </c>
      <c r="AA19" s="652"/>
      <c r="AB19" s="670">
        <v>22198.549143140048</v>
      </c>
      <c r="AC19" s="643"/>
      <c r="AD19" s="14"/>
      <c r="AE19" s="2874"/>
      <c r="AF19" s="14"/>
    </row>
    <row r="20" spans="1:37" x14ac:dyDescent="0.2">
      <c r="A20" s="642" t="s">
        <v>445</v>
      </c>
      <c r="B20" s="668">
        <v>8106.4179999999997</v>
      </c>
      <c r="C20" s="669"/>
      <c r="D20" s="670">
        <v>16223.414999999999</v>
      </c>
      <c r="E20" s="669"/>
      <c r="F20" s="671">
        <v>1.0249999999999999</v>
      </c>
      <c r="G20" s="669"/>
      <c r="H20" s="672">
        <v>40272.5</v>
      </c>
      <c r="I20" s="675"/>
      <c r="J20" s="650">
        <v>1006.8125</v>
      </c>
      <c r="K20" s="1225"/>
      <c r="L20" s="1226">
        <v>17349.726999999999</v>
      </c>
      <c r="M20" s="695"/>
      <c r="N20" s="1227">
        <v>1.0549999999999999</v>
      </c>
      <c r="O20" s="1228"/>
      <c r="P20" s="1229">
        <v>40272.5</v>
      </c>
      <c r="Q20" s="1231"/>
      <c r="R20" s="650">
        <v>2214.9874999999956</v>
      </c>
      <c r="S20" s="730"/>
      <c r="T20" s="482"/>
      <c r="U20" s="654">
        <v>3221.8</v>
      </c>
      <c r="V20" s="643"/>
      <c r="W20" s="440"/>
      <c r="X20" s="654">
        <v>8773.5845963277388</v>
      </c>
      <c r="Y20" s="652"/>
      <c r="Z20" s="670">
        <v>19301.886111920991</v>
      </c>
      <c r="AA20" s="652"/>
      <c r="AB20" s="670">
        <v>28075.470708248729</v>
      </c>
      <c r="AC20" s="643"/>
      <c r="AD20" s="14"/>
      <c r="AE20" s="2874"/>
      <c r="AF20" s="14"/>
    </row>
    <row r="21" spans="1:37" x14ac:dyDescent="0.2">
      <c r="A21" s="642" t="s">
        <v>592</v>
      </c>
      <c r="B21" s="668">
        <v>19635.542000000001</v>
      </c>
      <c r="C21" s="669"/>
      <c r="D21" s="670">
        <v>31934.959999999999</v>
      </c>
      <c r="E21" s="669"/>
      <c r="F21" s="671">
        <v>1.054</v>
      </c>
      <c r="G21" s="669"/>
      <c r="H21" s="672">
        <v>61540</v>
      </c>
      <c r="I21" s="673"/>
      <c r="J21" s="650">
        <v>2596.6301469308892</v>
      </c>
      <c r="K21" s="1225" t="s">
        <v>525</v>
      </c>
      <c r="L21" s="1226">
        <v>32434.946999999996</v>
      </c>
      <c r="M21" s="695"/>
      <c r="N21" s="1227">
        <v>1</v>
      </c>
      <c r="O21" s="1228"/>
      <c r="P21" s="1229">
        <v>61540</v>
      </c>
      <c r="Q21" s="1232"/>
      <c r="R21" s="650">
        <v>2722.1989352531564</v>
      </c>
      <c r="S21" s="730" t="s">
        <v>525</v>
      </c>
      <c r="T21" s="482"/>
      <c r="U21" s="654">
        <v>5318.8290821840455</v>
      </c>
      <c r="V21" s="643"/>
      <c r="W21" s="440"/>
      <c r="X21" s="654">
        <v>22627.60370920413</v>
      </c>
      <c r="Y21" s="652"/>
      <c r="Z21" s="670">
        <v>23721.837627638575</v>
      </c>
      <c r="AA21" s="652"/>
      <c r="AB21" s="670">
        <v>46349.441336842705</v>
      </c>
      <c r="AC21" s="643"/>
      <c r="AD21" s="14"/>
      <c r="AF21" s="14"/>
    </row>
    <row r="22" spans="1:37" x14ac:dyDescent="0.2">
      <c r="A22" s="642" t="s">
        <v>593</v>
      </c>
      <c r="B22" s="668">
        <v>10367.974</v>
      </c>
      <c r="C22" s="669"/>
      <c r="D22" s="670">
        <v>26290.822</v>
      </c>
      <c r="E22" s="669"/>
      <c r="F22" s="671">
        <v>1</v>
      </c>
      <c r="G22" s="669"/>
      <c r="H22" s="672">
        <v>71223.5</v>
      </c>
      <c r="I22" s="673"/>
      <c r="J22" s="650">
        <v>771.72726635163417</v>
      </c>
      <c r="K22" s="1225" t="s">
        <v>525</v>
      </c>
      <c r="L22" s="1226">
        <v>29346.799999999999</v>
      </c>
      <c r="M22" s="695"/>
      <c r="N22" s="1227">
        <v>1</v>
      </c>
      <c r="O22" s="1228"/>
      <c r="P22" s="1229">
        <v>71223.5</v>
      </c>
      <c r="Q22" s="1230"/>
      <c r="R22" s="650">
        <v>2118.402547164842</v>
      </c>
      <c r="S22" s="730" t="s">
        <v>525</v>
      </c>
      <c r="T22" s="482"/>
      <c r="U22" s="654">
        <v>2890.1298135164761</v>
      </c>
      <c r="V22" s="643"/>
      <c r="W22" s="440"/>
      <c r="X22" s="654">
        <v>6725.0003914619774</v>
      </c>
      <c r="Y22" s="652"/>
      <c r="Z22" s="670">
        <v>18460.223682787913</v>
      </c>
      <c r="AA22" s="652"/>
      <c r="AB22" s="670">
        <v>25185.224074249891</v>
      </c>
      <c r="AC22" s="643"/>
      <c r="AD22" s="14"/>
      <c r="AF22" s="14"/>
    </row>
    <row r="23" spans="1:37" x14ac:dyDescent="0.2">
      <c r="A23" s="642" t="s">
        <v>594</v>
      </c>
      <c r="B23" s="668">
        <v>12644.934000000001</v>
      </c>
      <c r="C23" s="669"/>
      <c r="D23" s="670">
        <v>13218.282000000001</v>
      </c>
      <c r="E23" s="669"/>
      <c r="F23" s="671">
        <v>1.1000000000000001</v>
      </c>
      <c r="G23" s="669"/>
      <c r="H23" s="672">
        <v>30860.5</v>
      </c>
      <c r="I23" s="673"/>
      <c r="J23" s="650">
        <v>2913.7636940301054</v>
      </c>
      <c r="K23" s="1225" t="s">
        <v>525</v>
      </c>
      <c r="L23" s="1226">
        <v>13218.282000000001</v>
      </c>
      <c r="M23" s="695"/>
      <c r="N23" s="1227">
        <v>1.0840000000000001</v>
      </c>
      <c r="O23" s="1228"/>
      <c r="P23" s="1229">
        <v>30860.5</v>
      </c>
      <c r="Q23" s="1230"/>
      <c r="R23" s="650">
        <v>3827.7690815031947</v>
      </c>
      <c r="S23" s="730" t="s">
        <v>525</v>
      </c>
      <c r="T23" s="482"/>
      <c r="U23" s="654">
        <v>6741.5327755333001</v>
      </c>
      <c r="V23" s="643"/>
      <c r="W23" s="440"/>
      <c r="X23" s="654">
        <v>25391.174884381693</v>
      </c>
      <c r="Y23" s="652"/>
      <c r="Z23" s="670">
        <v>33356.017979292075</v>
      </c>
      <c r="AA23" s="652"/>
      <c r="AB23" s="670">
        <v>58747.192863673772</v>
      </c>
      <c r="AC23" s="643"/>
      <c r="AD23" s="14"/>
      <c r="AF23" s="14"/>
    </row>
    <row r="24" spans="1:37" x14ac:dyDescent="0.2">
      <c r="A24" s="642" t="s">
        <v>181</v>
      </c>
      <c r="B24" s="668">
        <v>7486.0280000000002</v>
      </c>
      <c r="C24" s="669"/>
      <c r="D24" s="670">
        <v>7513.0480000000007</v>
      </c>
      <c r="E24" s="669"/>
      <c r="F24" s="671">
        <v>1.1000000000000001</v>
      </c>
      <c r="G24" s="669"/>
      <c r="H24" s="672">
        <v>11131.5</v>
      </c>
      <c r="I24" s="673"/>
      <c r="J24" s="650">
        <v>1113.1500000000001</v>
      </c>
      <c r="K24" s="1225"/>
      <c r="L24" s="1226">
        <v>7513.0480000000007</v>
      </c>
      <c r="M24" s="695"/>
      <c r="N24" s="1227">
        <v>1.125</v>
      </c>
      <c r="O24" s="1228"/>
      <c r="P24" s="1229">
        <v>11131.5</v>
      </c>
      <c r="Q24" s="1230"/>
      <c r="R24" s="650">
        <v>1391.4375</v>
      </c>
      <c r="S24" s="730"/>
      <c r="T24" s="482"/>
      <c r="U24" s="654">
        <v>2504.5875000000015</v>
      </c>
      <c r="V24" s="643"/>
      <c r="W24" s="440"/>
      <c r="X24" s="654">
        <v>9700.2328570634909</v>
      </c>
      <c r="Y24" s="652"/>
      <c r="Z24" s="670">
        <v>12125.291071329348</v>
      </c>
      <c r="AA24" s="652"/>
      <c r="AB24" s="670">
        <v>21825.523928392839</v>
      </c>
      <c r="AC24" s="643"/>
      <c r="AD24" s="14"/>
      <c r="AF24" s="14"/>
    </row>
    <row r="25" spans="1:37" x14ac:dyDescent="0.2">
      <c r="A25" s="642" t="s">
        <v>531</v>
      </c>
      <c r="B25" s="668">
        <v>8701.0529999999999</v>
      </c>
      <c r="C25" s="669"/>
      <c r="D25" s="670">
        <v>14885.684000000001</v>
      </c>
      <c r="E25" s="669"/>
      <c r="F25" s="671">
        <v>1.046</v>
      </c>
      <c r="G25" s="669"/>
      <c r="H25" s="672">
        <v>32942</v>
      </c>
      <c r="I25" s="675"/>
      <c r="J25" s="650">
        <v>1477.343969964204</v>
      </c>
      <c r="K25" s="1225" t="s">
        <v>525</v>
      </c>
      <c r="L25" s="1226">
        <v>17068.691000000003</v>
      </c>
      <c r="M25" s="695"/>
      <c r="N25" s="1227">
        <v>1.0569999999999999</v>
      </c>
      <c r="O25" s="1228"/>
      <c r="P25" s="1229">
        <v>32942</v>
      </c>
      <c r="Q25" s="1231"/>
      <c r="R25" s="650">
        <v>3646.9407250243221</v>
      </c>
      <c r="S25" s="730" t="s">
        <v>525</v>
      </c>
      <c r="T25" s="482"/>
      <c r="U25" s="654">
        <v>5124.2846949885261</v>
      </c>
      <c r="V25" s="643"/>
      <c r="W25" s="440"/>
      <c r="X25" s="654">
        <v>12873.898862355813</v>
      </c>
      <c r="Y25" s="652"/>
      <c r="Z25" s="670">
        <v>31780.240083226727</v>
      </c>
      <c r="AA25" s="652"/>
      <c r="AB25" s="670">
        <v>44654.138945582541</v>
      </c>
      <c r="AC25" s="643"/>
      <c r="AD25" s="14"/>
      <c r="AF25" s="14"/>
    </row>
    <row r="26" spans="1:37" x14ac:dyDescent="0.2">
      <c r="A26" s="642" t="s">
        <v>500</v>
      </c>
      <c r="B26" s="668">
        <v>9700.2669999999998</v>
      </c>
      <c r="C26" s="669"/>
      <c r="D26" s="670">
        <v>22951.213000000003</v>
      </c>
      <c r="E26" s="669"/>
      <c r="F26" s="671">
        <v>1.006</v>
      </c>
      <c r="G26" s="669"/>
      <c r="H26" s="672">
        <v>48236.5</v>
      </c>
      <c r="I26" s="673"/>
      <c r="J26" s="650">
        <v>904.24777509545493</v>
      </c>
      <c r="K26" s="1225" t="s">
        <v>525</v>
      </c>
      <c r="L26" s="1226">
        <v>28058.32</v>
      </c>
      <c r="M26" s="695"/>
      <c r="N26" s="1227">
        <v>1</v>
      </c>
      <c r="O26" s="1228"/>
      <c r="P26" s="1229">
        <v>48236.5</v>
      </c>
      <c r="Q26" s="1230"/>
      <c r="R26" s="650">
        <v>2594.6317381100271</v>
      </c>
      <c r="S26" s="730" t="s">
        <v>525</v>
      </c>
      <c r="T26" s="482"/>
      <c r="U26" s="654">
        <v>3498.879513205482</v>
      </c>
      <c r="V26" s="643"/>
      <c r="W26" s="440"/>
      <c r="X26" s="654">
        <v>7879.8131239343102</v>
      </c>
      <c r="Y26" s="652"/>
      <c r="Z26" s="670">
        <v>22610.189137128513</v>
      </c>
      <c r="AA26" s="652"/>
      <c r="AB26" s="670">
        <v>30490.002261062822</v>
      </c>
      <c r="AC26" s="643"/>
      <c r="AD26" s="14"/>
      <c r="AF26" s="14"/>
    </row>
    <row r="27" spans="1:37" x14ac:dyDescent="0.2">
      <c r="A27" s="642" t="s">
        <v>503</v>
      </c>
      <c r="B27" s="668">
        <v>8785.0349999999999</v>
      </c>
      <c r="C27" s="669"/>
      <c r="D27" s="670">
        <v>30735.31</v>
      </c>
      <c r="E27" s="669"/>
      <c r="F27" s="671">
        <v>1</v>
      </c>
      <c r="G27" s="669"/>
      <c r="H27" s="672">
        <v>82898</v>
      </c>
      <c r="I27" s="675"/>
      <c r="J27" s="650">
        <v>0</v>
      </c>
      <c r="K27" s="1225"/>
      <c r="L27" s="1226">
        <v>33869.881999999998</v>
      </c>
      <c r="M27" s="695"/>
      <c r="N27" s="1227">
        <v>1</v>
      </c>
      <c r="O27" s="1228"/>
      <c r="P27" s="1229">
        <v>82898</v>
      </c>
      <c r="Q27" s="1231"/>
      <c r="R27" s="650">
        <v>0</v>
      </c>
      <c r="S27" s="730"/>
      <c r="T27" s="482"/>
      <c r="U27" s="654">
        <v>0</v>
      </c>
      <c r="V27" s="643"/>
      <c r="W27" s="440"/>
      <c r="X27" s="654">
        <v>0</v>
      </c>
      <c r="Y27" s="652"/>
      <c r="Z27" s="670">
        <v>0</v>
      </c>
      <c r="AA27" s="652"/>
      <c r="AB27" s="670">
        <v>0</v>
      </c>
      <c r="AC27" s="643"/>
      <c r="AD27" s="14"/>
      <c r="AF27" s="14"/>
    </row>
    <row r="28" spans="1:37" x14ac:dyDescent="0.2">
      <c r="A28" s="642" t="s">
        <v>505</v>
      </c>
      <c r="B28" s="668">
        <v>1168.904</v>
      </c>
      <c r="C28" s="669"/>
      <c r="D28" s="670">
        <v>4984.8489999999993</v>
      </c>
      <c r="E28" s="669"/>
      <c r="F28" s="671">
        <v>1</v>
      </c>
      <c r="G28" s="669"/>
      <c r="H28" s="672">
        <v>10950.5</v>
      </c>
      <c r="I28" s="673"/>
      <c r="J28" s="650">
        <v>0</v>
      </c>
      <c r="K28" s="1225"/>
      <c r="L28" s="1226">
        <v>5042.3349999999991</v>
      </c>
      <c r="M28" s="695"/>
      <c r="N28" s="1227">
        <v>1.143</v>
      </c>
      <c r="O28" s="1228"/>
      <c r="P28" s="1229">
        <v>10950.5</v>
      </c>
      <c r="Q28" s="1230"/>
      <c r="R28" s="650">
        <v>1565.9215000000004</v>
      </c>
      <c r="S28" s="730"/>
      <c r="T28" s="482"/>
      <c r="U28" s="654">
        <v>1565.9215000000004</v>
      </c>
      <c r="V28" s="643"/>
      <c r="W28" s="440"/>
      <c r="X28" s="654">
        <v>0</v>
      </c>
      <c r="Y28" s="652"/>
      <c r="Z28" s="670">
        <v>13645.78285575361</v>
      </c>
      <c r="AA28" s="652"/>
      <c r="AB28" s="670">
        <v>13645.78285575361</v>
      </c>
      <c r="AC28" s="643"/>
      <c r="AD28" s="14"/>
      <c r="AF28" s="14"/>
    </row>
    <row r="29" spans="1:37" x14ac:dyDescent="0.2">
      <c r="A29" s="642" t="s">
        <v>104</v>
      </c>
      <c r="B29" s="668">
        <v>59468.303999999996</v>
      </c>
      <c r="C29" s="731" t="s">
        <v>490</v>
      </c>
      <c r="D29" s="670">
        <v>109120.06199999998</v>
      </c>
      <c r="E29" s="731" t="s">
        <v>490</v>
      </c>
      <c r="F29" s="671">
        <v>1.036</v>
      </c>
      <c r="G29" s="669"/>
      <c r="H29" s="672">
        <v>82898</v>
      </c>
      <c r="I29" s="675"/>
      <c r="J29" s="650">
        <v>2447.8730891525629</v>
      </c>
      <c r="K29" s="1225" t="s">
        <v>525</v>
      </c>
      <c r="L29" s="1226">
        <v>109706.72099999998</v>
      </c>
      <c r="M29" s="695"/>
      <c r="N29" s="1227">
        <v>1</v>
      </c>
      <c r="O29" s="1228"/>
      <c r="P29" s="1229">
        <v>82898</v>
      </c>
      <c r="Q29" s="1230"/>
      <c r="R29" s="650">
        <v>0</v>
      </c>
      <c r="S29" s="730" t="s">
        <v>525</v>
      </c>
      <c r="T29" s="482"/>
      <c r="U29" s="654">
        <v>2447.8730891525629</v>
      </c>
      <c r="V29" s="643"/>
      <c r="W29" s="440"/>
      <c r="X29" s="654">
        <v>21331.302132973244</v>
      </c>
      <c r="Y29" s="652"/>
      <c r="Z29" s="670">
        <v>0</v>
      </c>
      <c r="AA29" s="652"/>
      <c r="AB29" s="670">
        <v>21331.302132973244</v>
      </c>
      <c r="AC29" s="643"/>
      <c r="AD29" s="14"/>
      <c r="AF29" s="14"/>
    </row>
    <row r="30" spans="1:37" x14ac:dyDescent="0.2">
      <c r="A30" s="642" t="s">
        <v>506</v>
      </c>
      <c r="B30" s="668">
        <v>3811.3389999999999</v>
      </c>
      <c r="C30" s="669"/>
      <c r="D30" s="670">
        <v>17850.882000000001</v>
      </c>
      <c r="E30" s="669"/>
      <c r="F30" s="671">
        <v>1</v>
      </c>
      <c r="G30" s="669"/>
      <c r="H30" s="672">
        <v>46788.5</v>
      </c>
      <c r="I30" s="673"/>
      <c r="J30" s="650">
        <v>0</v>
      </c>
      <c r="K30" s="1225"/>
      <c r="L30" s="1226">
        <v>17850.882000000001</v>
      </c>
      <c r="M30" s="695"/>
      <c r="N30" s="1227">
        <v>1.0509999999999999</v>
      </c>
      <c r="O30" s="1228"/>
      <c r="P30" s="1229">
        <v>46788.5</v>
      </c>
      <c r="Q30" s="1230"/>
      <c r="R30" s="650">
        <v>2386.213499999998</v>
      </c>
      <c r="S30" s="730"/>
      <c r="T30" s="482"/>
      <c r="U30" s="654">
        <v>2386.213499999998</v>
      </c>
      <c r="V30" s="643"/>
      <c r="W30" s="440"/>
      <c r="X30" s="654">
        <v>0</v>
      </c>
      <c r="Y30" s="652"/>
      <c r="Z30" s="670">
        <v>20793.986970909962</v>
      </c>
      <c r="AA30" s="652"/>
      <c r="AB30" s="670">
        <v>20793.986970909962</v>
      </c>
      <c r="AC30" s="643"/>
      <c r="AD30" s="14"/>
      <c r="AF30" s="14"/>
      <c r="AG30" s="14"/>
      <c r="AH30" s="14"/>
      <c r="AI30" s="14"/>
      <c r="AJ30" s="14"/>
      <c r="AK30" s="14"/>
    </row>
    <row r="31" spans="1:37" x14ac:dyDescent="0.2">
      <c r="A31" s="658" t="s">
        <v>320</v>
      </c>
      <c r="B31" s="668">
        <v>27861.601999999999</v>
      </c>
      <c r="C31" s="669"/>
      <c r="D31" s="670">
        <v>33634.428</v>
      </c>
      <c r="E31" s="669"/>
      <c r="F31" s="671">
        <v>1.1000000000000001</v>
      </c>
      <c r="G31" s="669"/>
      <c r="H31" s="672">
        <v>74300.5</v>
      </c>
      <c r="I31" s="673"/>
      <c r="J31" s="650">
        <v>6023.7978316535591</v>
      </c>
      <c r="K31" s="1225" t="s">
        <v>525</v>
      </c>
      <c r="L31" s="1226">
        <v>35576.212</v>
      </c>
      <c r="M31" s="695"/>
      <c r="N31" s="1227">
        <v>1</v>
      </c>
      <c r="O31" s="1228"/>
      <c r="P31" s="1229">
        <v>74300.5</v>
      </c>
      <c r="Q31" s="1230"/>
      <c r="R31" s="650">
        <v>2809.503726622519</v>
      </c>
      <c r="S31" s="730" t="s">
        <v>525</v>
      </c>
      <c r="T31" s="482"/>
      <c r="U31" s="654">
        <v>8833.3015582760781</v>
      </c>
      <c r="V31" s="643"/>
      <c r="W31" s="440"/>
      <c r="X31" s="654">
        <v>52492.693393445261</v>
      </c>
      <c r="Y31" s="652"/>
      <c r="Z31" s="670">
        <v>24482.630697593355</v>
      </c>
      <c r="AA31" s="652"/>
      <c r="AB31" s="670">
        <v>76975.324091038608</v>
      </c>
      <c r="AC31" s="643"/>
      <c r="AD31" s="14"/>
      <c r="AF31" s="14"/>
    </row>
    <row r="32" spans="1:37" x14ac:dyDescent="0.2">
      <c r="A32" s="642" t="s">
        <v>614</v>
      </c>
      <c r="B32" s="668">
        <v>11145.715</v>
      </c>
      <c r="C32" s="669"/>
      <c r="D32" s="670">
        <v>12656.398999999999</v>
      </c>
      <c r="E32" s="669"/>
      <c r="F32" s="671">
        <v>1.1000000000000001</v>
      </c>
      <c r="G32" s="669"/>
      <c r="H32" s="672">
        <v>22896.5</v>
      </c>
      <c r="I32" s="673"/>
      <c r="J32" s="650">
        <v>2289.65</v>
      </c>
      <c r="K32" s="1225"/>
      <c r="L32" s="1226">
        <v>12656.398999999999</v>
      </c>
      <c r="M32" s="695"/>
      <c r="N32" s="1227">
        <v>1.0880000000000001</v>
      </c>
      <c r="O32" s="1228"/>
      <c r="P32" s="1229">
        <v>22896.5</v>
      </c>
      <c r="Q32" s="1232"/>
      <c r="R32" s="650">
        <v>2014.8920000000035</v>
      </c>
      <c r="S32" s="730"/>
      <c r="T32" s="482"/>
      <c r="U32" s="654">
        <v>4304.5420000000049</v>
      </c>
      <c r="V32" s="643"/>
      <c r="W32" s="440"/>
      <c r="X32" s="654">
        <v>19952.511486480173</v>
      </c>
      <c r="Y32" s="652"/>
      <c r="Z32" s="670">
        <v>17558.210108102572</v>
      </c>
      <c r="AA32" s="652"/>
      <c r="AB32" s="670">
        <v>37510.721594582748</v>
      </c>
      <c r="AC32" s="643"/>
      <c r="AD32" s="14"/>
      <c r="AF32" s="14"/>
    </row>
    <row r="33" spans="1:33" x14ac:dyDescent="0.2">
      <c r="A33" s="642" t="s">
        <v>509</v>
      </c>
      <c r="B33" s="668">
        <v>8746.6290000000008</v>
      </c>
      <c r="C33" s="669"/>
      <c r="D33" s="670">
        <v>8835.1720000000005</v>
      </c>
      <c r="E33" s="669"/>
      <c r="F33" s="671">
        <v>1.1000000000000001</v>
      </c>
      <c r="G33" s="669"/>
      <c r="H33" s="672">
        <v>12579.5</v>
      </c>
      <c r="I33" s="673"/>
      <c r="J33" s="650">
        <v>1257.95</v>
      </c>
      <c r="K33" s="1225"/>
      <c r="L33" s="1226">
        <v>8835.1720000000005</v>
      </c>
      <c r="M33" s="695"/>
      <c r="N33" s="1227">
        <v>1.115</v>
      </c>
      <c r="O33" s="1228"/>
      <c r="P33" s="1229">
        <v>12579.5</v>
      </c>
      <c r="Q33" s="1232"/>
      <c r="R33" s="650">
        <v>1446.6424999999999</v>
      </c>
      <c r="S33" s="730"/>
      <c r="T33" s="482"/>
      <c r="U33" s="654">
        <v>2704.5925000000007</v>
      </c>
      <c r="V33" s="643"/>
      <c r="W33" s="440"/>
      <c r="X33" s="654">
        <v>10962.051765299384</v>
      </c>
      <c r="Y33" s="652"/>
      <c r="Z33" s="670">
        <v>12606.359530094283</v>
      </c>
      <c r="AA33" s="652"/>
      <c r="AB33" s="670">
        <v>23568.411295393667</v>
      </c>
      <c r="AC33" s="643"/>
      <c r="AD33" s="14"/>
      <c r="AF33" s="14"/>
    </row>
    <row r="34" spans="1:33" x14ac:dyDescent="0.2">
      <c r="A34" s="658" t="s">
        <v>634</v>
      </c>
      <c r="B34" s="668">
        <v>19658.868999999999</v>
      </c>
      <c r="C34" s="669"/>
      <c r="D34" s="670">
        <v>19959.235000000001</v>
      </c>
      <c r="E34" s="669"/>
      <c r="F34" s="671">
        <v>1.1000000000000001</v>
      </c>
      <c r="G34" s="669"/>
      <c r="H34" s="672">
        <v>28960</v>
      </c>
      <c r="I34" s="673"/>
      <c r="J34" s="650">
        <v>2705.7312450000036</v>
      </c>
      <c r="K34" s="1225" t="s">
        <v>525</v>
      </c>
      <c r="L34" s="1226">
        <v>20503.838</v>
      </c>
      <c r="M34" s="695"/>
      <c r="N34" s="1227">
        <v>1.032</v>
      </c>
      <c r="O34" s="1228"/>
      <c r="P34" s="1229">
        <v>28960</v>
      </c>
      <c r="Q34" s="1230"/>
      <c r="R34" s="650">
        <v>3562.1844511680865</v>
      </c>
      <c r="S34" s="730" t="s">
        <v>525</v>
      </c>
      <c r="T34" s="482"/>
      <c r="U34" s="654">
        <v>6267.9156961680901</v>
      </c>
      <c r="V34" s="643"/>
      <c r="W34" s="440"/>
      <c r="X34" s="654">
        <v>23578.334568685539</v>
      </c>
      <c r="Y34" s="652"/>
      <c r="Z34" s="670">
        <v>31041.655352954502</v>
      </c>
      <c r="AA34" s="652"/>
      <c r="AB34" s="670">
        <v>54619.989921640037</v>
      </c>
      <c r="AC34" s="643"/>
      <c r="AD34" s="14"/>
      <c r="AF34" s="14"/>
    </row>
    <row r="35" spans="1:33" x14ac:dyDescent="0.2">
      <c r="A35" s="642" t="s">
        <v>511</v>
      </c>
      <c r="B35" s="668">
        <v>8924.0990000000002</v>
      </c>
      <c r="C35" s="669"/>
      <c r="D35" s="670">
        <v>11455.222000000002</v>
      </c>
      <c r="E35" s="669"/>
      <c r="F35" s="671">
        <v>1.095</v>
      </c>
      <c r="G35" s="669"/>
      <c r="H35" s="672">
        <v>26969</v>
      </c>
      <c r="I35" s="673"/>
      <c r="J35" s="650">
        <v>2562.0549999999998</v>
      </c>
      <c r="K35" s="1225"/>
      <c r="L35" s="1226">
        <v>11480.222000000002</v>
      </c>
      <c r="M35" s="695"/>
      <c r="N35" s="1227">
        <v>1.097</v>
      </c>
      <c r="O35" s="1228"/>
      <c r="P35" s="1229">
        <v>26969</v>
      </c>
      <c r="Q35" s="1232"/>
      <c r="R35" s="650">
        <v>2615.9929999999986</v>
      </c>
      <c r="S35" s="730"/>
      <c r="T35" s="482"/>
      <c r="U35" s="654">
        <v>5178.0479999999989</v>
      </c>
      <c r="V35" s="643"/>
      <c r="W35" s="440"/>
      <c r="X35" s="654">
        <v>22326.308307598953</v>
      </c>
      <c r="Y35" s="652"/>
      <c r="Z35" s="670">
        <v>22796.335850916807</v>
      </c>
      <c r="AA35" s="652"/>
      <c r="AB35" s="670">
        <v>45122.644158515759</v>
      </c>
      <c r="AC35" s="643"/>
      <c r="AD35" s="14"/>
      <c r="AF35" s="14"/>
    </row>
    <row r="36" spans="1:33" x14ac:dyDescent="0.2">
      <c r="A36" s="642" t="s">
        <v>326</v>
      </c>
      <c r="B36" s="668">
        <v>7814.2469999999994</v>
      </c>
      <c r="C36" s="669"/>
      <c r="D36" s="670">
        <v>18107.024999999998</v>
      </c>
      <c r="E36" s="669"/>
      <c r="F36" s="671">
        <v>1.008</v>
      </c>
      <c r="G36" s="669"/>
      <c r="H36" s="672">
        <v>56110</v>
      </c>
      <c r="I36" s="673"/>
      <c r="J36" s="650">
        <v>448.87999999999738</v>
      </c>
      <c r="K36" s="1225"/>
      <c r="L36" s="1226">
        <v>18107.024999999998</v>
      </c>
      <c r="M36" s="695"/>
      <c r="N36" s="1227">
        <v>1.0489999999999999</v>
      </c>
      <c r="O36" s="1228"/>
      <c r="P36" s="1229">
        <v>56110</v>
      </c>
      <c r="Q36" s="1232"/>
      <c r="R36" s="650">
        <v>2749.39</v>
      </c>
      <c r="S36" s="730"/>
      <c r="T36" s="482"/>
      <c r="U36" s="654">
        <v>3198.27</v>
      </c>
      <c r="V36" s="643"/>
      <c r="W36" s="440"/>
      <c r="X36" s="654">
        <v>3911.6386155312653</v>
      </c>
      <c r="Y36" s="652"/>
      <c r="Z36" s="670">
        <v>23958.786520129139</v>
      </c>
      <c r="AA36" s="652"/>
      <c r="AB36" s="670">
        <v>27870.425135660404</v>
      </c>
      <c r="AC36" s="643"/>
      <c r="AD36" s="14"/>
      <c r="AF36" s="14"/>
    </row>
    <row r="37" spans="1:33" ht="13.5" thickBot="1" x14ac:dyDescent="0.25">
      <c r="A37" s="6" t="s">
        <v>513</v>
      </c>
      <c r="B37" s="668">
        <v>8059.83</v>
      </c>
      <c r="C37" s="14"/>
      <c r="D37" s="11">
        <v>9180.6130000000012</v>
      </c>
      <c r="E37" s="88"/>
      <c r="F37" s="678">
        <v>1.1000000000000001</v>
      </c>
      <c r="G37" s="14"/>
      <c r="H37" s="672">
        <v>13484.5</v>
      </c>
      <c r="I37" s="88"/>
      <c r="J37" s="527">
        <v>1348.45</v>
      </c>
      <c r="K37" s="213"/>
      <c r="L37" s="366">
        <v>9180.6130000000012</v>
      </c>
      <c r="M37" s="406"/>
      <c r="N37" s="1227">
        <v>1.113</v>
      </c>
      <c r="O37" s="62"/>
      <c r="P37" s="1229">
        <v>13484.5</v>
      </c>
      <c r="Q37" s="1233"/>
      <c r="R37" s="527">
        <v>1523.7484999999997</v>
      </c>
      <c r="S37" s="488"/>
      <c r="T37" s="4"/>
      <c r="U37" s="44">
        <v>2872.1985000000004</v>
      </c>
      <c r="V37" s="7"/>
      <c r="W37" s="440"/>
      <c r="X37" s="48">
        <v>11750.688582946821</v>
      </c>
      <c r="Y37" s="40"/>
      <c r="Z37" s="12">
        <v>13278.278098729897</v>
      </c>
      <c r="AA37" s="40"/>
      <c r="AB37" s="12">
        <v>25028.96668167672</v>
      </c>
      <c r="AC37" s="7"/>
      <c r="AD37" s="14"/>
      <c r="AF37" s="14"/>
    </row>
    <row r="38" spans="1:33" ht="13.5" thickBot="1" x14ac:dyDescent="0.25">
      <c r="A38" s="70" t="s">
        <v>488</v>
      </c>
      <c r="B38" s="198">
        <v>286409.81499999994</v>
      </c>
      <c r="C38" s="130"/>
      <c r="D38" s="96">
        <v>479036.05599999998</v>
      </c>
      <c r="E38" s="131"/>
      <c r="F38" s="317"/>
      <c r="G38" s="130"/>
      <c r="H38" s="679">
        <v>905000</v>
      </c>
      <c r="I38" s="318"/>
      <c r="J38" s="450">
        <v>37916.836069850062</v>
      </c>
      <c r="K38" s="625"/>
      <c r="L38" s="198">
        <v>497771.48800000001</v>
      </c>
      <c r="M38" s="79"/>
      <c r="N38" s="319"/>
      <c r="O38" s="130"/>
      <c r="P38" s="679">
        <v>905000</v>
      </c>
      <c r="Q38" s="316"/>
      <c r="R38" s="450">
        <v>51006.10720484615</v>
      </c>
      <c r="S38" s="489"/>
      <c r="T38" s="76"/>
      <c r="U38" s="198">
        <v>88922.943274696212</v>
      </c>
      <c r="V38" s="71"/>
      <c r="X38" s="89">
        <v>330415.61252360349</v>
      </c>
      <c r="Y38" s="79"/>
      <c r="Z38" s="78">
        <v>444478.38747639651</v>
      </c>
      <c r="AA38" s="79"/>
      <c r="AB38" s="78">
        <v>774894</v>
      </c>
      <c r="AC38" s="7"/>
      <c r="AD38" s="14"/>
      <c r="AF38" s="14"/>
    </row>
    <row r="39" spans="1:33" s="320" customFormat="1" ht="16.5" x14ac:dyDescent="0.25">
      <c r="A39" s="320" t="s">
        <v>61</v>
      </c>
      <c r="T39" s="321"/>
      <c r="U39" s="321"/>
      <c r="Z39" s="228"/>
      <c r="AA39"/>
      <c r="AB39" s="229"/>
      <c r="AE39"/>
      <c r="AG39" s="680"/>
    </row>
    <row r="40" spans="1:33" s="320" customFormat="1" ht="16.5" x14ac:dyDescent="0.25">
      <c r="A40" s="320" t="s">
        <v>362</v>
      </c>
      <c r="AE40"/>
      <c r="AG40" s="681"/>
    </row>
    <row r="41" spans="1:33" s="320" customFormat="1" ht="16.5" x14ac:dyDescent="0.25">
      <c r="A41" s="320" t="s">
        <v>363</v>
      </c>
      <c r="AE41"/>
    </row>
    <row r="42" spans="1:33" s="320" customFormat="1" ht="16.5" x14ac:dyDescent="0.25">
      <c r="A42" s="320" t="s">
        <v>332</v>
      </c>
      <c r="AE42"/>
    </row>
    <row r="43" spans="1:33" ht="16.5" x14ac:dyDescent="0.25">
      <c r="A43" s="486" t="s">
        <v>590</v>
      </c>
    </row>
    <row r="44" spans="1:33" x14ac:dyDescent="0.2">
      <c r="P44" s="682"/>
    </row>
    <row r="45" spans="1:33" x14ac:dyDescent="0.2">
      <c r="F45" s="682"/>
    </row>
    <row r="47" spans="1:33" x14ac:dyDescent="0.2">
      <c r="AE47" s="60"/>
    </row>
    <row r="53" spans="31:31" ht="15" x14ac:dyDescent="0.2">
      <c r="AE53" s="34"/>
    </row>
    <row r="54" spans="31:31" ht="15" x14ac:dyDescent="0.2">
      <c r="AE54" s="34"/>
    </row>
    <row r="55" spans="31:31" ht="15" x14ac:dyDescent="0.2">
      <c r="AE55" s="34"/>
    </row>
    <row r="56" spans="31:31" ht="15" x14ac:dyDescent="0.2">
      <c r="AE56" s="34"/>
    </row>
    <row r="57" spans="31:31" ht="15" x14ac:dyDescent="0.2">
      <c r="AE57" s="34"/>
    </row>
    <row r="58" spans="31:31" ht="15" x14ac:dyDescent="0.2">
      <c r="AE58" s="34"/>
    </row>
    <row r="59" spans="31:31" ht="15" x14ac:dyDescent="0.2">
      <c r="AE59" s="34"/>
    </row>
    <row r="60" spans="31:31" ht="15" x14ac:dyDescent="0.2">
      <c r="AE60" s="34"/>
    </row>
    <row r="61" spans="31:31" ht="15" x14ac:dyDescent="0.2">
      <c r="AE61" s="34"/>
    </row>
    <row r="62" spans="31:31" ht="15" x14ac:dyDescent="0.2">
      <c r="AE62" s="34"/>
    </row>
    <row r="63" spans="31:31" ht="15" x14ac:dyDescent="0.2">
      <c r="AE63" s="34"/>
    </row>
    <row r="64" spans="31:31" ht="15" x14ac:dyDescent="0.2">
      <c r="AE64" s="34"/>
    </row>
    <row r="66" spans="31:31" ht="15" x14ac:dyDescent="0.2">
      <c r="AE66" s="34"/>
    </row>
    <row r="67" spans="31:31" ht="15" x14ac:dyDescent="0.2">
      <c r="AE67" s="34"/>
    </row>
  </sheetData>
  <mergeCells count="80">
    <mergeCell ref="P10:Q10"/>
    <mergeCell ref="R10:S10"/>
    <mergeCell ref="P8:S8"/>
    <mergeCell ref="B7:G7"/>
    <mergeCell ref="P4:Q4"/>
    <mergeCell ref="P5:S5"/>
    <mergeCell ref="P6:S6"/>
    <mergeCell ref="L8:O8"/>
    <mergeCell ref="H9:I9"/>
    <mergeCell ref="L10:M10"/>
    <mergeCell ref="L9:M9"/>
    <mergeCell ref="B3:K3"/>
    <mergeCell ref="B5:G5"/>
    <mergeCell ref="B6:G6"/>
    <mergeCell ref="B8:G8"/>
    <mergeCell ref="L3:S3"/>
    <mergeCell ref="L7:O7"/>
    <mergeCell ref="P7:S7"/>
    <mergeCell ref="H5:K5"/>
    <mergeCell ref="H6:K6"/>
    <mergeCell ref="H7:K7"/>
    <mergeCell ref="L5:O5"/>
    <mergeCell ref="L6:O6"/>
    <mergeCell ref="U10:V10"/>
    <mergeCell ref="U7:V7"/>
    <mergeCell ref="B12:C12"/>
    <mergeCell ref="B11:C11"/>
    <mergeCell ref="B10:C10"/>
    <mergeCell ref="B9:C9"/>
    <mergeCell ref="F12:G12"/>
    <mergeCell ref="F10:G10"/>
    <mergeCell ref="F11:G11"/>
    <mergeCell ref="D10:E10"/>
    <mergeCell ref="U11:V11"/>
    <mergeCell ref="P11:Q11"/>
    <mergeCell ref="N11:O11"/>
    <mergeCell ref="N10:O10"/>
    <mergeCell ref="R11:S11"/>
    <mergeCell ref="P9:Q9"/>
    <mergeCell ref="B14:C14"/>
    <mergeCell ref="D14:E14"/>
    <mergeCell ref="L14:M14"/>
    <mergeCell ref="H8:K8"/>
    <mergeCell ref="J10:K10"/>
    <mergeCell ref="H10:I10"/>
    <mergeCell ref="F14:G14"/>
    <mergeCell ref="J11:K11"/>
    <mergeCell ref="J12:K12"/>
    <mergeCell ref="J14:K14"/>
    <mergeCell ref="D13:E13"/>
    <mergeCell ref="F13:G13"/>
    <mergeCell ref="H13:I13"/>
    <mergeCell ref="J13:K13"/>
    <mergeCell ref="H11:I11"/>
    <mergeCell ref="L11:M11"/>
    <mergeCell ref="X10:Y10"/>
    <mergeCell ref="Z8:AA8"/>
    <mergeCell ref="Z9:AA9"/>
    <mergeCell ref="Z10:AA10"/>
    <mergeCell ref="X8:Y8"/>
    <mergeCell ref="X3:AC3"/>
    <mergeCell ref="X4:AC4"/>
    <mergeCell ref="U8:V8"/>
    <mergeCell ref="U6:V6"/>
    <mergeCell ref="U9:V9"/>
    <mergeCell ref="AB8:AC8"/>
    <mergeCell ref="X9:Y9"/>
    <mergeCell ref="AE17:AE20"/>
    <mergeCell ref="L12:M12"/>
    <mergeCell ref="L13:M13"/>
    <mergeCell ref="N13:O13"/>
    <mergeCell ref="P13:Q13"/>
    <mergeCell ref="U12:V12"/>
    <mergeCell ref="R14:S14"/>
    <mergeCell ref="R12:S12"/>
    <mergeCell ref="N12:O12"/>
    <mergeCell ref="N14:O14"/>
    <mergeCell ref="X14:Y14"/>
    <mergeCell ref="Z14:AA14"/>
    <mergeCell ref="AB14:AC14"/>
  </mergeCells>
  <phoneticPr fontId="0" type="noConversion"/>
  <pageMargins left="0.4" right="0.32" top="1.31" bottom="0.51" header="0.72" footer="0.5"/>
  <pageSetup paperSize="9" scale="79" orientation="landscape"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
  <sheetViews>
    <sheetView zoomScale="80" zoomScaleNormal="80" workbookViewId="0">
      <selection activeCell="I25" sqref="I25"/>
    </sheetView>
  </sheetViews>
  <sheetFormatPr defaultRowHeight="12.75" x14ac:dyDescent="0.2"/>
  <cols>
    <col min="1" max="1" width="21.42578125" style="1350" customWidth="1"/>
    <col min="2" max="2" width="10.140625" style="1350" customWidth="1"/>
    <col min="3" max="3" width="12.5703125" style="1350" customWidth="1"/>
    <col min="4" max="4" width="10.28515625" style="1350" customWidth="1"/>
    <col min="5" max="5" width="15.85546875" style="1390" customWidth="1"/>
    <col min="6" max="6" width="9.7109375" style="1389" customWidth="1"/>
    <col min="7" max="7" width="14.5703125" style="1349" customWidth="1"/>
    <col min="8" max="8" width="9.140625" style="1350"/>
    <col min="9" max="9" width="34.5703125" style="1350" customWidth="1"/>
    <col min="10" max="10" width="7.85546875" style="1350" customWidth="1"/>
    <col min="11" max="11" width="4.7109375" customWidth="1"/>
    <col min="12" max="12" width="14.28515625" style="1350" customWidth="1"/>
    <col min="13" max="13" width="13.85546875" style="1350" customWidth="1"/>
    <col min="14" max="16384" width="9.140625" style="1350"/>
  </cols>
  <sheetData>
    <row r="1" spans="1:13" ht="20.25" x14ac:dyDescent="0.3">
      <c r="A1" s="1392" t="s">
        <v>1185</v>
      </c>
      <c r="B1" s="1345"/>
      <c r="C1" s="1346"/>
      <c r="D1" s="1346"/>
      <c r="E1" s="1347"/>
      <c r="F1" s="1348"/>
      <c r="K1" s="24"/>
    </row>
    <row r="2" spans="1:13" ht="20.25" x14ac:dyDescent="0.3">
      <c r="A2" s="1392" t="s">
        <v>742</v>
      </c>
      <c r="B2" s="1345"/>
      <c r="C2" s="1346"/>
      <c r="D2" s="1346"/>
      <c r="E2" s="1347"/>
      <c r="F2" s="1348"/>
      <c r="K2" s="24"/>
    </row>
    <row r="3" spans="1:13" x14ac:dyDescent="0.2">
      <c r="A3" s="1345"/>
      <c r="B3" s="1345"/>
      <c r="C3" s="1346"/>
      <c r="D3" s="1346"/>
      <c r="E3" s="1347"/>
      <c r="F3" s="1348"/>
    </row>
    <row r="4" spans="1:13" ht="13.5" thickBot="1" x14ac:dyDescent="0.25">
      <c r="A4" s="1345" t="s">
        <v>737</v>
      </c>
      <c r="B4" s="1345"/>
      <c r="C4" s="1346"/>
      <c r="D4" s="1346"/>
      <c r="E4" s="1347"/>
      <c r="F4" s="1348"/>
    </row>
    <row r="5" spans="1:13" ht="17.25" customHeight="1" x14ac:dyDescent="0.2">
      <c r="A5" s="1351"/>
      <c r="B5" s="3221" t="s">
        <v>739</v>
      </c>
      <c r="C5" s="3222"/>
      <c r="D5" s="3223" t="s">
        <v>740</v>
      </c>
      <c r="E5" s="3224"/>
      <c r="F5" s="3225" t="s">
        <v>727</v>
      </c>
    </row>
    <row r="6" spans="1:13" s="1358" customFormat="1" ht="38.25" x14ac:dyDescent="0.2">
      <c r="A6" s="1352"/>
      <c r="B6" s="1353" t="s">
        <v>533</v>
      </c>
      <c r="C6" s="1354" t="s">
        <v>728</v>
      </c>
      <c r="D6" s="1355" t="s">
        <v>533</v>
      </c>
      <c r="E6" s="1356" t="s">
        <v>729</v>
      </c>
      <c r="F6" s="3226"/>
      <c r="G6" s="1357"/>
      <c r="K6"/>
    </row>
    <row r="7" spans="1:13" s="1358" customFormat="1" ht="13.5" thickBot="1" x14ac:dyDescent="0.25">
      <c r="A7" s="1359"/>
      <c r="B7" s="1360"/>
      <c r="C7" s="1361" t="s">
        <v>486</v>
      </c>
      <c r="D7" s="1362"/>
      <c r="E7" s="1361" t="s">
        <v>486</v>
      </c>
      <c r="F7" s="1363" t="s">
        <v>486</v>
      </c>
      <c r="G7" s="1357"/>
      <c r="K7"/>
    </row>
    <row r="8" spans="1:13" x14ac:dyDescent="0.2">
      <c r="A8" s="1364" t="s">
        <v>730</v>
      </c>
      <c r="B8" s="1365">
        <v>4.590000000000001E-2</v>
      </c>
      <c r="C8" s="1366">
        <v>14038.648998021159</v>
      </c>
      <c r="D8" s="1367">
        <v>7.3264686387472772E-2</v>
      </c>
      <c r="E8" s="1368">
        <v>2333.499899840343</v>
      </c>
      <c r="F8" s="1369">
        <v>16372.148897861502</v>
      </c>
      <c r="G8" s="1350"/>
      <c r="L8" s="1370"/>
      <c r="M8" s="1370"/>
    </row>
    <row r="9" spans="1:13" x14ac:dyDescent="0.2">
      <c r="A9" s="1371" t="s">
        <v>494</v>
      </c>
      <c r="B9" s="1372">
        <v>5.340000000000001E-2</v>
      </c>
      <c r="C9" s="1373">
        <v>16332.545893122655</v>
      </c>
      <c r="D9" s="1374">
        <v>3.0434350240070261E-2</v>
      </c>
      <c r="E9" s="1368">
        <v>969.39737847244237</v>
      </c>
      <c r="F9" s="1375">
        <v>17301.943271595097</v>
      </c>
      <c r="G9" s="1350"/>
      <c r="L9" s="1370"/>
      <c r="M9" s="1370"/>
    </row>
    <row r="10" spans="1:13" x14ac:dyDescent="0.2">
      <c r="A10" s="1364" t="s">
        <v>612</v>
      </c>
      <c r="B10" s="1365">
        <v>1.5800000000000002E-2</v>
      </c>
      <c r="C10" s="1373">
        <v>4832.476125680485</v>
      </c>
      <c r="D10" s="1374">
        <v>3.5054867565174515E-2</v>
      </c>
      <c r="E10" s="1368">
        <v>1116.5704689708655</v>
      </c>
      <c r="F10" s="1369">
        <v>5949.0465946513505</v>
      </c>
      <c r="G10" s="1350"/>
      <c r="L10" s="1370"/>
      <c r="M10" s="1370"/>
    </row>
    <row r="11" spans="1:13" x14ac:dyDescent="0.2">
      <c r="A11" s="1376" t="s">
        <v>731</v>
      </c>
      <c r="B11" s="1377">
        <v>3.8199999999999998E-2</v>
      </c>
      <c r="C11" s="1373">
        <v>11683.581519050285</v>
      </c>
      <c r="D11" s="1374">
        <v>5.5983572030690862E-2</v>
      </c>
      <c r="E11" s="1368">
        <v>1783.1932515720955</v>
      </c>
      <c r="F11" s="1375">
        <v>13466.774770622382</v>
      </c>
      <c r="G11" s="1350"/>
      <c r="L11" s="1370"/>
      <c r="M11" s="1370"/>
    </row>
    <row r="12" spans="1:13" x14ac:dyDescent="0.2">
      <c r="A12" s="1364" t="s">
        <v>496</v>
      </c>
      <c r="B12" s="1365">
        <v>1.24E-2</v>
      </c>
      <c r="C12" s="1373">
        <v>3792.5761999011393</v>
      </c>
      <c r="D12" s="1374">
        <v>2.8647207415646581E-2</v>
      </c>
      <c r="E12" s="1368">
        <v>912.47316109022995</v>
      </c>
      <c r="F12" s="1369">
        <v>4705.0493609913692</v>
      </c>
      <c r="G12" s="1350"/>
      <c r="K12" s="13"/>
      <c r="L12" s="1370"/>
      <c r="M12" s="1370"/>
    </row>
    <row r="13" spans="1:13" x14ac:dyDescent="0.2">
      <c r="A13" s="1371" t="s">
        <v>445</v>
      </c>
      <c r="B13" s="1372">
        <v>4.4499999999999998E-2</v>
      </c>
      <c r="C13" s="1373">
        <v>13610.454910935543</v>
      </c>
      <c r="D13" s="1374">
        <v>3.6231369333416856E-2</v>
      </c>
      <c r="E13" s="1368">
        <v>1154.0444981814751</v>
      </c>
      <c r="F13" s="1375">
        <v>14764.499409117017</v>
      </c>
      <c r="G13" s="1350"/>
      <c r="K13" s="3227">
        <v>2.2599999999999998</v>
      </c>
      <c r="L13" s="1370"/>
      <c r="M13" s="1370"/>
    </row>
    <row r="14" spans="1:13" x14ac:dyDescent="0.2">
      <c r="A14" s="1364" t="s">
        <v>592</v>
      </c>
      <c r="B14" s="1365">
        <v>6.8000000000000005E-2</v>
      </c>
      <c r="C14" s="1373">
        <v>20797.9985155869</v>
      </c>
      <c r="D14" s="1374">
        <v>5.9813911756759881E-2</v>
      </c>
      <c r="E14" s="1368">
        <v>1905.1975414557485</v>
      </c>
      <c r="F14" s="1369">
        <v>22703.196057042649</v>
      </c>
      <c r="G14" s="1350"/>
      <c r="K14" s="3227"/>
      <c r="L14" s="1370"/>
      <c r="M14" s="1370"/>
    </row>
    <row r="15" spans="1:13" x14ac:dyDescent="0.2">
      <c r="A15" s="1371" t="s">
        <v>593</v>
      </c>
      <c r="B15" s="1372">
        <v>7.8700000000000006E-2</v>
      </c>
      <c r="C15" s="1373">
        <v>24070.624752598367</v>
      </c>
      <c r="D15" s="1374">
        <v>3.2501508689252834E-2</v>
      </c>
      <c r="E15" s="1368">
        <v>1035.2406761186128</v>
      </c>
      <c r="F15" s="1375">
        <v>25105.865428716981</v>
      </c>
      <c r="G15" s="1350"/>
      <c r="K15" s="3227"/>
      <c r="L15" s="1370"/>
      <c r="M15" s="1370"/>
    </row>
    <row r="16" spans="1:13" x14ac:dyDescent="0.2">
      <c r="A16" s="1364" t="s">
        <v>594</v>
      </c>
      <c r="B16" s="1365">
        <v>3.4099999999999998E-2</v>
      </c>
      <c r="C16" s="1373">
        <v>10429.584549728135</v>
      </c>
      <c r="D16" s="1374">
        <v>7.5813198790639441E-2</v>
      </c>
      <c r="E16" s="1368">
        <v>2414.8081224515195</v>
      </c>
      <c r="F16" s="1369">
        <v>12844.500072179655</v>
      </c>
      <c r="G16" s="1350"/>
      <c r="K16" s="3227"/>
      <c r="L16" s="1370"/>
      <c r="M16" s="1370"/>
    </row>
    <row r="17" spans="1:13" x14ac:dyDescent="0.2">
      <c r="A17" s="1371" t="s">
        <v>732</v>
      </c>
      <c r="B17" s="1372">
        <v>1.23E-2</v>
      </c>
      <c r="C17" s="1373">
        <v>3761.9909079664531</v>
      </c>
      <c r="D17" s="1374">
        <v>2.8165818716357118E-2</v>
      </c>
      <c r="E17" s="1368">
        <v>897.13992941495462</v>
      </c>
      <c r="F17" s="1375">
        <v>4659.1308373814081</v>
      </c>
      <c r="G17" s="1350"/>
      <c r="L17" s="1370"/>
      <c r="M17" s="1370"/>
    </row>
    <row r="18" spans="1:13" x14ac:dyDescent="0.2">
      <c r="A18" s="1364" t="s">
        <v>531</v>
      </c>
      <c r="B18" s="1365">
        <v>3.6400000000000002E-2</v>
      </c>
      <c r="C18" s="1373">
        <v>11133.046264225928</v>
      </c>
      <c r="D18" s="1374">
        <v>5.7626125567603478E-2</v>
      </c>
      <c r="E18" s="1368">
        <v>1835.5119993069261</v>
      </c>
      <c r="F18" s="1369">
        <v>12968.558263532854</v>
      </c>
      <c r="G18" s="1350"/>
      <c r="L18" s="1370"/>
      <c r="M18" s="1370"/>
    </row>
    <row r="19" spans="1:13" x14ac:dyDescent="0.2">
      <c r="A19" s="1371" t="s">
        <v>500</v>
      </c>
      <c r="B19" s="1372">
        <v>5.33E-2</v>
      </c>
      <c r="C19" s="1373">
        <v>16301.960601187964</v>
      </c>
      <c r="D19" s="1374">
        <v>3.9347320099346252E-2</v>
      </c>
      <c r="E19" s="1368">
        <v>1253.2940132890526</v>
      </c>
      <c r="F19" s="1375">
        <v>17555.254614477017</v>
      </c>
      <c r="G19" s="1350"/>
      <c r="L19" s="1370"/>
      <c r="M19" s="1370"/>
    </row>
    <row r="20" spans="1:13" x14ac:dyDescent="0.2">
      <c r="A20" s="1364" t="s">
        <v>503</v>
      </c>
      <c r="B20" s="1365">
        <v>9.1600000000000001E-2</v>
      </c>
      <c r="C20" s="1373">
        <v>28016.12741217294</v>
      </c>
      <c r="D20" s="1374">
        <v>0</v>
      </c>
      <c r="E20" s="1368">
        <v>0</v>
      </c>
      <c r="F20" s="1369">
        <v>28016.12741217294</v>
      </c>
      <c r="G20" s="1350"/>
      <c r="K20" s="14"/>
      <c r="L20" s="1370"/>
      <c r="M20" s="1370"/>
    </row>
    <row r="21" spans="1:13" x14ac:dyDescent="0.2">
      <c r="A21" s="1371" t="s">
        <v>505</v>
      </c>
      <c r="B21" s="1372">
        <v>1.21E-2</v>
      </c>
      <c r="C21" s="1373">
        <v>3700.8203240970797</v>
      </c>
      <c r="D21" s="1374">
        <v>1.7609870325171709E-2</v>
      </c>
      <c r="E21" s="1368">
        <v>560.91100988859819</v>
      </c>
      <c r="F21" s="1375">
        <v>4261.7313339856782</v>
      </c>
      <c r="G21" s="1350"/>
      <c r="L21" s="1370"/>
      <c r="M21" s="1370"/>
    </row>
    <row r="22" spans="1:13" x14ac:dyDescent="0.2">
      <c r="A22" s="1364" t="s">
        <v>104</v>
      </c>
      <c r="B22" s="1365">
        <v>9.1600000000000001E-2</v>
      </c>
      <c r="C22" s="1373">
        <v>28016.12741217294</v>
      </c>
      <c r="D22" s="1374">
        <v>2.7528025940287623E-2</v>
      </c>
      <c r="E22" s="1368">
        <v>876.82490247160297</v>
      </c>
      <c r="F22" s="1369">
        <v>28892.952314644543</v>
      </c>
      <c r="G22" s="1350"/>
      <c r="L22" s="1370"/>
      <c r="M22" s="1370"/>
    </row>
    <row r="23" spans="1:13" x14ac:dyDescent="0.2">
      <c r="A23" s="1371" t="s">
        <v>506</v>
      </c>
      <c r="B23" s="1372">
        <v>5.1700000000000003E-2</v>
      </c>
      <c r="C23" s="1373">
        <v>15812.499930232978</v>
      </c>
      <c r="D23" s="1374">
        <v>2.6834621213882099E-2</v>
      </c>
      <c r="E23" s="1368">
        <v>854.73851920086997</v>
      </c>
      <c r="F23" s="1375">
        <v>16667.238449433848</v>
      </c>
      <c r="G23" s="1350"/>
      <c r="L23" s="1370"/>
      <c r="M23" s="1370"/>
    </row>
    <row r="24" spans="1:13" x14ac:dyDescent="0.2">
      <c r="A24" s="1364" t="s">
        <v>733</v>
      </c>
      <c r="B24" s="1365">
        <v>8.2100000000000006E-2</v>
      </c>
      <c r="C24" s="1373">
        <v>25110.524678377715</v>
      </c>
      <c r="D24" s="1374">
        <v>9.9336585508519343E-2</v>
      </c>
      <c r="E24" s="1368">
        <v>3164.0769334242877</v>
      </c>
      <c r="F24" s="1369">
        <v>28274.601611802002</v>
      </c>
      <c r="G24" s="1350"/>
      <c r="L24" s="1370"/>
      <c r="M24" s="1370"/>
    </row>
    <row r="25" spans="1:13" x14ac:dyDescent="0.2">
      <c r="A25" s="1371" t="s">
        <v>734</v>
      </c>
      <c r="B25" s="1372">
        <v>2.53E-2</v>
      </c>
      <c r="C25" s="1373">
        <v>7738.0788594757123</v>
      </c>
      <c r="D25" s="1374">
        <v>4.8407551993669765E-2</v>
      </c>
      <c r="E25" s="1368">
        <v>1541.8812503231411</v>
      </c>
      <c r="F25" s="1375">
        <v>9279.9601097988525</v>
      </c>
      <c r="G25" s="1350"/>
      <c r="L25" s="1370"/>
      <c r="M25" s="1370"/>
    </row>
    <row r="26" spans="1:13" x14ac:dyDescent="0.2">
      <c r="A26" s="1364" t="s">
        <v>509</v>
      </c>
      <c r="B26" s="1365">
        <v>1.3899999999999999E-2</v>
      </c>
      <c r="C26" s="1373">
        <v>4251.3555789214388</v>
      </c>
      <c r="D26" s="1374">
        <v>3.0415013273291134E-2</v>
      </c>
      <c r="E26" s="1368">
        <v>968.78145584700667</v>
      </c>
      <c r="F26" s="1369">
        <v>5220.1370347684451</v>
      </c>
      <c r="G26" s="1350"/>
      <c r="L26" s="1370"/>
      <c r="M26" s="1370"/>
    </row>
    <row r="27" spans="1:13" x14ac:dyDescent="0.2">
      <c r="A27" s="1371" t="s">
        <v>634</v>
      </c>
      <c r="B27" s="1372">
        <v>3.2000000000000001E-2</v>
      </c>
      <c r="C27" s="1373">
        <v>9787.2934190997148</v>
      </c>
      <c r="D27" s="1374">
        <v>7.0487047159534105E-2</v>
      </c>
      <c r="E27" s="1368">
        <v>2245.1591111267312</v>
      </c>
      <c r="F27" s="1375">
        <v>12032.452530226446</v>
      </c>
      <c r="G27" s="1350"/>
      <c r="L27" s="1370"/>
      <c r="M27" s="1370"/>
    </row>
    <row r="28" spans="1:13" x14ac:dyDescent="0.2">
      <c r="A28" s="1364" t="s">
        <v>511</v>
      </c>
      <c r="B28" s="1365">
        <v>2.98E-2</v>
      </c>
      <c r="C28" s="1373">
        <v>9114.4169965366109</v>
      </c>
      <c r="D28" s="1374">
        <v>5.8230731117437672E-2</v>
      </c>
      <c r="E28" s="1368">
        <v>1854.7699440435774</v>
      </c>
      <c r="F28" s="1369">
        <v>10969.186940580188</v>
      </c>
      <c r="G28" s="1350"/>
      <c r="L28" s="1370"/>
      <c r="M28" s="1370"/>
    </row>
    <row r="29" spans="1:13" x14ac:dyDescent="0.2">
      <c r="A29" s="1371" t="s">
        <v>326</v>
      </c>
      <c r="B29" s="1372">
        <v>6.2E-2</v>
      </c>
      <c r="C29" s="1373">
        <v>18962.880999505698</v>
      </c>
      <c r="D29" s="1374">
        <v>3.5966758209071685E-2</v>
      </c>
      <c r="E29" s="1368">
        <v>1145.6160833071162</v>
      </c>
      <c r="F29" s="1375">
        <v>20108.500082812814</v>
      </c>
      <c r="G29" s="1350"/>
      <c r="K29" s="14"/>
      <c r="L29" s="1370"/>
      <c r="M29" s="1370"/>
    </row>
    <row r="30" spans="1:13" ht="13.5" thickBot="1" x14ac:dyDescent="0.25">
      <c r="A30" s="1378" t="s">
        <v>513</v>
      </c>
      <c r="B30" s="1379">
        <v>1.49E-2</v>
      </c>
      <c r="C30" s="1380">
        <v>4557.2084982683054</v>
      </c>
      <c r="D30" s="1381">
        <v>3.2299858666703721E-2</v>
      </c>
      <c r="E30" s="1380">
        <v>1028.8177033366724</v>
      </c>
      <c r="F30" s="1382">
        <v>5586.0262016049783</v>
      </c>
      <c r="G30" s="1350"/>
      <c r="K30" s="14"/>
      <c r="L30" s="1370"/>
      <c r="M30" s="1370"/>
    </row>
    <row r="31" spans="1:13" s="1389" customFormat="1" ht="13.5" thickBot="1" x14ac:dyDescent="0.25">
      <c r="A31" s="1383" t="s">
        <v>488</v>
      </c>
      <c r="B31" s="1384">
        <v>1</v>
      </c>
      <c r="C31" s="1385">
        <v>305852.82334686612</v>
      </c>
      <c r="D31" s="1386">
        <v>1</v>
      </c>
      <c r="E31" s="1387">
        <v>31851.947853133865</v>
      </c>
      <c r="F31" s="1388">
        <v>337704.88160000002</v>
      </c>
      <c r="K31" s="14"/>
    </row>
    <row r="32" spans="1:13" x14ac:dyDescent="0.2">
      <c r="A32" s="1389" t="s">
        <v>735</v>
      </c>
      <c r="B32" s="1389"/>
      <c r="K32" s="14"/>
    </row>
    <row r="33" spans="1:13" x14ac:dyDescent="0.2">
      <c r="A33" s="1391" t="s">
        <v>738</v>
      </c>
      <c r="B33" s="1391"/>
      <c r="K33" s="14"/>
    </row>
    <row r="34" spans="1:13" s="1389" customFormat="1" x14ac:dyDescent="0.2">
      <c r="A34" s="1350" t="s">
        <v>741</v>
      </c>
      <c r="B34" s="1350"/>
      <c r="C34" s="1350"/>
      <c r="D34" s="1350"/>
      <c r="E34" s="1390"/>
      <c r="G34" s="1349"/>
      <c r="H34" s="1350"/>
      <c r="I34" s="1350"/>
      <c r="J34" s="1350"/>
      <c r="K34" s="42"/>
      <c r="L34" s="1350"/>
      <c r="M34" s="1350"/>
    </row>
    <row r="35" spans="1:13" s="1389" customFormat="1" x14ac:dyDescent="0.2">
      <c r="A35" s="1350" t="s">
        <v>736</v>
      </c>
      <c r="B35" s="1350"/>
      <c r="C35" s="1350"/>
      <c r="D35" s="1350"/>
      <c r="E35" s="1390"/>
      <c r="G35" s="1349"/>
      <c r="H35" s="1350"/>
      <c r="I35" s="1350"/>
      <c r="J35" s="1350"/>
      <c r="K35" s="14"/>
      <c r="L35" s="1350"/>
      <c r="M35" s="1350"/>
    </row>
    <row r="36" spans="1:13" s="1389" customFormat="1" x14ac:dyDescent="0.2">
      <c r="C36" s="1350"/>
      <c r="D36" s="1350"/>
      <c r="E36" s="1390"/>
      <c r="G36" s="1349"/>
      <c r="H36" s="1350"/>
      <c r="I36" s="1350"/>
      <c r="J36" s="1350"/>
      <c r="K36" s="14"/>
      <c r="L36" s="1350"/>
      <c r="M36" s="1350"/>
    </row>
    <row r="37" spans="1:13" x14ac:dyDescent="0.2">
      <c r="K37" s="14"/>
    </row>
    <row r="38" spans="1:13" x14ac:dyDescent="0.2">
      <c r="K38" s="14"/>
    </row>
    <row r="39" spans="1:13" x14ac:dyDescent="0.2">
      <c r="K39" s="14"/>
    </row>
    <row r="48" spans="1:13" x14ac:dyDescent="0.2">
      <c r="K48" s="60"/>
    </row>
    <row r="54" spans="11:11" ht="15" x14ac:dyDescent="0.2">
      <c r="K54" s="34"/>
    </row>
    <row r="55" spans="11:11" ht="15" x14ac:dyDescent="0.2">
      <c r="K55" s="34"/>
    </row>
    <row r="56" spans="11:11" ht="15" x14ac:dyDescent="0.2">
      <c r="K56" s="34"/>
    </row>
    <row r="57" spans="11:11" ht="15" x14ac:dyDescent="0.2">
      <c r="K57" s="34"/>
    </row>
    <row r="58" spans="11:11" ht="15" x14ac:dyDescent="0.2">
      <c r="K58" s="34"/>
    </row>
    <row r="59" spans="11:11" ht="15" x14ac:dyDescent="0.2">
      <c r="K59" s="34"/>
    </row>
    <row r="60" spans="11:11" ht="15" x14ac:dyDescent="0.2">
      <c r="K60" s="34"/>
    </row>
    <row r="61" spans="11:11" ht="15" x14ac:dyDescent="0.2">
      <c r="K61" s="34"/>
    </row>
    <row r="62" spans="11:11" ht="15" x14ac:dyDescent="0.2">
      <c r="K62" s="34"/>
    </row>
    <row r="63" spans="11:11" ht="15" x14ac:dyDescent="0.2">
      <c r="K63" s="34"/>
    </row>
    <row r="64" spans="11:11" ht="15" x14ac:dyDescent="0.2">
      <c r="K64" s="34"/>
    </row>
    <row r="65" spans="11:11" ht="15" x14ac:dyDescent="0.2">
      <c r="K65" s="34"/>
    </row>
    <row r="67" spans="11:11" ht="15" x14ac:dyDescent="0.2">
      <c r="K67" s="34"/>
    </row>
    <row r="68" spans="11:11" ht="15" x14ac:dyDescent="0.2">
      <c r="K68" s="34"/>
    </row>
  </sheetData>
  <mergeCells count="4">
    <mergeCell ref="B5:C5"/>
    <mergeCell ref="D5:E5"/>
    <mergeCell ref="F5:F6"/>
    <mergeCell ref="K13:K16"/>
  </mergeCells>
  <printOptions horizontalCentered="1"/>
  <pageMargins left="0.35433070866141736" right="0.35433070866141736" top="1.3" bottom="0.39370078740157483" header="0" footer="0"/>
  <pageSetup paperSize="9" scale="94"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729"/>
  <sheetViews>
    <sheetView zoomScale="80" zoomScaleNormal="80" workbookViewId="0">
      <pane xSplit="2" ySplit="12" topLeftCell="C13" activePane="bottomRight" state="frozen"/>
      <selection activeCell="A19" sqref="A19:I19"/>
      <selection pane="topRight" activeCell="A19" sqref="A19:I19"/>
      <selection pane="bottomLeft" activeCell="A19" sqref="A19:I19"/>
      <selection pane="bottomRight" activeCell="AH25" sqref="AH25"/>
    </sheetView>
  </sheetViews>
  <sheetFormatPr defaultRowHeight="12.75" x14ac:dyDescent="0.2"/>
  <cols>
    <col min="1" max="1" width="4.42578125" style="795" customWidth="1"/>
    <col min="2" max="2" width="15" style="795" customWidth="1"/>
    <col min="3" max="3" width="11.7109375" style="795" customWidth="1"/>
    <col min="4" max="4" width="3.5703125" style="795" customWidth="1"/>
    <col min="5" max="5" width="9" style="795" customWidth="1"/>
    <col min="6" max="6" width="2.7109375" style="795" customWidth="1"/>
    <col min="7" max="7" width="11.28515625" style="795" customWidth="1"/>
    <col min="8" max="8" width="2.85546875" style="795" customWidth="1"/>
    <col min="9" max="9" width="1.85546875" style="795" customWidth="1"/>
    <col min="10" max="10" width="9.7109375" style="795" customWidth="1"/>
    <col min="11" max="11" width="1.140625" style="795" customWidth="1"/>
    <col min="12" max="12" width="11.85546875" style="795" customWidth="1"/>
    <col min="13" max="13" width="1.7109375" style="795" customWidth="1"/>
    <col min="14" max="14" width="7.28515625" style="795" customWidth="1"/>
    <col min="15" max="15" width="1.7109375" style="795" customWidth="1"/>
    <col min="16" max="16" width="11.28515625" style="795" customWidth="1"/>
    <col min="17" max="17" width="1.42578125" style="795" customWidth="1"/>
    <col min="18" max="18" width="8" style="795" customWidth="1"/>
    <col min="19" max="19" width="1.85546875" style="795" customWidth="1"/>
    <col min="20" max="20" width="8.140625" style="795" customWidth="1"/>
    <col min="21" max="21" width="1.85546875" style="795" customWidth="1"/>
    <col min="22" max="22" width="2.42578125" style="795" customWidth="1"/>
    <col min="23" max="23" width="10.5703125" style="795" customWidth="1"/>
    <col min="24" max="24" width="2.28515625" style="795" customWidth="1"/>
    <col min="25" max="25" width="12" style="795" customWidth="1"/>
    <col min="26" max="26" width="2.28515625" style="795" customWidth="1"/>
    <col min="27" max="27" width="10.5703125" style="795" customWidth="1"/>
    <col min="28" max="28" width="1.5703125" style="795" customWidth="1"/>
    <col min="29" max="29" width="2.85546875" customWidth="1"/>
    <col min="30" max="30" width="4.85546875" customWidth="1"/>
    <col min="31" max="31" width="2.5703125" style="795" customWidth="1"/>
    <col min="32" max="16384" width="9.140625" style="795"/>
  </cols>
  <sheetData>
    <row r="1" spans="1:32" ht="23.25" x14ac:dyDescent="0.35">
      <c r="A1" s="948" t="s">
        <v>1186</v>
      </c>
      <c r="B1" s="948"/>
      <c r="L1" s="949"/>
      <c r="W1" s="1004"/>
      <c r="X1" s="877"/>
      <c r="Y1" s="877"/>
      <c r="AD1" s="24"/>
    </row>
    <row r="2" spans="1:32" ht="13.5" thickBot="1" x14ac:dyDescent="0.25"/>
    <row r="3" spans="1:32" x14ac:dyDescent="0.2">
      <c r="A3" s="796"/>
      <c r="B3" s="797"/>
      <c r="C3" s="3234" t="s">
        <v>84</v>
      </c>
      <c r="D3" s="3235"/>
      <c r="E3" s="3235"/>
      <c r="F3" s="3235"/>
      <c r="G3" s="3235"/>
      <c r="H3" s="3236"/>
      <c r="I3" s="817"/>
      <c r="J3" s="3234" t="s">
        <v>451</v>
      </c>
      <c r="K3" s="3235"/>
      <c r="L3" s="3235"/>
      <c r="M3" s="3235"/>
      <c r="N3" s="3235"/>
      <c r="O3" s="3235"/>
      <c r="P3" s="3237"/>
      <c r="Q3" s="3236"/>
      <c r="R3" s="954"/>
      <c r="S3" s="953"/>
      <c r="T3" s="950"/>
      <c r="U3" s="951"/>
      <c r="V3" s="817"/>
      <c r="W3" s="3239" t="s">
        <v>452</v>
      </c>
      <c r="X3" s="3240"/>
      <c r="Y3" s="3240"/>
      <c r="Z3" s="3240"/>
      <c r="AA3" s="3240"/>
      <c r="AB3" s="3241"/>
      <c r="AE3" s="801"/>
    </row>
    <row r="4" spans="1:32" x14ac:dyDescent="0.2">
      <c r="A4" s="813"/>
      <c r="B4" s="877"/>
      <c r="C4" s="1008"/>
      <c r="D4" s="1005"/>
      <c r="E4" s="1005" t="s">
        <v>341</v>
      </c>
      <c r="F4" s="1005"/>
      <c r="G4" s="1006">
        <v>2007</v>
      </c>
      <c r="H4" s="1007"/>
      <c r="I4" s="817"/>
      <c r="J4" s="3242" t="s">
        <v>453</v>
      </c>
      <c r="K4" s="3243"/>
      <c r="L4" s="1006">
        <v>2007</v>
      </c>
      <c r="M4" s="957"/>
      <c r="N4" s="957"/>
      <c r="O4" s="965"/>
      <c r="P4" s="3232"/>
      <c r="Q4" s="2922"/>
      <c r="R4" s="814"/>
      <c r="S4" s="817"/>
      <c r="T4" s="816"/>
      <c r="U4" s="819"/>
      <c r="V4" s="817"/>
      <c r="W4" s="805"/>
      <c r="X4" s="806"/>
      <c r="Y4" s="1009" t="s">
        <v>656</v>
      </c>
      <c r="Z4" s="806"/>
      <c r="AA4" s="806"/>
      <c r="AB4" s="807"/>
      <c r="AE4" s="801"/>
    </row>
    <row r="5" spans="1:32" x14ac:dyDescent="0.2">
      <c r="A5" s="813"/>
      <c r="B5" s="877"/>
      <c r="C5" s="3238" t="s">
        <v>85</v>
      </c>
      <c r="D5" s="3231"/>
      <c r="E5" s="3228" t="s">
        <v>454</v>
      </c>
      <c r="F5" s="3231"/>
      <c r="G5" s="3228" t="s">
        <v>86</v>
      </c>
      <c r="H5" s="3229"/>
      <c r="I5" s="817"/>
      <c r="J5" s="814"/>
      <c r="K5" s="817"/>
      <c r="L5" s="3228" t="s">
        <v>455</v>
      </c>
      <c r="M5" s="3230"/>
      <c r="N5" s="3230"/>
      <c r="O5" s="3231"/>
      <c r="P5" s="3232" t="s">
        <v>454</v>
      </c>
      <c r="Q5" s="2922"/>
      <c r="R5" s="2921" t="s">
        <v>372</v>
      </c>
      <c r="S5" s="3233"/>
      <c r="T5" s="3232" t="s">
        <v>373</v>
      </c>
      <c r="U5" s="2922"/>
      <c r="V5" s="817"/>
      <c r="W5" s="885"/>
      <c r="X5" s="886"/>
      <c r="Y5" s="1010"/>
      <c r="Z5" s="1011"/>
      <c r="AA5" s="1010"/>
      <c r="AB5" s="963"/>
      <c r="AE5" s="1011"/>
    </row>
    <row r="6" spans="1:32" x14ac:dyDescent="0.2">
      <c r="A6" s="813"/>
      <c r="B6" s="877"/>
      <c r="C6" s="2921" t="s">
        <v>342</v>
      </c>
      <c r="D6" s="3246"/>
      <c r="E6" s="3232" t="s">
        <v>456</v>
      </c>
      <c r="F6" s="3246"/>
      <c r="G6" s="3232" t="s">
        <v>456</v>
      </c>
      <c r="H6" s="2922"/>
      <c r="I6" s="817"/>
      <c r="J6" s="814"/>
      <c r="K6" s="817"/>
      <c r="L6" s="3247" t="s">
        <v>299</v>
      </c>
      <c r="M6" s="3248"/>
      <c r="N6" s="3248"/>
      <c r="O6" s="3249"/>
      <c r="P6" s="3232" t="s">
        <v>456</v>
      </c>
      <c r="Q6" s="2922"/>
      <c r="R6" s="2921" t="s">
        <v>375</v>
      </c>
      <c r="S6" s="3233"/>
      <c r="T6" s="3232" t="s">
        <v>376</v>
      </c>
      <c r="U6" s="2922"/>
      <c r="V6" s="817"/>
      <c r="W6" s="3245" t="s">
        <v>377</v>
      </c>
      <c r="X6" s="3244"/>
      <c r="Y6" s="2959" t="s">
        <v>457</v>
      </c>
      <c r="Z6" s="3244"/>
      <c r="AA6" s="962"/>
      <c r="AB6" s="963"/>
      <c r="AE6" s="1011"/>
    </row>
    <row r="7" spans="1:32" x14ac:dyDescent="0.2">
      <c r="A7" s="2921" t="s">
        <v>678</v>
      </c>
      <c r="B7" s="3233"/>
      <c r="C7" s="2921" t="s">
        <v>343</v>
      </c>
      <c r="D7" s="3246"/>
      <c r="E7" s="3232" t="s">
        <v>90</v>
      </c>
      <c r="F7" s="3246"/>
      <c r="G7" s="3232" t="s">
        <v>396</v>
      </c>
      <c r="H7" s="2922"/>
      <c r="I7" s="817"/>
      <c r="J7" s="2921" t="s">
        <v>457</v>
      </c>
      <c r="K7" s="3233"/>
      <c r="L7" s="3228" t="s">
        <v>457</v>
      </c>
      <c r="M7" s="3231"/>
      <c r="N7" s="2925" t="s">
        <v>458</v>
      </c>
      <c r="O7" s="2924"/>
      <c r="P7" s="3232" t="s">
        <v>396</v>
      </c>
      <c r="Q7" s="2922"/>
      <c r="R7" s="2921" t="s">
        <v>385</v>
      </c>
      <c r="S7" s="3233"/>
      <c r="T7" s="816"/>
      <c r="U7" s="819"/>
      <c r="V7" s="817"/>
      <c r="W7" s="3245" t="s">
        <v>456</v>
      </c>
      <c r="X7" s="3244"/>
      <c r="Y7" s="2959" t="s">
        <v>387</v>
      </c>
      <c r="Z7" s="3244"/>
      <c r="AA7" s="890"/>
      <c r="AB7" s="812"/>
      <c r="AE7" s="804"/>
    </row>
    <row r="8" spans="1:32" x14ac:dyDescent="0.2">
      <c r="A8" s="2921"/>
      <c r="B8" s="3233"/>
      <c r="C8" s="2921" t="s">
        <v>585</v>
      </c>
      <c r="D8" s="3246"/>
      <c r="E8" s="3232" t="s">
        <v>664</v>
      </c>
      <c r="F8" s="3246"/>
      <c r="G8" s="3232" t="s">
        <v>92</v>
      </c>
      <c r="H8" s="2922"/>
      <c r="I8" s="817"/>
      <c r="J8" s="2921" t="s">
        <v>459</v>
      </c>
      <c r="K8" s="3233"/>
      <c r="L8" s="3232" t="s">
        <v>383</v>
      </c>
      <c r="M8" s="3246"/>
      <c r="N8" s="1013" t="s">
        <v>22</v>
      </c>
      <c r="O8" s="1014"/>
      <c r="P8" s="3232"/>
      <c r="Q8" s="2922"/>
      <c r="R8" s="814"/>
      <c r="S8" s="817"/>
      <c r="T8" s="816"/>
      <c r="U8" s="819"/>
      <c r="V8" s="817"/>
      <c r="W8" s="3245" t="s">
        <v>396</v>
      </c>
      <c r="X8" s="3244"/>
      <c r="Y8" s="2959" t="s">
        <v>223</v>
      </c>
      <c r="Z8" s="3244"/>
      <c r="AA8" s="2959" t="s">
        <v>488</v>
      </c>
      <c r="AB8" s="2960"/>
      <c r="AE8" s="801"/>
    </row>
    <row r="9" spans="1:32" x14ac:dyDescent="0.2">
      <c r="A9" s="813"/>
      <c r="B9" s="877"/>
      <c r="C9" s="1277">
        <v>2007</v>
      </c>
      <c r="D9" s="815"/>
      <c r="E9" s="3232" t="s">
        <v>343</v>
      </c>
      <c r="F9" s="3246"/>
      <c r="G9" s="3232" t="s">
        <v>95</v>
      </c>
      <c r="H9" s="2922"/>
      <c r="I9" s="817"/>
      <c r="J9" s="2921" t="s">
        <v>460</v>
      </c>
      <c r="K9" s="3233"/>
      <c r="L9" s="897"/>
      <c r="M9" s="877"/>
      <c r="N9" s="2923"/>
      <c r="O9" s="3250"/>
      <c r="P9" s="3232"/>
      <c r="Q9" s="2922"/>
      <c r="R9" s="2921" t="s">
        <v>491</v>
      </c>
      <c r="S9" s="3233"/>
      <c r="T9" s="816"/>
      <c r="U9" s="819"/>
      <c r="V9" s="817"/>
      <c r="W9" s="3245"/>
      <c r="X9" s="3244"/>
      <c r="Y9" s="2959"/>
      <c r="Z9" s="3244"/>
      <c r="AA9" s="890"/>
      <c r="AB9" s="812"/>
      <c r="AE9" s="804"/>
    </row>
    <row r="10" spans="1:32" x14ac:dyDescent="0.2">
      <c r="A10" s="813"/>
      <c r="B10" s="877"/>
      <c r="C10" s="2921" t="s">
        <v>665</v>
      </c>
      <c r="D10" s="3246"/>
      <c r="E10" s="3232" t="s">
        <v>99</v>
      </c>
      <c r="F10" s="3246"/>
      <c r="G10" s="3232"/>
      <c r="H10" s="2922"/>
      <c r="I10" s="817"/>
      <c r="J10" s="2921"/>
      <c r="K10" s="3233"/>
      <c r="L10" s="816"/>
      <c r="M10" s="817"/>
      <c r="N10" s="816"/>
      <c r="O10" s="815"/>
      <c r="P10" s="3232"/>
      <c r="Q10" s="2922"/>
      <c r="R10" s="814"/>
      <c r="S10" s="817"/>
      <c r="T10" s="816"/>
      <c r="U10" s="819"/>
      <c r="V10" s="817"/>
      <c r="W10" s="2921" t="s">
        <v>436</v>
      </c>
      <c r="X10" s="3246"/>
      <c r="Y10" s="3232" t="s">
        <v>437</v>
      </c>
      <c r="Z10" s="3246"/>
      <c r="AA10" s="890"/>
      <c r="AB10" s="812"/>
      <c r="AE10" s="804"/>
    </row>
    <row r="11" spans="1:32" x14ac:dyDescent="0.2">
      <c r="A11" s="814"/>
      <c r="B11" s="817"/>
      <c r="C11" s="2921" t="s">
        <v>137</v>
      </c>
      <c r="D11" s="3246"/>
      <c r="E11" s="3232" t="s">
        <v>138</v>
      </c>
      <c r="F11" s="3246"/>
      <c r="G11" s="3232" t="s">
        <v>100</v>
      </c>
      <c r="H11" s="2922"/>
      <c r="I11" s="877"/>
      <c r="J11" s="814"/>
      <c r="K11" s="817"/>
      <c r="L11" s="816"/>
      <c r="M11" s="817"/>
      <c r="N11" s="816"/>
      <c r="O11" s="815"/>
      <c r="P11" s="3232" t="s">
        <v>140</v>
      </c>
      <c r="Q11" s="2922"/>
      <c r="R11" s="2921" t="s">
        <v>461</v>
      </c>
      <c r="S11" s="3246"/>
      <c r="T11" s="3232" t="s">
        <v>462</v>
      </c>
      <c r="U11" s="2922"/>
      <c r="V11" s="877"/>
      <c r="W11" s="2921" t="s">
        <v>440</v>
      </c>
      <c r="X11" s="3246"/>
      <c r="Y11" s="3232" t="s">
        <v>441</v>
      </c>
      <c r="Z11" s="3246"/>
      <c r="AA11" s="3232" t="s">
        <v>442</v>
      </c>
      <c r="AB11" s="2922"/>
      <c r="AD11" s="13"/>
      <c r="AE11" s="877"/>
      <c r="AF11" s="877"/>
    </row>
    <row r="12" spans="1:32" ht="13.5" thickBot="1" x14ac:dyDescent="0.25">
      <c r="A12" s="821"/>
      <c r="B12" s="822" t="s">
        <v>443</v>
      </c>
      <c r="C12" s="827"/>
      <c r="D12" s="901"/>
      <c r="E12" s="902"/>
      <c r="F12" s="904"/>
      <c r="G12" s="902"/>
      <c r="H12" s="857"/>
      <c r="I12" s="877"/>
      <c r="J12" s="1015">
        <v>1</v>
      </c>
      <c r="K12" s="974"/>
      <c r="L12" s="970">
        <v>1</v>
      </c>
      <c r="M12" s="974"/>
      <c r="N12" s="970">
        <v>3</v>
      </c>
      <c r="O12" s="1016"/>
      <c r="P12" s="902"/>
      <c r="Q12" s="828"/>
      <c r="R12" s="827"/>
      <c r="S12" s="825"/>
      <c r="T12" s="3251"/>
      <c r="U12" s="3252"/>
      <c r="V12" s="877"/>
      <c r="W12" s="3253" t="s">
        <v>486</v>
      </c>
      <c r="X12" s="3254"/>
      <c r="Y12" s="3251" t="s">
        <v>486</v>
      </c>
      <c r="Z12" s="3254"/>
      <c r="AA12" s="3251" t="s">
        <v>486</v>
      </c>
      <c r="AB12" s="3252"/>
      <c r="AE12" s="817"/>
      <c r="AF12" s="877"/>
    </row>
    <row r="13" spans="1:32" x14ac:dyDescent="0.2">
      <c r="A13" s="1017" t="s">
        <v>591</v>
      </c>
      <c r="B13" s="906"/>
      <c r="C13" s="1278">
        <v>657</v>
      </c>
      <c r="D13" s="1019"/>
      <c r="E13" s="1020">
        <v>0.5</v>
      </c>
      <c r="F13" s="906"/>
      <c r="G13" s="1021">
        <v>328.5</v>
      </c>
      <c r="H13" s="1216"/>
      <c r="I13" s="913"/>
      <c r="J13" s="1022">
        <v>48.73</v>
      </c>
      <c r="K13" s="906"/>
      <c r="L13" s="1023">
        <v>50.5</v>
      </c>
      <c r="M13" s="1024"/>
      <c r="N13" s="1018">
        <v>10</v>
      </c>
      <c r="O13" s="976"/>
      <c r="P13" s="1025">
        <v>129.22999999999999</v>
      </c>
      <c r="Q13" s="836"/>
      <c r="R13" s="980">
        <v>0.39339421613394215</v>
      </c>
      <c r="S13" s="906"/>
      <c r="T13" s="981">
        <v>199.27</v>
      </c>
      <c r="U13" s="836"/>
      <c r="V13" s="813"/>
      <c r="W13" s="835">
        <v>13259.358680751935</v>
      </c>
      <c r="X13" s="833"/>
      <c r="Y13" s="907">
        <v>10102.000039908058</v>
      </c>
      <c r="Z13" s="833"/>
      <c r="AA13" s="907">
        <v>23361.358720659991</v>
      </c>
      <c r="AB13" s="836"/>
      <c r="AE13" s="877"/>
      <c r="AF13" s="877"/>
    </row>
    <row r="14" spans="1:32" x14ac:dyDescent="0.2">
      <c r="A14" s="829" t="s">
        <v>494</v>
      </c>
      <c r="B14" s="906"/>
      <c r="C14" s="1278">
        <v>889</v>
      </c>
      <c r="D14" s="1019"/>
      <c r="E14" s="1020">
        <v>1.25</v>
      </c>
      <c r="F14" s="906"/>
      <c r="G14" s="1021">
        <v>1111.25</v>
      </c>
      <c r="H14" s="1216"/>
      <c r="I14" s="913"/>
      <c r="J14" s="1022">
        <v>1017.2</v>
      </c>
      <c r="K14" s="906"/>
      <c r="L14" s="1023">
        <v>391.089</v>
      </c>
      <c r="M14" s="1024"/>
      <c r="N14" s="1018">
        <v>142</v>
      </c>
      <c r="O14" s="976"/>
      <c r="P14" s="1025">
        <v>1834.289</v>
      </c>
      <c r="Q14" s="836"/>
      <c r="R14" s="980">
        <v>1.650653768278965</v>
      </c>
      <c r="S14" s="906"/>
      <c r="T14" s="981">
        <v>0</v>
      </c>
      <c r="U14" s="836"/>
      <c r="V14" s="813"/>
      <c r="W14" s="835">
        <v>188203.17089807155</v>
      </c>
      <c r="X14" s="833"/>
      <c r="Y14" s="907">
        <v>0</v>
      </c>
      <c r="Z14" s="833"/>
      <c r="AA14" s="907">
        <v>188203.17089807155</v>
      </c>
      <c r="AB14" s="836"/>
      <c r="AE14" s="877"/>
      <c r="AF14" s="877"/>
    </row>
    <row r="15" spans="1:32" x14ac:dyDescent="0.2">
      <c r="A15" s="1017" t="s">
        <v>612</v>
      </c>
      <c r="B15" s="1026"/>
      <c r="C15" s="1278">
        <v>224</v>
      </c>
      <c r="D15" s="1027"/>
      <c r="E15" s="1020">
        <v>0.5</v>
      </c>
      <c r="F15" s="906"/>
      <c r="G15" s="1021">
        <v>112</v>
      </c>
      <c r="H15" s="1216"/>
      <c r="I15" s="913"/>
      <c r="J15" s="1022">
        <v>28.3</v>
      </c>
      <c r="K15" s="906"/>
      <c r="L15" s="1023">
        <v>17</v>
      </c>
      <c r="M15" s="1024"/>
      <c r="N15" s="1018">
        <v>11</v>
      </c>
      <c r="O15" s="976"/>
      <c r="P15" s="1025">
        <v>78.3</v>
      </c>
      <c r="Q15" s="836"/>
      <c r="R15" s="980">
        <v>0.69910714285714282</v>
      </c>
      <c r="S15" s="906"/>
      <c r="T15" s="981">
        <v>33.700000000000003</v>
      </c>
      <c r="U15" s="836"/>
      <c r="V15" s="813"/>
      <c r="W15" s="835">
        <v>8033.7985351921106</v>
      </c>
      <c r="X15" s="833"/>
      <c r="Y15" s="907">
        <v>1708.4227497611359</v>
      </c>
      <c r="Z15" s="833"/>
      <c r="AA15" s="907">
        <v>9742.2212849532461</v>
      </c>
      <c r="AB15" s="836"/>
      <c r="AE15" s="877"/>
      <c r="AF15" s="877"/>
    </row>
    <row r="16" spans="1:32" x14ac:dyDescent="0.2">
      <c r="A16" s="1017" t="s">
        <v>306</v>
      </c>
      <c r="B16" s="906"/>
      <c r="C16" s="1278">
        <v>574</v>
      </c>
      <c r="D16" s="1027"/>
      <c r="E16" s="1020">
        <v>0.5</v>
      </c>
      <c r="F16" s="906"/>
      <c r="G16" s="1021">
        <v>287</v>
      </c>
      <c r="H16" s="1216"/>
      <c r="I16" s="913"/>
      <c r="J16" s="1022">
        <v>35.33</v>
      </c>
      <c r="K16" s="906"/>
      <c r="L16" s="1023">
        <v>27</v>
      </c>
      <c r="M16" s="1024"/>
      <c r="N16" s="1018">
        <v>5</v>
      </c>
      <c r="O16" s="976"/>
      <c r="P16" s="1025">
        <v>77.33</v>
      </c>
      <c r="Q16" s="836"/>
      <c r="R16" s="980">
        <v>0.26944250871080139</v>
      </c>
      <c r="S16" s="906"/>
      <c r="T16" s="981">
        <v>209.67</v>
      </c>
      <c r="U16" s="836"/>
      <c r="V16" s="813"/>
      <c r="W16" s="835">
        <v>7934.2738279234482</v>
      </c>
      <c r="X16" s="833"/>
      <c r="Y16" s="907">
        <v>10629.22842559102</v>
      </c>
      <c r="Z16" s="833"/>
      <c r="AA16" s="907">
        <v>18563.502253514467</v>
      </c>
      <c r="AB16" s="836"/>
      <c r="AE16" s="877"/>
      <c r="AF16" s="877"/>
    </row>
    <row r="17" spans="1:32" x14ac:dyDescent="0.2">
      <c r="A17" s="1017" t="s">
        <v>496</v>
      </c>
      <c r="B17" s="906"/>
      <c r="C17" s="1278">
        <v>292</v>
      </c>
      <c r="D17" s="1027"/>
      <c r="E17" s="1020">
        <v>1.25</v>
      </c>
      <c r="F17" s="906"/>
      <c r="G17" s="1021">
        <v>365</v>
      </c>
      <c r="H17" s="1216"/>
      <c r="I17" s="913"/>
      <c r="J17" s="1028">
        <v>72.64</v>
      </c>
      <c r="K17" s="906"/>
      <c r="L17" s="1023">
        <v>37.44</v>
      </c>
      <c r="M17" s="1024"/>
      <c r="N17" s="1018">
        <v>10</v>
      </c>
      <c r="O17" s="976"/>
      <c r="P17" s="1025">
        <v>140.08000000000001</v>
      </c>
      <c r="Q17" s="836"/>
      <c r="R17" s="980">
        <v>0.38378082191780816</v>
      </c>
      <c r="S17" s="906"/>
      <c r="T17" s="981">
        <v>224.92</v>
      </c>
      <c r="U17" s="836"/>
      <c r="V17" s="813"/>
      <c r="W17" s="835">
        <v>14372.598963086983</v>
      </c>
      <c r="X17" s="833"/>
      <c r="Y17" s="907">
        <v>11402.327741135749</v>
      </c>
      <c r="Z17" s="833"/>
      <c r="AA17" s="907">
        <v>25774.926704222729</v>
      </c>
      <c r="AB17" s="836"/>
      <c r="AE17" s="877"/>
      <c r="AF17" s="877"/>
    </row>
    <row r="18" spans="1:32" x14ac:dyDescent="0.2">
      <c r="A18" s="1029" t="s">
        <v>445</v>
      </c>
      <c r="B18" s="906"/>
      <c r="C18" s="1278">
        <v>708</v>
      </c>
      <c r="D18" s="1027"/>
      <c r="E18" s="1020">
        <v>1.25</v>
      </c>
      <c r="F18" s="906"/>
      <c r="G18" s="1021">
        <v>885</v>
      </c>
      <c r="H18" s="1216"/>
      <c r="I18" s="913"/>
      <c r="J18" s="1028">
        <v>472.95</v>
      </c>
      <c r="K18" s="906"/>
      <c r="L18" s="1023">
        <v>190.89</v>
      </c>
      <c r="M18" s="1024"/>
      <c r="N18" s="1018">
        <v>77</v>
      </c>
      <c r="O18" s="976"/>
      <c r="P18" s="1025">
        <v>894.84</v>
      </c>
      <c r="Q18" s="836"/>
      <c r="R18" s="980">
        <v>1.0111186440677966</v>
      </c>
      <c r="S18" s="906"/>
      <c r="T18" s="981">
        <v>0</v>
      </c>
      <c r="U18" s="836"/>
      <c r="V18" s="813"/>
      <c r="W18" s="835">
        <v>91813.081497207007</v>
      </c>
      <c r="X18" s="833"/>
      <c r="Y18" s="907">
        <v>0</v>
      </c>
      <c r="Z18" s="833"/>
      <c r="AA18" s="907">
        <v>91813.081497207007</v>
      </c>
      <c r="AB18" s="836"/>
      <c r="AD18" s="3215">
        <v>2.27</v>
      </c>
      <c r="AE18" s="877"/>
      <c r="AF18" s="877"/>
    </row>
    <row r="19" spans="1:32" x14ac:dyDescent="0.2">
      <c r="A19" s="1029" t="s">
        <v>592</v>
      </c>
      <c r="B19" s="1026"/>
      <c r="C19" s="1278">
        <v>871</v>
      </c>
      <c r="D19" s="1027"/>
      <c r="E19" s="1020">
        <v>0.97</v>
      </c>
      <c r="F19" s="906"/>
      <c r="G19" s="1021">
        <v>844.87</v>
      </c>
      <c r="H19" s="1217"/>
      <c r="I19" s="913"/>
      <c r="J19" s="1028">
        <v>350.73</v>
      </c>
      <c r="K19" s="906"/>
      <c r="L19" s="1023">
        <v>183.9</v>
      </c>
      <c r="M19" s="1024"/>
      <c r="N19" s="1018">
        <v>75</v>
      </c>
      <c r="O19" s="976"/>
      <c r="P19" s="1025">
        <v>759.63</v>
      </c>
      <c r="Q19" s="836"/>
      <c r="R19" s="980">
        <v>0.89910873862250995</v>
      </c>
      <c r="S19" s="906"/>
      <c r="T19" s="981">
        <v>85.24</v>
      </c>
      <c r="U19" s="836"/>
      <c r="V19" s="813"/>
      <c r="W19" s="835">
        <v>77940.158126283306</v>
      </c>
      <c r="X19" s="833"/>
      <c r="Y19" s="907">
        <v>4321.2449611168913</v>
      </c>
      <c r="Z19" s="833"/>
      <c r="AA19" s="907">
        <v>82261.403087400191</v>
      </c>
      <c r="AB19" s="836"/>
      <c r="AD19" s="3215"/>
      <c r="AE19" s="877"/>
      <c r="AF19" s="877"/>
    </row>
    <row r="20" spans="1:32" x14ac:dyDescent="0.2">
      <c r="A20" s="1017" t="s">
        <v>593</v>
      </c>
      <c r="B20" s="906"/>
      <c r="C20" s="1278">
        <v>1531</v>
      </c>
      <c r="D20" s="1027"/>
      <c r="E20" s="1020">
        <v>1.25</v>
      </c>
      <c r="F20" s="906"/>
      <c r="G20" s="1021">
        <v>1913.75</v>
      </c>
      <c r="H20" s="1216"/>
      <c r="I20" s="913"/>
      <c r="J20" s="1028">
        <v>876.48</v>
      </c>
      <c r="K20" s="906"/>
      <c r="L20" s="1023">
        <v>330.536</v>
      </c>
      <c r="M20" s="1024"/>
      <c r="N20" s="1018">
        <v>106</v>
      </c>
      <c r="O20" s="976"/>
      <c r="P20" s="1025">
        <v>1525.0160000000001</v>
      </c>
      <c r="Q20" s="836"/>
      <c r="R20" s="980">
        <v>0.7968731548007838</v>
      </c>
      <c r="S20" s="906"/>
      <c r="T20" s="981">
        <v>388.73399999999992</v>
      </c>
      <c r="U20" s="836"/>
      <c r="V20" s="813"/>
      <c r="W20" s="835">
        <v>156470.89791755471</v>
      </c>
      <c r="X20" s="833"/>
      <c r="Y20" s="907">
        <v>19706.884546161578</v>
      </c>
      <c r="Z20" s="833"/>
      <c r="AA20" s="907">
        <v>176177.78246371628</v>
      </c>
      <c r="AB20" s="836"/>
      <c r="AD20" s="3215"/>
      <c r="AE20" s="877"/>
      <c r="AF20" s="877"/>
    </row>
    <row r="21" spans="1:32" x14ac:dyDescent="0.2">
      <c r="A21" s="1017" t="s">
        <v>594</v>
      </c>
      <c r="B21" s="906"/>
      <c r="C21" s="1278">
        <v>757</v>
      </c>
      <c r="D21" s="1027"/>
      <c r="E21" s="1020">
        <v>1.25</v>
      </c>
      <c r="F21" s="906"/>
      <c r="G21" s="1021">
        <v>946.25</v>
      </c>
      <c r="H21" s="1216"/>
      <c r="I21" s="913"/>
      <c r="J21" s="1028">
        <v>97.37</v>
      </c>
      <c r="K21" s="906"/>
      <c r="L21" s="1023">
        <v>119.2</v>
      </c>
      <c r="M21" s="1024"/>
      <c r="N21" s="1018">
        <v>17</v>
      </c>
      <c r="O21" s="976"/>
      <c r="P21" s="1025">
        <v>267.57</v>
      </c>
      <c r="Q21" s="836"/>
      <c r="R21" s="980">
        <v>0.28276882430647293</v>
      </c>
      <c r="S21" s="906"/>
      <c r="T21" s="981">
        <v>678.68</v>
      </c>
      <c r="U21" s="836"/>
      <c r="V21" s="813"/>
      <c r="W21" s="835">
        <v>27453.428787501314</v>
      </c>
      <c r="X21" s="833"/>
      <c r="Y21" s="907">
        <v>34405.707768780056</v>
      </c>
      <c r="Z21" s="833"/>
      <c r="AA21" s="907">
        <v>61859.136556281373</v>
      </c>
      <c r="AB21" s="836"/>
      <c r="AD21" s="3215"/>
      <c r="AE21" s="877"/>
      <c r="AF21" s="877"/>
    </row>
    <row r="22" spans="1:32" x14ac:dyDescent="0.2">
      <c r="A22" s="1017" t="s">
        <v>520</v>
      </c>
      <c r="B22" s="906"/>
      <c r="C22" s="1278">
        <v>132</v>
      </c>
      <c r="D22" s="1027"/>
      <c r="E22" s="1020">
        <v>0.5</v>
      </c>
      <c r="F22" s="906"/>
      <c r="G22" s="1021">
        <v>66</v>
      </c>
      <c r="H22" s="1216"/>
      <c r="I22" s="913"/>
      <c r="J22" s="1028">
        <v>1.41</v>
      </c>
      <c r="K22" s="906"/>
      <c r="L22" s="1023">
        <v>0</v>
      </c>
      <c r="M22" s="1024"/>
      <c r="N22" s="1018">
        <v>0</v>
      </c>
      <c r="O22" s="976"/>
      <c r="P22" s="1025">
        <v>1.41</v>
      </c>
      <c r="Q22" s="836"/>
      <c r="R22" s="980">
        <v>2.1363636363636362E-2</v>
      </c>
      <c r="S22" s="906"/>
      <c r="T22" s="981">
        <v>64.59</v>
      </c>
      <c r="U22" s="836"/>
      <c r="V22" s="813"/>
      <c r="W22" s="835">
        <v>144.66993530805718</v>
      </c>
      <c r="X22" s="833"/>
      <c r="Y22" s="907">
        <v>3274.3924453137024</v>
      </c>
      <c r="Z22" s="833"/>
      <c r="AA22" s="907">
        <v>3419.0623806217595</v>
      </c>
      <c r="AB22" s="836"/>
      <c r="AE22" s="877"/>
      <c r="AF22" s="877"/>
    </row>
    <row r="23" spans="1:32" x14ac:dyDescent="0.2">
      <c r="A23" s="1029" t="s">
        <v>531</v>
      </c>
      <c r="B23" s="906"/>
      <c r="C23" s="1278">
        <v>528</v>
      </c>
      <c r="D23" s="1027"/>
      <c r="E23" s="1020">
        <v>0.93</v>
      </c>
      <c r="F23" s="906"/>
      <c r="G23" s="1021">
        <v>491.04</v>
      </c>
      <c r="H23" s="1217"/>
      <c r="I23" s="913"/>
      <c r="J23" s="1028">
        <v>179.7</v>
      </c>
      <c r="K23" s="906"/>
      <c r="L23" s="1023">
        <v>152.46</v>
      </c>
      <c r="M23" s="1024"/>
      <c r="N23" s="1018">
        <v>35</v>
      </c>
      <c r="O23" s="976"/>
      <c r="P23" s="1025">
        <v>437.16</v>
      </c>
      <c r="Q23" s="836"/>
      <c r="R23" s="980">
        <v>0.8902737047898337</v>
      </c>
      <c r="S23" s="906"/>
      <c r="T23" s="981">
        <v>53.880000000000052</v>
      </c>
      <c r="U23" s="836"/>
      <c r="V23" s="813"/>
      <c r="W23" s="835">
        <v>44853.836112957637</v>
      </c>
      <c r="X23" s="833"/>
      <c r="Y23" s="907">
        <v>2731.4485981344242</v>
      </c>
      <c r="Z23" s="833"/>
      <c r="AA23" s="907">
        <v>47585.284711092063</v>
      </c>
      <c r="AB23" s="836"/>
      <c r="AE23" s="877"/>
      <c r="AF23" s="877"/>
    </row>
    <row r="24" spans="1:32" x14ac:dyDescent="0.2">
      <c r="A24" s="1017" t="s">
        <v>500</v>
      </c>
      <c r="B24" s="906"/>
      <c r="C24" s="1278">
        <v>889</v>
      </c>
      <c r="D24" s="1027"/>
      <c r="E24" s="1020">
        <v>1.25</v>
      </c>
      <c r="F24" s="906"/>
      <c r="G24" s="1021">
        <v>1111.25</v>
      </c>
      <c r="H24" s="1216"/>
      <c r="I24" s="913"/>
      <c r="J24" s="1028">
        <v>376.2</v>
      </c>
      <c r="K24" s="906"/>
      <c r="L24" s="1023">
        <v>313.02999999999997</v>
      </c>
      <c r="M24" s="1024"/>
      <c r="N24" s="1018">
        <v>124</v>
      </c>
      <c r="O24" s="976"/>
      <c r="P24" s="1025">
        <v>1061.23</v>
      </c>
      <c r="Q24" s="836"/>
      <c r="R24" s="980">
        <v>0.95498762654668168</v>
      </c>
      <c r="S24" s="906"/>
      <c r="T24" s="981">
        <v>50.02</v>
      </c>
      <c r="U24" s="836"/>
      <c r="V24" s="813"/>
      <c r="W24" s="835">
        <v>108885.15989146773</v>
      </c>
      <c r="X24" s="833"/>
      <c r="Y24" s="907">
        <v>2535.7657549867058</v>
      </c>
      <c r="Z24" s="833"/>
      <c r="AA24" s="907">
        <v>111420.92564645443</v>
      </c>
      <c r="AB24" s="836"/>
      <c r="AE24" s="877"/>
      <c r="AF24" s="877"/>
    </row>
    <row r="25" spans="1:32" x14ac:dyDescent="0.2">
      <c r="A25" s="1029" t="s">
        <v>503</v>
      </c>
      <c r="B25" s="906"/>
      <c r="C25" s="1278">
        <v>1619</v>
      </c>
      <c r="D25" s="1027"/>
      <c r="E25" s="1020">
        <v>1.25</v>
      </c>
      <c r="F25" s="906"/>
      <c r="G25" s="1021">
        <v>2023.75</v>
      </c>
      <c r="H25" s="1216"/>
      <c r="I25" s="913"/>
      <c r="J25" s="1028">
        <v>1155.83</v>
      </c>
      <c r="K25" s="906"/>
      <c r="L25" s="1023">
        <v>475.66</v>
      </c>
      <c r="M25" s="1024"/>
      <c r="N25" s="1018">
        <v>170</v>
      </c>
      <c r="O25" s="976"/>
      <c r="P25" s="1025">
        <v>2141.4899999999998</v>
      </c>
      <c r="Q25" s="836"/>
      <c r="R25" s="980">
        <v>1.0581791229153799</v>
      </c>
      <c r="S25" s="906"/>
      <c r="T25" s="981">
        <v>0</v>
      </c>
      <c r="U25" s="836"/>
      <c r="V25" s="813"/>
      <c r="W25" s="835">
        <v>219722.85089563922</v>
      </c>
      <c r="X25" s="833"/>
      <c r="Y25" s="907">
        <v>0</v>
      </c>
      <c r="Z25" s="833"/>
      <c r="AA25" s="907">
        <v>219722.85089563922</v>
      </c>
      <c r="AB25" s="836"/>
      <c r="AE25" s="877"/>
      <c r="AF25" s="877"/>
    </row>
    <row r="26" spans="1:32" x14ac:dyDescent="0.2">
      <c r="A26" s="1017" t="s">
        <v>505</v>
      </c>
      <c r="B26" s="906"/>
      <c r="C26" s="1278">
        <v>320</v>
      </c>
      <c r="D26" s="1027"/>
      <c r="E26" s="1020">
        <v>1.25</v>
      </c>
      <c r="F26" s="906"/>
      <c r="G26" s="1021">
        <v>400</v>
      </c>
      <c r="H26" s="1216"/>
      <c r="I26" s="913"/>
      <c r="J26" s="1028">
        <v>274.38</v>
      </c>
      <c r="K26" s="906"/>
      <c r="L26" s="1023">
        <v>130.5</v>
      </c>
      <c r="M26" s="1024"/>
      <c r="N26" s="1018">
        <v>48</v>
      </c>
      <c r="O26" s="976"/>
      <c r="P26" s="1025">
        <v>548.88</v>
      </c>
      <c r="Q26" s="836"/>
      <c r="R26" s="980">
        <v>1.3722000000000001</v>
      </c>
      <c r="S26" s="906"/>
      <c r="T26" s="981">
        <v>0</v>
      </c>
      <c r="U26" s="836"/>
      <c r="V26" s="813"/>
      <c r="W26" s="835">
        <v>56316.619923323698</v>
      </c>
      <c r="X26" s="833"/>
      <c r="Y26" s="907">
        <v>0</v>
      </c>
      <c r="Z26" s="833"/>
      <c r="AA26" s="907">
        <v>56316.619923323698</v>
      </c>
      <c r="AB26" s="836"/>
      <c r="AE26" s="877"/>
      <c r="AF26" s="877"/>
    </row>
    <row r="27" spans="1:32" x14ac:dyDescent="0.2">
      <c r="A27" s="1017" t="s">
        <v>104</v>
      </c>
      <c r="B27" s="906"/>
      <c r="C27" s="1278">
        <v>1335</v>
      </c>
      <c r="D27" s="1027"/>
      <c r="E27" s="1020">
        <v>1.1599999999999999</v>
      </c>
      <c r="F27" s="906"/>
      <c r="G27" s="1021">
        <v>1548.6</v>
      </c>
      <c r="H27" s="1217"/>
      <c r="I27" s="913"/>
      <c r="J27" s="1028">
        <v>553.84</v>
      </c>
      <c r="K27" s="906"/>
      <c r="L27" s="1023">
        <v>137.09</v>
      </c>
      <c r="M27" s="1024"/>
      <c r="N27" s="1018">
        <v>78</v>
      </c>
      <c r="O27" s="976"/>
      <c r="P27" s="1025">
        <v>924.93</v>
      </c>
      <c r="Q27" s="836"/>
      <c r="R27" s="980">
        <v>0.5972685005811702</v>
      </c>
      <c r="S27" s="906"/>
      <c r="T27" s="981">
        <v>623.66999999999996</v>
      </c>
      <c r="U27" s="836"/>
      <c r="V27" s="813"/>
      <c r="W27" s="835">
        <v>94900.399478355554</v>
      </c>
      <c r="X27" s="833"/>
      <c r="Y27" s="907">
        <v>31616.973778739684</v>
      </c>
      <c r="Z27" s="833"/>
      <c r="AA27" s="907">
        <v>126517.37325709524</v>
      </c>
      <c r="AB27" s="836"/>
      <c r="AE27" s="877"/>
      <c r="AF27" s="877"/>
    </row>
    <row r="28" spans="1:32" x14ac:dyDescent="0.2">
      <c r="A28" s="1029" t="s">
        <v>506</v>
      </c>
      <c r="B28" s="906"/>
      <c r="C28" s="1278">
        <v>840</v>
      </c>
      <c r="D28" s="1027"/>
      <c r="E28" s="1020">
        <v>1.25</v>
      </c>
      <c r="F28" s="906"/>
      <c r="G28" s="1021">
        <v>1050</v>
      </c>
      <c r="H28" s="1216"/>
      <c r="I28" s="913"/>
      <c r="J28" s="1028">
        <v>880</v>
      </c>
      <c r="K28" s="910"/>
      <c r="L28" s="1023">
        <v>302.12200000000001</v>
      </c>
      <c r="M28" s="1024"/>
      <c r="N28" s="1018">
        <v>153</v>
      </c>
      <c r="O28" s="976"/>
      <c r="P28" s="1025">
        <v>1641.1220000000001</v>
      </c>
      <c r="Q28" s="836"/>
      <c r="R28" s="980">
        <v>1.5629733333333333</v>
      </c>
      <c r="S28" s="906"/>
      <c r="T28" s="981">
        <v>0</v>
      </c>
      <c r="U28" s="836"/>
      <c r="V28" s="813"/>
      <c r="W28" s="835">
        <v>168383.69756924073</v>
      </c>
      <c r="X28" s="833"/>
      <c r="Y28" s="907">
        <v>0</v>
      </c>
      <c r="Z28" s="833"/>
      <c r="AA28" s="907">
        <v>168383.69756924073</v>
      </c>
      <c r="AB28" s="836"/>
      <c r="AD28" s="14"/>
      <c r="AE28" s="877"/>
      <c r="AF28" s="877"/>
    </row>
    <row r="29" spans="1:32" x14ac:dyDescent="0.2">
      <c r="A29" s="1029" t="s">
        <v>320</v>
      </c>
      <c r="B29" s="1026"/>
      <c r="C29" s="1278">
        <v>819</v>
      </c>
      <c r="D29" s="1030"/>
      <c r="E29" s="1020">
        <v>0.5</v>
      </c>
      <c r="F29" s="906"/>
      <c r="G29" s="1021">
        <v>409.5</v>
      </c>
      <c r="H29" s="1216"/>
      <c r="I29" s="913"/>
      <c r="J29" s="1022">
        <v>102.62</v>
      </c>
      <c r="K29" s="906"/>
      <c r="L29" s="1023">
        <v>93.25</v>
      </c>
      <c r="M29" s="1024"/>
      <c r="N29" s="1018">
        <v>12</v>
      </c>
      <c r="O29" s="976"/>
      <c r="P29" s="1025">
        <v>231.87</v>
      </c>
      <c r="Q29" s="836"/>
      <c r="R29" s="980">
        <v>0.56622710622710626</v>
      </c>
      <c r="S29" s="906"/>
      <c r="T29" s="981">
        <v>177.63</v>
      </c>
      <c r="U29" s="836"/>
      <c r="V29" s="813"/>
      <c r="W29" s="835">
        <v>23790.509148850506</v>
      </c>
      <c r="X29" s="833"/>
      <c r="Y29" s="907">
        <v>9004.9594373908167</v>
      </c>
      <c r="Z29" s="833"/>
      <c r="AA29" s="907">
        <v>32795.468586241324</v>
      </c>
      <c r="AB29" s="836"/>
      <c r="AD29" s="14"/>
      <c r="AE29" s="877"/>
      <c r="AF29" s="877"/>
    </row>
    <row r="30" spans="1:32" s="1031" customFormat="1" x14ac:dyDescent="0.2">
      <c r="A30" s="1017" t="s">
        <v>614</v>
      </c>
      <c r="B30" s="1026"/>
      <c r="C30" s="1278">
        <v>287</v>
      </c>
      <c r="D30" s="1030"/>
      <c r="E30" s="1020">
        <v>0.5</v>
      </c>
      <c r="F30" s="906"/>
      <c r="G30" s="1021">
        <v>143.5</v>
      </c>
      <c r="H30" s="1216"/>
      <c r="I30" s="913"/>
      <c r="J30" s="1022">
        <v>17.5</v>
      </c>
      <c r="K30" s="906"/>
      <c r="L30" s="1023">
        <v>15.5</v>
      </c>
      <c r="M30" s="1024"/>
      <c r="N30" s="1018">
        <v>0</v>
      </c>
      <c r="O30" s="976"/>
      <c r="P30" s="1025">
        <v>33</v>
      </c>
      <c r="Q30" s="836"/>
      <c r="R30" s="980">
        <v>0.22996515679442509</v>
      </c>
      <c r="S30" s="906"/>
      <c r="T30" s="981">
        <v>110.5</v>
      </c>
      <c r="U30" s="836"/>
      <c r="V30" s="813"/>
      <c r="W30" s="835">
        <v>3385.8921029545295</v>
      </c>
      <c r="X30" s="833"/>
      <c r="Y30" s="907">
        <v>5601.8015978814692</v>
      </c>
      <c r="Z30" s="833"/>
      <c r="AA30" s="907">
        <v>8987.6937008359982</v>
      </c>
      <c r="AB30" s="836"/>
      <c r="AC30"/>
      <c r="AD30" s="14"/>
      <c r="AE30" s="877"/>
      <c r="AF30" s="866"/>
    </row>
    <row r="31" spans="1:32" x14ac:dyDescent="0.2">
      <c r="A31" s="1017" t="s">
        <v>509</v>
      </c>
      <c r="B31" s="906"/>
      <c r="C31" s="1278">
        <v>278</v>
      </c>
      <c r="D31" s="1030"/>
      <c r="E31" s="1020">
        <v>1.25</v>
      </c>
      <c r="F31" s="906"/>
      <c r="G31" s="1021">
        <v>347.5</v>
      </c>
      <c r="H31" s="1216"/>
      <c r="I31" s="913"/>
      <c r="J31" s="1022">
        <v>17.510000000000002</v>
      </c>
      <c r="K31" s="906"/>
      <c r="L31" s="1023">
        <v>26.684000000000001</v>
      </c>
      <c r="M31" s="1024"/>
      <c r="N31" s="1018">
        <v>6</v>
      </c>
      <c r="O31" s="976"/>
      <c r="P31" s="1025">
        <v>62.194000000000003</v>
      </c>
      <c r="Q31" s="836"/>
      <c r="R31" s="980">
        <v>0.17897553956834533</v>
      </c>
      <c r="S31" s="906"/>
      <c r="T31" s="981">
        <v>285.30599999999998</v>
      </c>
      <c r="U31" s="836"/>
      <c r="V31" s="813"/>
      <c r="W31" s="835">
        <v>6381.2779833683035</v>
      </c>
      <c r="X31" s="833"/>
      <c r="Y31" s="907">
        <v>14463.598250544528</v>
      </c>
      <c r="Z31" s="833"/>
      <c r="AA31" s="907">
        <v>20844.87623391283</v>
      </c>
      <c r="AB31" s="836"/>
      <c r="AD31" s="14"/>
      <c r="AE31" s="877"/>
      <c r="AF31" s="877"/>
    </row>
    <row r="32" spans="1:32" x14ac:dyDescent="0.2">
      <c r="A32" s="1017" t="s">
        <v>634</v>
      </c>
      <c r="B32" s="906"/>
      <c r="C32" s="1278">
        <v>526</v>
      </c>
      <c r="D32" s="1030"/>
      <c r="E32" s="1020">
        <v>0.73</v>
      </c>
      <c r="F32" s="906"/>
      <c r="G32" s="1021">
        <v>383.98</v>
      </c>
      <c r="H32" s="1217"/>
      <c r="I32" s="913"/>
      <c r="J32" s="1022">
        <v>18.510000000000002</v>
      </c>
      <c r="K32" s="906"/>
      <c r="L32" s="1023">
        <v>0.56200000000000006</v>
      </c>
      <c r="M32" s="1024"/>
      <c r="N32" s="1018">
        <v>0</v>
      </c>
      <c r="O32" s="976"/>
      <c r="P32" s="1025">
        <v>19.072000000000003</v>
      </c>
      <c r="Q32" s="836"/>
      <c r="R32" s="980">
        <v>4.9669253606958702E-2</v>
      </c>
      <c r="S32" s="906"/>
      <c r="T32" s="981">
        <v>364.90800000000002</v>
      </c>
      <c r="U32" s="836"/>
      <c r="V32" s="813"/>
      <c r="W32" s="835">
        <v>1956.8404299257211</v>
      </c>
      <c r="X32" s="833"/>
      <c r="Y32" s="907">
        <v>18499.024592576756</v>
      </c>
      <c r="Z32" s="833"/>
      <c r="AA32" s="907">
        <v>20455.865022502476</v>
      </c>
      <c r="AB32" s="836"/>
      <c r="AC32" s="60"/>
      <c r="AD32" s="14"/>
      <c r="AE32" s="877"/>
      <c r="AF32" s="877"/>
    </row>
    <row r="33" spans="1:32" x14ac:dyDescent="0.2">
      <c r="A33" s="1029" t="s">
        <v>511</v>
      </c>
      <c r="B33" s="906"/>
      <c r="C33" s="1278">
        <v>516</v>
      </c>
      <c r="D33" s="1030"/>
      <c r="E33" s="1020">
        <v>1.25</v>
      </c>
      <c r="F33" s="906"/>
      <c r="G33" s="1021">
        <v>645</v>
      </c>
      <c r="H33" s="1216"/>
      <c r="I33" s="913"/>
      <c r="J33" s="1022">
        <v>216.77</v>
      </c>
      <c r="K33" s="906"/>
      <c r="L33" s="1023">
        <v>108.5</v>
      </c>
      <c r="M33" s="1024"/>
      <c r="N33" s="1018">
        <v>41</v>
      </c>
      <c r="O33" s="976"/>
      <c r="P33" s="1025">
        <v>448.27</v>
      </c>
      <c r="Q33" s="836"/>
      <c r="R33" s="980">
        <v>0.69499224806201543</v>
      </c>
      <c r="S33" s="906"/>
      <c r="T33" s="981">
        <v>196.73</v>
      </c>
      <c r="U33" s="836"/>
      <c r="V33" s="813"/>
      <c r="W33" s="835">
        <v>45993.753120952329</v>
      </c>
      <c r="X33" s="833"/>
      <c r="Y33" s="907">
        <v>9973.2346457124113</v>
      </c>
      <c r="Z33" s="833"/>
      <c r="AA33" s="907">
        <v>55966.987766664737</v>
      </c>
      <c r="AB33" s="836"/>
      <c r="AD33" s="42"/>
      <c r="AE33" s="877"/>
      <c r="AF33" s="877"/>
    </row>
    <row r="34" spans="1:32" x14ac:dyDescent="0.2">
      <c r="A34" s="1017" t="s">
        <v>326</v>
      </c>
      <c r="B34" s="906"/>
      <c r="C34" s="1278">
        <v>989</v>
      </c>
      <c r="D34" s="1030"/>
      <c r="E34" s="1020">
        <v>1.25</v>
      </c>
      <c r="F34" s="906"/>
      <c r="G34" s="1021">
        <v>1236.25</v>
      </c>
      <c r="H34" s="1216"/>
      <c r="I34" s="913"/>
      <c r="J34" s="1022">
        <v>910.31</v>
      </c>
      <c r="K34" s="906"/>
      <c r="L34" s="1023">
        <v>302.85000000000002</v>
      </c>
      <c r="M34" s="1024"/>
      <c r="N34" s="1018">
        <v>134</v>
      </c>
      <c r="O34" s="976"/>
      <c r="P34" s="1025">
        <v>1615.16</v>
      </c>
      <c r="Q34" s="836"/>
      <c r="R34" s="980">
        <v>1.3064994944388271</v>
      </c>
      <c r="S34" s="906"/>
      <c r="T34" s="981">
        <v>0</v>
      </c>
      <c r="U34" s="836"/>
      <c r="V34" s="813"/>
      <c r="W34" s="835">
        <v>165719.92390933447</v>
      </c>
      <c r="X34" s="833"/>
      <c r="Y34" s="907">
        <v>0</v>
      </c>
      <c r="Z34" s="833"/>
      <c r="AA34" s="907">
        <v>165719.92390933447</v>
      </c>
      <c r="AB34" s="836"/>
      <c r="AD34" s="14"/>
      <c r="AE34" s="877"/>
      <c r="AF34" s="877"/>
    </row>
    <row r="35" spans="1:32" ht="13.5" thickBot="1" x14ac:dyDescent="0.25">
      <c r="A35" s="1032" t="s">
        <v>513</v>
      </c>
      <c r="B35" s="1033"/>
      <c r="C35" s="1279">
        <v>231</v>
      </c>
      <c r="D35" s="1035"/>
      <c r="E35" s="1036">
        <v>1.25</v>
      </c>
      <c r="F35" s="1016"/>
      <c r="G35" s="1021">
        <v>288.75</v>
      </c>
      <c r="H35" s="1218"/>
      <c r="I35" s="913"/>
      <c r="J35" s="1022">
        <v>46.65</v>
      </c>
      <c r="K35" s="1033"/>
      <c r="L35" s="1037">
        <v>36.5</v>
      </c>
      <c r="M35" s="1038"/>
      <c r="N35" s="1034">
        <v>20</v>
      </c>
      <c r="O35" s="1039"/>
      <c r="P35" s="1040">
        <v>143.15</v>
      </c>
      <c r="Q35" s="1041"/>
      <c r="R35" s="1042">
        <v>0.49575757575757579</v>
      </c>
      <c r="S35" s="1033"/>
      <c r="T35" s="1043">
        <v>145.6</v>
      </c>
      <c r="U35" s="1041"/>
      <c r="V35" s="813"/>
      <c r="W35" s="1044">
        <v>14687.589531452755</v>
      </c>
      <c r="X35" s="1045"/>
      <c r="Y35" s="1046">
        <v>7381.1973995614653</v>
      </c>
      <c r="Z35" s="1045"/>
      <c r="AA35" s="1046">
        <v>22068.78693101422</v>
      </c>
      <c r="AB35" s="1041"/>
      <c r="AD35" s="14"/>
      <c r="AE35" s="877"/>
      <c r="AF35" s="877"/>
    </row>
    <row r="36" spans="1:32" ht="13.5" thickBot="1" x14ac:dyDescent="0.25">
      <c r="A36" s="858" t="s">
        <v>488</v>
      </c>
      <c r="B36" s="930"/>
      <c r="C36" s="864">
        <v>15812</v>
      </c>
      <c r="D36" s="862"/>
      <c r="E36" s="926"/>
      <c r="F36" s="854"/>
      <c r="G36" s="1047">
        <v>16938.740000000002</v>
      </c>
      <c r="H36" s="857"/>
      <c r="I36" s="877"/>
      <c r="J36" s="1048">
        <v>7750.96</v>
      </c>
      <c r="K36" s="854"/>
      <c r="L36" s="860">
        <v>3442.2629999999999</v>
      </c>
      <c r="M36" s="1049"/>
      <c r="N36" s="939">
        <v>1274</v>
      </c>
      <c r="O36" s="923"/>
      <c r="P36" s="1050">
        <v>15015.222999999998</v>
      </c>
      <c r="Q36" s="1051"/>
      <c r="R36" s="996">
        <v>0.8864427342293465</v>
      </c>
      <c r="S36" s="930"/>
      <c r="T36" s="939">
        <v>3893.0479999999998</v>
      </c>
      <c r="U36" s="857"/>
      <c r="V36" s="877"/>
      <c r="W36" s="864">
        <v>1540603.7872667036</v>
      </c>
      <c r="X36" s="862"/>
      <c r="Y36" s="939">
        <v>197358.21273329647</v>
      </c>
      <c r="Z36" s="862"/>
      <c r="AA36" s="939">
        <v>1737962</v>
      </c>
      <c r="AB36" s="857"/>
      <c r="AD36" s="14"/>
      <c r="AE36" s="877"/>
      <c r="AF36" s="877"/>
    </row>
    <row r="37" spans="1:32" s="869" customFormat="1" ht="15" x14ac:dyDescent="0.2">
      <c r="A37" s="865"/>
      <c r="B37" s="1002"/>
      <c r="C37" s="1000"/>
      <c r="D37" s="1000"/>
      <c r="E37" s="1000"/>
      <c r="F37" s="1000"/>
      <c r="G37" s="1000"/>
      <c r="H37" s="1000"/>
      <c r="I37" s="1000"/>
      <c r="L37" s="1000"/>
      <c r="M37" s="1000"/>
      <c r="N37" s="1000"/>
      <c r="O37" s="1000"/>
      <c r="P37" s="1000"/>
      <c r="Q37" s="1000"/>
      <c r="R37" s="1000"/>
      <c r="S37" s="1000"/>
      <c r="T37" s="1000"/>
      <c r="U37" s="1000"/>
      <c r="V37" s="1000"/>
      <c r="AC37"/>
      <c r="AD37" s="14"/>
      <c r="AF37" s="1002"/>
    </row>
    <row r="38" spans="1:32" ht="15" x14ac:dyDescent="0.2">
      <c r="A38" s="869"/>
      <c r="B38" s="877"/>
      <c r="C38" s="868"/>
      <c r="D38" s="868"/>
      <c r="E38" s="868"/>
      <c r="F38" s="868"/>
      <c r="G38" s="868"/>
      <c r="H38" s="868"/>
      <c r="I38" s="868"/>
      <c r="L38" s="868"/>
      <c r="M38" s="868"/>
      <c r="N38" s="868"/>
      <c r="O38" s="868"/>
      <c r="P38" s="872"/>
      <c r="Q38" s="868"/>
      <c r="R38" s="868"/>
      <c r="S38" s="868"/>
      <c r="T38" s="868"/>
      <c r="U38" s="868"/>
      <c r="V38" s="868"/>
      <c r="AD38" s="14"/>
    </row>
    <row r="39" spans="1:32" ht="15" x14ac:dyDescent="0.2">
      <c r="B39" s="877"/>
      <c r="C39" s="868"/>
      <c r="D39" s="868"/>
      <c r="E39" s="868"/>
      <c r="F39" s="868"/>
      <c r="G39" s="868"/>
      <c r="H39" s="868"/>
      <c r="I39" s="868"/>
      <c r="L39" s="868"/>
      <c r="M39" s="868"/>
      <c r="N39" s="868"/>
      <c r="O39" s="868"/>
      <c r="P39" s="868"/>
      <c r="Q39" s="868"/>
      <c r="R39" s="868"/>
      <c r="S39" s="868"/>
      <c r="T39" s="868"/>
      <c r="U39" s="868"/>
      <c r="V39" s="868"/>
      <c r="AC39" s="34"/>
    </row>
    <row r="40" spans="1:32" x14ac:dyDescent="0.2">
      <c r="B40" s="877"/>
      <c r="C40" s="868"/>
      <c r="D40" s="868"/>
      <c r="E40" s="868"/>
      <c r="F40" s="868"/>
      <c r="G40" s="868"/>
      <c r="H40" s="868"/>
      <c r="I40" s="868"/>
      <c r="S40" s="868"/>
      <c r="T40" s="868"/>
      <c r="U40" s="868"/>
      <c r="V40" s="868"/>
    </row>
    <row r="41" spans="1:32" x14ac:dyDescent="0.2">
      <c r="B41" s="877"/>
      <c r="C41" s="868"/>
      <c r="D41" s="868"/>
      <c r="E41" s="868"/>
      <c r="F41" s="868"/>
      <c r="G41" s="868"/>
      <c r="H41" s="868"/>
      <c r="I41" s="868"/>
      <c r="S41" s="868"/>
      <c r="T41" s="868"/>
      <c r="U41" s="868"/>
      <c r="V41" s="868"/>
    </row>
    <row r="42" spans="1:32" x14ac:dyDescent="0.2">
      <c r="B42" s="877"/>
    </row>
    <row r="43" spans="1:32" x14ac:dyDescent="0.2">
      <c r="B43" s="877"/>
    </row>
    <row r="44" spans="1:32" x14ac:dyDescent="0.2">
      <c r="B44" s="877"/>
    </row>
    <row r="45" spans="1:32" x14ac:dyDescent="0.2">
      <c r="B45" s="877"/>
    </row>
    <row r="46" spans="1:32" x14ac:dyDescent="0.2">
      <c r="B46" s="877"/>
    </row>
    <row r="47" spans="1:32" x14ac:dyDescent="0.2">
      <c r="B47" s="877"/>
      <c r="AD47" s="60"/>
    </row>
    <row r="48" spans="1:32" x14ac:dyDescent="0.2">
      <c r="B48" s="877"/>
    </row>
    <row r="49" spans="2:30" x14ac:dyDescent="0.2">
      <c r="B49" s="877"/>
    </row>
    <row r="50" spans="2:30" x14ac:dyDescent="0.2">
      <c r="B50" s="877"/>
    </row>
    <row r="51" spans="2:30" x14ac:dyDescent="0.2">
      <c r="B51" s="877"/>
    </row>
    <row r="52" spans="2:30" x14ac:dyDescent="0.2">
      <c r="B52" s="877"/>
    </row>
    <row r="53" spans="2:30" ht="15" x14ac:dyDescent="0.2">
      <c r="B53" s="877"/>
      <c r="AD53" s="34"/>
    </row>
    <row r="54" spans="2:30" ht="15" x14ac:dyDescent="0.2">
      <c r="B54" s="877"/>
      <c r="AD54" s="34"/>
    </row>
    <row r="55" spans="2:30" ht="15" x14ac:dyDescent="0.2">
      <c r="B55" s="877"/>
      <c r="AD55" s="34"/>
    </row>
    <row r="56" spans="2:30" ht="15" x14ac:dyDescent="0.2">
      <c r="B56" s="877"/>
      <c r="AD56" s="34"/>
    </row>
    <row r="57" spans="2:30" ht="15" x14ac:dyDescent="0.2">
      <c r="B57" s="877"/>
      <c r="AD57" s="34"/>
    </row>
    <row r="58" spans="2:30" ht="15" x14ac:dyDescent="0.2">
      <c r="B58" s="877"/>
      <c r="AD58" s="34"/>
    </row>
    <row r="59" spans="2:30" ht="15" x14ac:dyDescent="0.2">
      <c r="B59" s="877"/>
      <c r="AD59" s="34"/>
    </row>
    <row r="60" spans="2:30" ht="15" x14ac:dyDescent="0.2">
      <c r="B60" s="877"/>
      <c r="AD60" s="34"/>
    </row>
    <row r="61" spans="2:30" ht="15" x14ac:dyDescent="0.2">
      <c r="B61" s="877"/>
      <c r="AD61" s="34"/>
    </row>
    <row r="62" spans="2:30" ht="15" x14ac:dyDescent="0.2">
      <c r="B62" s="877"/>
      <c r="AD62" s="34"/>
    </row>
    <row r="63" spans="2:30" ht="15" x14ac:dyDescent="0.2">
      <c r="B63" s="877"/>
      <c r="AD63" s="34"/>
    </row>
    <row r="64" spans="2:30" ht="15" x14ac:dyDescent="0.2">
      <c r="B64" s="877"/>
      <c r="AD64" s="34"/>
    </row>
    <row r="65" spans="2:30" x14ac:dyDescent="0.2">
      <c r="B65" s="877"/>
    </row>
    <row r="66" spans="2:30" ht="15" x14ac:dyDescent="0.2">
      <c r="B66" s="877"/>
      <c r="AD66" s="34"/>
    </row>
    <row r="67" spans="2:30" ht="15" x14ac:dyDescent="0.2">
      <c r="B67" s="877"/>
      <c r="AD67" s="34"/>
    </row>
    <row r="68" spans="2:30" x14ac:dyDescent="0.2">
      <c r="B68" s="877"/>
    </row>
    <row r="69" spans="2:30" x14ac:dyDescent="0.2">
      <c r="B69" s="877"/>
    </row>
    <row r="70" spans="2:30" x14ac:dyDescent="0.2">
      <c r="B70" s="877"/>
    </row>
    <row r="71" spans="2:30" x14ac:dyDescent="0.2">
      <c r="B71" s="877"/>
    </row>
    <row r="72" spans="2:30" x14ac:dyDescent="0.2">
      <c r="B72" s="877"/>
    </row>
    <row r="73" spans="2:30" x14ac:dyDescent="0.2">
      <c r="B73" s="877"/>
    </row>
    <row r="74" spans="2:30" x14ac:dyDescent="0.2">
      <c r="B74" s="877"/>
    </row>
    <row r="75" spans="2:30" x14ac:dyDescent="0.2">
      <c r="B75" s="877"/>
    </row>
    <row r="76" spans="2:30" x14ac:dyDescent="0.2">
      <c r="B76" s="877"/>
    </row>
    <row r="77" spans="2:30" x14ac:dyDescent="0.2">
      <c r="B77" s="877"/>
    </row>
    <row r="78" spans="2:30" x14ac:dyDescent="0.2">
      <c r="B78" s="877"/>
    </row>
    <row r="79" spans="2:30" x14ac:dyDescent="0.2">
      <c r="B79" s="877"/>
    </row>
    <row r="80" spans="2:30" x14ac:dyDescent="0.2">
      <c r="B80" s="877"/>
    </row>
    <row r="81" spans="2:2" x14ac:dyDescent="0.2">
      <c r="B81" s="877"/>
    </row>
    <row r="82" spans="2:2" x14ac:dyDescent="0.2">
      <c r="B82" s="877"/>
    </row>
    <row r="83" spans="2:2" x14ac:dyDescent="0.2">
      <c r="B83" s="877"/>
    </row>
    <row r="84" spans="2:2" x14ac:dyDescent="0.2">
      <c r="B84" s="877"/>
    </row>
    <row r="85" spans="2:2" x14ac:dyDescent="0.2">
      <c r="B85" s="877"/>
    </row>
    <row r="86" spans="2:2" x14ac:dyDescent="0.2">
      <c r="B86" s="877"/>
    </row>
    <row r="87" spans="2:2" x14ac:dyDescent="0.2">
      <c r="B87" s="877"/>
    </row>
    <row r="88" spans="2:2" x14ac:dyDescent="0.2">
      <c r="B88" s="877"/>
    </row>
    <row r="89" spans="2:2" x14ac:dyDescent="0.2">
      <c r="B89" s="877"/>
    </row>
    <row r="90" spans="2:2" x14ac:dyDescent="0.2">
      <c r="B90" s="877"/>
    </row>
    <row r="91" spans="2:2" x14ac:dyDescent="0.2">
      <c r="B91" s="877"/>
    </row>
    <row r="92" spans="2:2" x14ac:dyDescent="0.2">
      <c r="B92" s="877"/>
    </row>
    <row r="93" spans="2:2" x14ac:dyDescent="0.2">
      <c r="B93" s="877"/>
    </row>
    <row r="94" spans="2:2" x14ac:dyDescent="0.2">
      <c r="B94" s="877"/>
    </row>
    <row r="95" spans="2:2" x14ac:dyDescent="0.2">
      <c r="B95" s="877"/>
    </row>
    <row r="96" spans="2:2" x14ac:dyDescent="0.2">
      <c r="B96" s="877"/>
    </row>
    <row r="97" spans="2:2" x14ac:dyDescent="0.2">
      <c r="B97" s="877"/>
    </row>
    <row r="98" spans="2:2" x14ac:dyDescent="0.2">
      <c r="B98" s="877"/>
    </row>
    <row r="99" spans="2:2" x14ac:dyDescent="0.2">
      <c r="B99" s="877"/>
    </row>
    <row r="100" spans="2:2" x14ac:dyDescent="0.2">
      <c r="B100" s="877"/>
    </row>
    <row r="101" spans="2:2" x14ac:dyDescent="0.2">
      <c r="B101" s="877"/>
    </row>
    <row r="102" spans="2:2" x14ac:dyDescent="0.2">
      <c r="B102" s="877"/>
    </row>
    <row r="103" spans="2:2" x14ac:dyDescent="0.2">
      <c r="B103" s="877"/>
    </row>
    <row r="104" spans="2:2" x14ac:dyDescent="0.2">
      <c r="B104" s="877"/>
    </row>
    <row r="105" spans="2:2" x14ac:dyDescent="0.2">
      <c r="B105" s="877"/>
    </row>
    <row r="106" spans="2:2" x14ac:dyDescent="0.2">
      <c r="B106" s="877"/>
    </row>
    <row r="107" spans="2:2" x14ac:dyDescent="0.2">
      <c r="B107" s="877"/>
    </row>
    <row r="108" spans="2:2" x14ac:dyDescent="0.2">
      <c r="B108" s="877"/>
    </row>
    <row r="109" spans="2:2" x14ac:dyDescent="0.2">
      <c r="B109" s="877"/>
    </row>
    <row r="110" spans="2:2" x14ac:dyDescent="0.2">
      <c r="B110" s="877"/>
    </row>
    <row r="111" spans="2:2" x14ac:dyDescent="0.2">
      <c r="B111" s="877"/>
    </row>
    <row r="112" spans="2:2" x14ac:dyDescent="0.2">
      <c r="B112" s="877"/>
    </row>
    <row r="113" spans="2:2" x14ac:dyDescent="0.2">
      <c r="B113" s="877"/>
    </row>
    <row r="114" spans="2:2" x14ac:dyDescent="0.2">
      <c r="B114" s="877"/>
    </row>
    <row r="115" spans="2:2" x14ac:dyDescent="0.2">
      <c r="B115" s="877"/>
    </row>
    <row r="116" spans="2:2" x14ac:dyDescent="0.2">
      <c r="B116" s="877"/>
    </row>
    <row r="117" spans="2:2" x14ac:dyDescent="0.2">
      <c r="B117" s="877"/>
    </row>
    <row r="118" spans="2:2" x14ac:dyDescent="0.2">
      <c r="B118" s="877"/>
    </row>
    <row r="119" spans="2:2" x14ac:dyDescent="0.2">
      <c r="B119" s="877"/>
    </row>
    <row r="120" spans="2:2" x14ac:dyDescent="0.2">
      <c r="B120" s="877"/>
    </row>
    <row r="121" spans="2:2" x14ac:dyDescent="0.2">
      <c r="B121" s="877"/>
    </row>
    <row r="122" spans="2:2" x14ac:dyDescent="0.2">
      <c r="B122" s="877"/>
    </row>
    <row r="123" spans="2:2" x14ac:dyDescent="0.2">
      <c r="B123" s="877"/>
    </row>
    <row r="124" spans="2:2" x14ac:dyDescent="0.2">
      <c r="B124" s="877"/>
    </row>
    <row r="125" spans="2:2" x14ac:dyDescent="0.2">
      <c r="B125" s="877"/>
    </row>
    <row r="126" spans="2:2" x14ac:dyDescent="0.2">
      <c r="B126" s="877"/>
    </row>
    <row r="127" spans="2:2" x14ac:dyDescent="0.2">
      <c r="B127" s="877"/>
    </row>
    <row r="128" spans="2:2" x14ac:dyDescent="0.2">
      <c r="B128" s="877"/>
    </row>
    <row r="129" spans="2:2" x14ac:dyDescent="0.2">
      <c r="B129" s="877"/>
    </row>
    <row r="130" spans="2:2" x14ac:dyDescent="0.2">
      <c r="B130" s="877"/>
    </row>
    <row r="131" spans="2:2" x14ac:dyDescent="0.2">
      <c r="B131" s="877"/>
    </row>
    <row r="132" spans="2:2" x14ac:dyDescent="0.2">
      <c r="B132" s="877"/>
    </row>
    <row r="133" spans="2:2" x14ac:dyDescent="0.2">
      <c r="B133" s="877"/>
    </row>
    <row r="134" spans="2:2" x14ac:dyDescent="0.2">
      <c r="B134" s="877"/>
    </row>
    <row r="135" spans="2:2" x14ac:dyDescent="0.2">
      <c r="B135" s="877"/>
    </row>
    <row r="136" spans="2:2" x14ac:dyDescent="0.2">
      <c r="B136" s="877"/>
    </row>
    <row r="137" spans="2:2" x14ac:dyDescent="0.2">
      <c r="B137" s="877"/>
    </row>
    <row r="138" spans="2:2" x14ac:dyDescent="0.2">
      <c r="B138" s="877"/>
    </row>
    <row r="139" spans="2:2" x14ac:dyDescent="0.2">
      <c r="B139" s="877"/>
    </row>
    <row r="140" spans="2:2" x14ac:dyDescent="0.2">
      <c r="B140" s="877"/>
    </row>
    <row r="141" spans="2:2" x14ac:dyDescent="0.2">
      <c r="B141" s="877"/>
    </row>
    <row r="142" spans="2:2" x14ac:dyDescent="0.2">
      <c r="B142" s="877"/>
    </row>
    <row r="143" spans="2:2" x14ac:dyDescent="0.2">
      <c r="B143" s="877"/>
    </row>
    <row r="144" spans="2:2" x14ac:dyDescent="0.2">
      <c r="B144" s="877"/>
    </row>
    <row r="145" spans="2:2" x14ac:dyDescent="0.2">
      <c r="B145" s="877"/>
    </row>
    <row r="146" spans="2:2" x14ac:dyDescent="0.2">
      <c r="B146" s="877"/>
    </row>
    <row r="147" spans="2:2" x14ac:dyDescent="0.2">
      <c r="B147" s="877"/>
    </row>
    <row r="148" spans="2:2" x14ac:dyDescent="0.2">
      <c r="B148" s="877"/>
    </row>
    <row r="149" spans="2:2" x14ac:dyDescent="0.2">
      <c r="B149" s="877"/>
    </row>
    <row r="150" spans="2:2" x14ac:dyDescent="0.2">
      <c r="B150" s="877"/>
    </row>
    <row r="151" spans="2:2" x14ac:dyDescent="0.2">
      <c r="B151" s="877"/>
    </row>
    <row r="152" spans="2:2" x14ac:dyDescent="0.2">
      <c r="B152" s="877"/>
    </row>
    <row r="153" spans="2:2" x14ac:dyDescent="0.2">
      <c r="B153" s="877"/>
    </row>
    <row r="154" spans="2:2" x14ac:dyDescent="0.2">
      <c r="B154" s="877"/>
    </row>
    <row r="155" spans="2:2" x14ac:dyDescent="0.2">
      <c r="B155" s="877"/>
    </row>
    <row r="156" spans="2:2" x14ac:dyDescent="0.2">
      <c r="B156" s="877"/>
    </row>
    <row r="157" spans="2:2" x14ac:dyDescent="0.2">
      <c r="B157" s="877"/>
    </row>
    <row r="158" spans="2:2" x14ac:dyDescent="0.2">
      <c r="B158" s="877"/>
    </row>
    <row r="159" spans="2:2" x14ac:dyDescent="0.2">
      <c r="B159" s="877"/>
    </row>
    <row r="160" spans="2:2" x14ac:dyDescent="0.2">
      <c r="B160" s="877"/>
    </row>
    <row r="161" spans="2:2" x14ac:dyDescent="0.2">
      <c r="B161" s="877"/>
    </row>
    <row r="162" spans="2:2" x14ac:dyDescent="0.2">
      <c r="B162" s="877"/>
    </row>
    <row r="163" spans="2:2" x14ac:dyDescent="0.2">
      <c r="B163" s="877"/>
    </row>
    <row r="164" spans="2:2" x14ac:dyDescent="0.2">
      <c r="B164" s="877"/>
    </row>
    <row r="165" spans="2:2" x14ac:dyDescent="0.2">
      <c r="B165" s="877"/>
    </row>
    <row r="166" spans="2:2" x14ac:dyDescent="0.2">
      <c r="B166" s="877"/>
    </row>
    <row r="167" spans="2:2" x14ac:dyDescent="0.2">
      <c r="B167" s="877"/>
    </row>
    <row r="168" spans="2:2" x14ac:dyDescent="0.2">
      <c r="B168" s="877"/>
    </row>
    <row r="169" spans="2:2" x14ac:dyDescent="0.2">
      <c r="B169" s="877"/>
    </row>
    <row r="170" spans="2:2" x14ac:dyDescent="0.2">
      <c r="B170" s="877"/>
    </row>
    <row r="171" spans="2:2" x14ac:dyDescent="0.2">
      <c r="B171" s="877"/>
    </row>
    <row r="172" spans="2:2" x14ac:dyDescent="0.2">
      <c r="B172" s="877"/>
    </row>
    <row r="173" spans="2:2" x14ac:dyDescent="0.2">
      <c r="B173" s="877"/>
    </row>
    <row r="174" spans="2:2" x14ac:dyDescent="0.2">
      <c r="B174" s="877"/>
    </row>
    <row r="175" spans="2:2" x14ac:dyDescent="0.2">
      <c r="B175" s="877"/>
    </row>
    <row r="176" spans="2:2" x14ac:dyDescent="0.2">
      <c r="B176" s="877"/>
    </row>
    <row r="177" spans="2:2" x14ac:dyDescent="0.2">
      <c r="B177" s="877"/>
    </row>
    <row r="178" spans="2:2" x14ac:dyDescent="0.2">
      <c r="B178" s="877"/>
    </row>
    <row r="179" spans="2:2" x14ac:dyDescent="0.2">
      <c r="B179" s="877"/>
    </row>
    <row r="180" spans="2:2" x14ac:dyDescent="0.2">
      <c r="B180" s="877"/>
    </row>
    <row r="181" spans="2:2" x14ac:dyDescent="0.2">
      <c r="B181" s="877"/>
    </row>
    <row r="182" spans="2:2" x14ac:dyDescent="0.2">
      <c r="B182" s="877"/>
    </row>
    <row r="183" spans="2:2" x14ac:dyDescent="0.2">
      <c r="B183" s="877"/>
    </row>
    <row r="184" spans="2:2" x14ac:dyDescent="0.2">
      <c r="B184" s="877"/>
    </row>
    <row r="185" spans="2:2" x14ac:dyDescent="0.2">
      <c r="B185" s="877"/>
    </row>
    <row r="186" spans="2:2" x14ac:dyDescent="0.2">
      <c r="B186" s="877"/>
    </row>
    <row r="187" spans="2:2" x14ac:dyDescent="0.2">
      <c r="B187" s="877"/>
    </row>
    <row r="188" spans="2:2" x14ac:dyDescent="0.2">
      <c r="B188" s="877"/>
    </row>
    <row r="189" spans="2:2" x14ac:dyDescent="0.2">
      <c r="B189" s="877"/>
    </row>
    <row r="190" spans="2:2" x14ac:dyDescent="0.2">
      <c r="B190" s="877"/>
    </row>
    <row r="191" spans="2:2" x14ac:dyDescent="0.2">
      <c r="B191" s="877"/>
    </row>
    <row r="192" spans="2:2" x14ac:dyDescent="0.2">
      <c r="B192" s="877"/>
    </row>
    <row r="193" spans="2:2" x14ac:dyDescent="0.2">
      <c r="B193" s="877"/>
    </row>
    <row r="194" spans="2:2" x14ac:dyDescent="0.2">
      <c r="B194" s="877"/>
    </row>
    <row r="195" spans="2:2" x14ac:dyDescent="0.2">
      <c r="B195" s="877"/>
    </row>
    <row r="196" spans="2:2" x14ac:dyDescent="0.2">
      <c r="B196" s="877"/>
    </row>
    <row r="197" spans="2:2" x14ac:dyDescent="0.2">
      <c r="B197" s="877"/>
    </row>
    <row r="198" spans="2:2" x14ac:dyDescent="0.2">
      <c r="B198" s="877"/>
    </row>
    <row r="199" spans="2:2" x14ac:dyDescent="0.2">
      <c r="B199" s="877"/>
    </row>
    <row r="200" spans="2:2" x14ac:dyDescent="0.2">
      <c r="B200" s="877"/>
    </row>
    <row r="201" spans="2:2" x14ac:dyDescent="0.2">
      <c r="B201" s="877"/>
    </row>
    <row r="202" spans="2:2" x14ac:dyDescent="0.2">
      <c r="B202" s="877"/>
    </row>
    <row r="203" spans="2:2" x14ac:dyDescent="0.2">
      <c r="B203" s="877"/>
    </row>
    <row r="204" spans="2:2" x14ac:dyDescent="0.2">
      <c r="B204" s="877"/>
    </row>
    <row r="205" spans="2:2" x14ac:dyDescent="0.2">
      <c r="B205" s="877"/>
    </row>
    <row r="206" spans="2:2" x14ac:dyDescent="0.2">
      <c r="B206" s="877"/>
    </row>
    <row r="207" spans="2:2" x14ac:dyDescent="0.2">
      <c r="B207" s="877"/>
    </row>
    <row r="208" spans="2:2" x14ac:dyDescent="0.2">
      <c r="B208" s="877"/>
    </row>
    <row r="209" spans="2:2" x14ac:dyDescent="0.2">
      <c r="B209" s="877"/>
    </row>
    <row r="210" spans="2:2" x14ac:dyDescent="0.2">
      <c r="B210" s="877"/>
    </row>
    <row r="211" spans="2:2" x14ac:dyDescent="0.2">
      <c r="B211" s="877"/>
    </row>
    <row r="212" spans="2:2" x14ac:dyDescent="0.2">
      <c r="B212" s="877"/>
    </row>
    <row r="213" spans="2:2" x14ac:dyDescent="0.2">
      <c r="B213" s="877"/>
    </row>
    <row r="214" spans="2:2" x14ac:dyDescent="0.2">
      <c r="B214" s="877"/>
    </row>
    <row r="215" spans="2:2" x14ac:dyDescent="0.2">
      <c r="B215" s="877"/>
    </row>
    <row r="216" spans="2:2" x14ac:dyDescent="0.2">
      <c r="B216" s="877"/>
    </row>
    <row r="217" spans="2:2" x14ac:dyDescent="0.2">
      <c r="B217" s="877"/>
    </row>
    <row r="218" spans="2:2" x14ac:dyDescent="0.2">
      <c r="B218" s="877"/>
    </row>
    <row r="219" spans="2:2" x14ac:dyDescent="0.2">
      <c r="B219" s="877"/>
    </row>
    <row r="220" spans="2:2" x14ac:dyDescent="0.2">
      <c r="B220" s="877"/>
    </row>
    <row r="221" spans="2:2" x14ac:dyDescent="0.2">
      <c r="B221" s="877"/>
    </row>
    <row r="222" spans="2:2" x14ac:dyDescent="0.2">
      <c r="B222" s="877"/>
    </row>
    <row r="223" spans="2:2" x14ac:dyDescent="0.2">
      <c r="B223" s="877"/>
    </row>
    <row r="224" spans="2:2" x14ac:dyDescent="0.2">
      <c r="B224" s="877"/>
    </row>
    <row r="225" spans="2:2" x14ac:dyDescent="0.2">
      <c r="B225" s="877"/>
    </row>
    <row r="226" spans="2:2" x14ac:dyDescent="0.2">
      <c r="B226" s="877"/>
    </row>
    <row r="227" spans="2:2" x14ac:dyDescent="0.2">
      <c r="B227" s="877"/>
    </row>
    <row r="228" spans="2:2" x14ac:dyDescent="0.2">
      <c r="B228" s="877"/>
    </row>
    <row r="229" spans="2:2" x14ac:dyDescent="0.2">
      <c r="B229" s="877"/>
    </row>
    <row r="230" spans="2:2" x14ac:dyDescent="0.2">
      <c r="B230" s="877"/>
    </row>
    <row r="231" spans="2:2" x14ac:dyDescent="0.2">
      <c r="B231" s="877"/>
    </row>
    <row r="232" spans="2:2" x14ac:dyDescent="0.2">
      <c r="B232" s="877"/>
    </row>
    <row r="233" spans="2:2" x14ac:dyDescent="0.2">
      <c r="B233" s="877"/>
    </row>
    <row r="234" spans="2:2" x14ac:dyDescent="0.2">
      <c r="B234" s="877"/>
    </row>
    <row r="235" spans="2:2" x14ac:dyDescent="0.2">
      <c r="B235" s="877"/>
    </row>
    <row r="236" spans="2:2" x14ac:dyDescent="0.2">
      <c r="B236" s="877"/>
    </row>
    <row r="237" spans="2:2" x14ac:dyDescent="0.2">
      <c r="B237" s="877"/>
    </row>
    <row r="238" spans="2:2" x14ac:dyDescent="0.2">
      <c r="B238" s="877"/>
    </row>
    <row r="239" spans="2:2" x14ac:dyDescent="0.2">
      <c r="B239" s="877"/>
    </row>
    <row r="240" spans="2:2" x14ac:dyDescent="0.2">
      <c r="B240" s="877"/>
    </row>
    <row r="241" spans="2:2" x14ac:dyDescent="0.2">
      <c r="B241" s="877"/>
    </row>
    <row r="242" spans="2:2" x14ac:dyDescent="0.2">
      <c r="B242" s="877"/>
    </row>
    <row r="243" spans="2:2" x14ac:dyDescent="0.2">
      <c r="B243" s="877"/>
    </row>
    <row r="244" spans="2:2" x14ac:dyDescent="0.2">
      <c r="B244" s="877"/>
    </row>
    <row r="245" spans="2:2" x14ac:dyDescent="0.2">
      <c r="B245" s="877"/>
    </row>
    <row r="246" spans="2:2" x14ac:dyDescent="0.2">
      <c r="B246" s="877"/>
    </row>
    <row r="247" spans="2:2" x14ac:dyDescent="0.2">
      <c r="B247" s="877"/>
    </row>
    <row r="248" spans="2:2" x14ac:dyDescent="0.2">
      <c r="B248" s="877"/>
    </row>
    <row r="249" spans="2:2" x14ac:dyDescent="0.2">
      <c r="B249" s="877"/>
    </row>
    <row r="250" spans="2:2" x14ac:dyDescent="0.2">
      <c r="B250" s="877"/>
    </row>
    <row r="251" spans="2:2" x14ac:dyDescent="0.2">
      <c r="B251" s="877"/>
    </row>
    <row r="252" spans="2:2" x14ac:dyDescent="0.2">
      <c r="B252" s="877"/>
    </row>
    <row r="253" spans="2:2" x14ac:dyDescent="0.2">
      <c r="B253" s="877"/>
    </row>
    <row r="254" spans="2:2" x14ac:dyDescent="0.2">
      <c r="B254" s="877"/>
    </row>
    <row r="255" spans="2:2" x14ac:dyDescent="0.2">
      <c r="B255" s="877"/>
    </row>
    <row r="256" spans="2:2" x14ac:dyDescent="0.2">
      <c r="B256" s="877"/>
    </row>
    <row r="257" spans="2:2" x14ac:dyDescent="0.2">
      <c r="B257" s="877"/>
    </row>
    <row r="258" spans="2:2" x14ac:dyDescent="0.2">
      <c r="B258" s="877"/>
    </row>
    <row r="259" spans="2:2" x14ac:dyDescent="0.2">
      <c r="B259" s="877"/>
    </row>
    <row r="260" spans="2:2" x14ac:dyDescent="0.2">
      <c r="B260" s="877"/>
    </row>
    <row r="261" spans="2:2" x14ac:dyDescent="0.2">
      <c r="B261" s="877"/>
    </row>
    <row r="262" spans="2:2" x14ac:dyDescent="0.2">
      <c r="B262" s="877"/>
    </row>
    <row r="263" spans="2:2" x14ac:dyDescent="0.2">
      <c r="B263" s="877"/>
    </row>
    <row r="264" spans="2:2" x14ac:dyDescent="0.2">
      <c r="B264" s="877"/>
    </row>
    <row r="265" spans="2:2" x14ac:dyDescent="0.2">
      <c r="B265" s="877"/>
    </row>
    <row r="266" spans="2:2" x14ac:dyDescent="0.2">
      <c r="B266" s="877"/>
    </row>
    <row r="267" spans="2:2" x14ac:dyDescent="0.2">
      <c r="B267" s="877"/>
    </row>
    <row r="268" spans="2:2" x14ac:dyDescent="0.2">
      <c r="B268" s="877"/>
    </row>
    <row r="269" spans="2:2" x14ac:dyDescent="0.2">
      <c r="B269" s="877"/>
    </row>
    <row r="270" spans="2:2" x14ac:dyDescent="0.2">
      <c r="B270" s="877"/>
    </row>
    <row r="271" spans="2:2" x14ac:dyDescent="0.2">
      <c r="B271" s="877"/>
    </row>
    <row r="272" spans="2:2" x14ac:dyDescent="0.2">
      <c r="B272" s="877"/>
    </row>
    <row r="273" spans="2:2" x14ac:dyDescent="0.2">
      <c r="B273" s="877"/>
    </row>
    <row r="274" spans="2:2" x14ac:dyDescent="0.2">
      <c r="B274" s="877"/>
    </row>
    <row r="275" spans="2:2" x14ac:dyDescent="0.2">
      <c r="B275" s="877"/>
    </row>
    <row r="276" spans="2:2" x14ac:dyDescent="0.2">
      <c r="B276" s="877"/>
    </row>
    <row r="277" spans="2:2" x14ac:dyDescent="0.2">
      <c r="B277" s="877"/>
    </row>
    <row r="278" spans="2:2" x14ac:dyDescent="0.2">
      <c r="B278" s="877"/>
    </row>
    <row r="279" spans="2:2" x14ac:dyDescent="0.2">
      <c r="B279" s="877"/>
    </row>
    <row r="280" spans="2:2" x14ac:dyDescent="0.2">
      <c r="B280" s="877"/>
    </row>
    <row r="281" spans="2:2" x14ac:dyDescent="0.2">
      <c r="B281" s="877"/>
    </row>
    <row r="282" spans="2:2" x14ac:dyDescent="0.2">
      <c r="B282" s="877"/>
    </row>
    <row r="283" spans="2:2" x14ac:dyDescent="0.2">
      <c r="B283" s="877"/>
    </row>
    <row r="284" spans="2:2" x14ac:dyDescent="0.2">
      <c r="B284" s="877"/>
    </row>
    <row r="285" spans="2:2" x14ac:dyDescent="0.2">
      <c r="B285" s="877"/>
    </row>
    <row r="286" spans="2:2" x14ac:dyDescent="0.2">
      <c r="B286" s="877"/>
    </row>
    <row r="287" spans="2:2" x14ac:dyDescent="0.2">
      <c r="B287" s="877"/>
    </row>
    <row r="288" spans="2:2" x14ac:dyDescent="0.2">
      <c r="B288" s="877"/>
    </row>
    <row r="289" spans="2:2" x14ac:dyDescent="0.2">
      <c r="B289" s="877"/>
    </row>
    <row r="290" spans="2:2" x14ac:dyDescent="0.2">
      <c r="B290" s="877"/>
    </row>
    <row r="291" spans="2:2" x14ac:dyDescent="0.2">
      <c r="B291" s="877"/>
    </row>
    <row r="292" spans="2:2" x14ac:dyDescent="0.2">
      <c r="B292" s="877"/>
    </row>
    <row r="293" spans="2:2" x14ac:dyDescent="0.2">
      <c r="B293" s="877"/>
    </row>
    <row r="294" spans="2:2" x14ac:dyDescent="0.2">
      <c r="B294" s="877"/>
    </row>
    <row r="295" spans="2:2" x14ac:dyDescent="0.2">
      <c r="B295" s="877"/>
    </row>
    <row r="296" spans="2:2" x14ac:dyDescent="0.2">
      <c r="B296" s="877"/>
    </row>
    <row r="297" spans="2:2" x14ac:dyDescent="0.2">
      <c r="B297" s="877"/>
    </row>
    <row r="298" spans="2:2" x14ac:dyDescent="0.2">
      <c r="B298" s="877"/>
    </row>
    <row r="299" spans="2:2" x14ac:dyDescent="0.2">
      <c r="B299" s="877"/>
    </row>
    <row r="300" spans="2:2" x14ac:dyDescent="0.2">
      <c r="B300" s="877"/>
    </row>
    <row r="301" spans="2:2" x14ac:dyDescent="0.2">
      <c r="B301" s="877"/>
    </row>
    <row r="302" spans="2:2" x14ac:dyDescent="0.2">
      <c r="B302" s="877"/>
    </row>
    <row r="303" spans="2:2" x14ac:dyDescent="0.2">
      <c r="B303" s="877"/>
    </row>
    <row r="304" spans="2:2" x14ac:dyDescent="0.2">
      <c r="B304" s="877"/>
    </row>
    <row r="305" spans="2:2" x14ac:dyDescent="0.2">
      <c r="B305" s="877"/>
    </row>
    <row r="306" spans="2:2" x14ac:dyDescent="0.2">
      <c r="B306" s="877"/>
    </row>
    <row r="307" spans="2:2" x14ac:dyDescent="0.2">
      <c r="B307" s="877"/>
    </row>
    <row r="308" spans="2:2" x14ac:dyDescent="0.2">
      <c r="B308" s="877"/>
    </row>
    <row r="309" spans="2:2" x14ac:dyDescent="0.2">
      <c r="B309" s="877"/>
    </row>
    <row r="310" spans="2:2" x14ac:dyDescent="0.2">
      <c r="B310" s="877"/>
    </row>
    <row r="311" spans="2:2" x14ac:dyDescent="0.2">
      <c r="B311" s="877"/>
    </row>
    <row r="312" spans="2:2" x14ac:dyDescent="0.2">
      <c r="B312" s="877"/>
    </row>
    <row r="313" spans="2:2" x14ac:dyDescent="0.2">
      <c r="B313" s="877"/>
    </row>
    <row r="314" spans="2:2" x14ac:dyDescent="0.2">
      <c r="B314" s="877"/>
    </row>
    <row r="315" spans="2:2" x14ac:dyDescent="0.2">
      <c r="B315" s="877"/>
    </row>
    <row r="316" spans="2:2" x14ac:dyDescent="0.2">
      <c r="B316" s="877"/>
    </row>
    <row r="317" spans="2:2" x14ac:dyDescent="0.2">
      <c r="B317" s="877"/>
    </row>
    <row r="318" spans="2:2" x14ac:dyDescent="0.2">
      <c r="B318" s="877"/>
    </row>
    <row r="319" spans="2:2" x14ac:dyDescent="0.2">
      <c r="B319" s="877"/>
    </row>
    <row r="320" spans="2:2" x14ac:dyDescent="0.2">
      <c r="B320" s="877"/>
    </row>
    <row r="321" spans="2:2" x14ac:dyDescent="0.2">
      <c r="B321" s="877"/>
    </row>
    <row r="322" spans="2:2" x14ac:dyDescent="0.2">
      <c r="B322" s="877"/>
    </row>
    <row r="323" spans="2:2" x14ac:dyDescent="0.2">
      <c r="B323" s="877"/>
    </row>
    <row r="324" spans="2:2" x14ac:dyDescent="0.2">
      <c r="B324" s="877"/>
    </row>
    <row r="325" spans="2:2" x14ac:dyDescent="0.2">
      <c r="B325" s="877"/>
    </row>
    <row r="326" spans="2:2" x14ac:dyDescent="0.2">
      <c r="B326" s="877"/>
    </row>
    <row r="327" spans="2:2" x14ac:dyDescent="0.2">
      <c r="B327" s="877"/>
    </row>
    <row r="328" spans="2:2" x14ac:dyDescent="0.2">
      <c r="B328" s="877"/>
    </row>
    <row r="329" spans="2:2" x14ac:dyDescent="0.2">
      <c r="B329" s="877"/>
    </row>
    <row r="330" spans="2:2" x14ac:dyDescent="0.2">
      <c r="B330" s="877"/>
    </row>
    <row r="331" spans="2:2" x14ac:dyDescent="0.2">
      <c r="B331" s="877"/>
    </row>
    <row r="332" spans="2:2" x14ac:dyDescent="0.2">
      <c r="B332" s="877"/>
    </row>
    <row r="333" spans="2:2" x14ac:dyDescent="0.2">
      <c r="B333" s="877"/>
    </row>
    <row r="334" spans="2:2" x14ac:dyDescent="0.2">
      <c r="B334" s="877"/>
    </row>
    <row r="335" spans="2:2" x14ac:dyDescent="0.2">
      <c r="B335" s="877"/>
    </row>
    <row r="336" spans="2:2" x14ac:dyDescent="0.2">
      <c r="B336" s="877"/>
    </row>
    <row r="337" spans="2:2" x14ac:dyDescent="0.2">
      <c r="B337" s="877"/>
    </row>
    <row r="338" spans="2:2" x14ac:dyDescent="0.2">
      <c r="B338" s="877"/>
    </row>
    <row r="339" spans="2:2" x14ac:dyDescent="0.2">
      <c r="B339" s="877"/>
    </row>
    <row r="340" spans="2:2" x14ac:dyDescent="0.2">
      <c r="B340" s="877"/>
    </row>
    <row r="341" spans="2:2" x14ac:dyDescent="0.2">
      <c r="B341" s="877"/>
    </row>
    <row r="342" spans="2:2" x14ac:dyDescent="0.2">
      <c r="B342" s="877"/>
    </row>
    <row r="343" spans="2:2" x14ac:dyDescent="0.2">
      <c r="B343" s="877"/>
    </row>
    <row r="344" spans="2:2" x14ac:dyDescent="0.2">
      <c r="B344" s="877"/>
    </row>
    <row r="345" spans="2:2" x14ac:dyDescent="0.2">
      <c r="B345" s="877"/>
    </row>
    <row r="346" spans="2:2" x14ac:dyDescent="0.2">
      <c r="B346" s="877"/>
    </row>
    <row r="347" spans="2:2" x14ac:dyDescent="0.2">
      <c r="B347" s="877"/>
    </row>
    <row r="348" spans="2:2" x14ac:dyDescent="0.2">
      <c r="B348" s="877"/>
    </row>
    <row r="349" spans="2:2" x14ac:dyDescent="0.2">
      <c r="B349" s="877"/>
    </row>
    <row r="350" spans="2:2" x14ac:dyDescent="0.2">
      <c r="B350" s="877"/>
    </row>
    <row r="351" spans="2:2" x14ac:dyDescent="0.2">
      <c r="B351" s="877"/>
    </row>
    <row r="352" spans="2:2" x14ac:dyDescent="0.2">
      <c r="B352" s="877"/>
    </row>
    <row r="353" spans="2:2" x14ac:dyDescent="0.2">
      <c r="B353" s="877"/>
    </row>
    <row r="354" spans="2:2" x14ac:dyDescent="0.2">
      <c r="B354" s="877"/>
    </row>
    <row r="355" spans="2:2" x14ac:dyDescent="0.2">
      <c r="B355" s="877"/>
    </row>
    <row r="356" spans="2:2" x14ac:dyDescent="0.2">
      <c r="B356" s="877"/>
    </row>
    <row r="357" spans="2:2" x14ac:dyDescent="0.2">
      <c r="B357" s="877"/>
    </row>
    <row r="358" spans="2:2" x14ac:dyDescent="0.2">
      <c r="B358" s="877"/>
    </row>
    <row r="359" spans="2:2" x14ac:dyDescent="0.2">
      <c r="B359" s="877"/>
    </row>
    <row r="360" spans="2:2" x14ac:dyDescent="0.2">
      <c r="B360" s="877"/>
    </row>
    <row r="361" spans="2:2" x14ac:dyDescent="0.2">
      <c r="B361" s="877"/>
    </row>
    <row r="362" spans="2:2" x14ac:dyDescent="0.2">
      <c r="B362" s="877"/>
    </row>
    <row r="363" spans="2:2" x14ac:dyDescent="0.2">
      <c r="B363" s="877"/>
    </row>
    <row r="364" spans="2:2" x14ac:dyDescent="0.2">
      <c r="B364" s="877"/>
    </row>
    <row r="365" spans="2:2" x14ac:dyDescent="0.2">
      <c r="B365" s="877"/>
    </row>
    <row r="366" spans="2:2" x14ac:dyDescent="0.2">
      <c r="B366" s="877"/>
    </row>
    <row r="367" spans="2:2" x14ac:dyDescent="0.2">
      <c r="B367" s="877"/>
    </row>
    <row r="368" spans="2:2" x14ac:dyDescent="0.2">
      <c r="B368" s="877"/>
    </row>
    <row r="369" spans="2:2" x14ac:dyDescent="0.2">
      <c r="B369" s="877"/>
    </row>
    <row r="370" spans="2:2" x14ac:dyDescent="0.2">
      <c r="B370" s="877"/>
    </row>
    <row r="371" spans="2:2" x14ac:dyDescent="0.2">
      <c r="B371" s="877"/>
    </row>
    <row r="372" spans="2:2" x14ac:dyDescent="0.2">
      <c r="B372" s="877"/>
    </row>
    <row r="373" spans="2:2" x14ac:dyDescent="0.2">
      <c r="B373" s="877"/>
    </row>
    <row r="374" spans="2:2" x14ac:dyDescent="0.2">
      <c r="B374" s="877"/>
    </row>
    <row r="375" spans="2:2" x14ac:dyDescent="0.2">
      <c r="B375" s="877"/>
    </row>
    <row r="376" spans="2:2" x14ac:dyDescent="0.2">
      <c r="B376" s="877"/>
    </row>
    <row r="377" spans="2:2" x14ac:dyDescent="0.2">
      <c r="B377" s="877"/>
    </row>
    <row r="378" spans="2:2" x14ac:dyDescent="0.2">
      <c r="B378" s="877"/>
    </row>
    <row r="379" spans="2:2" x14ac:dyDescent="0.2">
      <c r="B379" s="877"/>
    </row>
    <row r="380" spans="2:2" x14ac:dyDescent="0.2">
      <c r="B380" s="877"/>
    </row>
    <row r="381" spans="2:2" x14ac:dyDescent="0.2">
      <c r="B381" s="877"/>
    </row>
    <row r="382" spans="2:2" x14ac:dyDescent="0.2">
      <c r="B382" s="877"/>
    </row>
    <row r="383" spans="2:2" x14ac:dyDescent="0.2">
      <c r="B383" s="877"/>
    </row>
    <row r="384" spans="2:2" x14ac:dyDescent="0.2">
      <c r="B384" s="877"/>
    </row>
    <row r="385" spans="2:2" x14ac:dyDescent="0.2">
      <c r="B385" s="877"/>
    </row>
    <row r="386" spans="2:2" x14ac:dyDescent="0.2">
      <c r="B386" s="877"/>
    </row>
    <row r="387" spans="2:2" x14ac:dyDescent="0.2">
      <c r="B387" s="877"/>
    </row>
    <row r="388" spans="2:2" x14ac:dyDescent="0.2">
      <c r="B388" s="877"/>
    </row>
    <row r="389" spans="2:2" x14ac:dyDescent="0.2">
      <c r="B389" s="877"/>
    </row>
    <row r="390" spans="2:2" x14ac:dyDescent="0.2">
      <c r="B390" s="877"/>
    </row>
    <row r="391" spans="2:2" x14ac:dyDescent="0.2">
      <c r="B391" s="877"/>
    </row>
    <row r="392" spans="2:2" x14ac:dyDescent="0.2">
      <c r="B392" s="877"/>
    </row>
    <row r="393" spans="2:2" x14ac:dyDescent="0.2">
      <c r="B393" s="877"/>
    </row>
    <row r="394" spans="2:2" x14ac:dyDescent="0.2">
      <c r="B394" s="877"/>
    </row>
    <row r="395" spans="2:2" x14ac:dyDescent="0.2">
      <c r="B395" s="877"/>
    </row>
    <row r="396" spans="2:2" x14ac:dyDescent="0.2">
      <c r="B396" s="877"/>
    </row>
    <row r="397" spans="2:2" x14ac:dyDescent="0.2">
      <c r="B397" s="877"/>
    </row>
    <row r="398" spans="2:2" x14ac:dyDescent="0.2">
      <c r="B398" s="877"/>
    </row>
    <row r="399" spans="2:2" x14ac:dyDescent="0.2">
      <c r="B399" s="877"/>
    </row>
    <row r="400" spans="2:2" x14ac:dyDescent="0.2">
      <c r="B400" s="877"/>
    </row>
    <row r="401" spans="2:2" x14ac:dyDescent="0.2">
      <c r="B401" s="877"/>
    </row>
    <row r="402" spans="2:2" x14ac:dyDescent="0.2">
      <c r="B402" s="877"/>
    </row>
    <row r="403" spans="2:2" x14ac:dyDescent="0.2">
      <c r="B403" s="877"/>
    </row>
    <row r="404" spans="2:2" x14ac:dyDescent="0.2">
      <c r="B404" s="877"/>
    </row>
    <row r="405" spans="2:2" x14ac:dyDescent="0.2">
      <c r="B405" s="877"/>
    </row>
    <row r="406" spans="2:2" x14ac:dyDescent="0.2">
      <c r="B406" s="877"/>
    </row>
    <row r="407" spans="2:2" x14ac:dyDescent="0.2">
      <c r="B407" s="877"/>
    </row>
    <row r="408" spans="2:2" x14ac:dyDescent="0.2">
      <c r="B408" s="877"/>
    </row>
    <row r="409" spans="2:2" x14ac:dyDescent="0.2">
      <c r="B409" s="877"/>
    </row>
    <row r="410" spans="2:2" x14ac:dyDescent="0.2">
      <c r="B410" s="877"/>
    </row>
    <row r="411" spans="2:2" x14ac:dyDescent="0.2">
      <c r="B411" s="877"/>
    </row>
    <row r="412" spans="2:2" x14ac:dyDescent="0.2">
      <c r="B412" s="877"/>
    </row>
    <row r="413" spans="2:2" x14ac:dyDescent="0.2">
      <c r="B413" s="877"/>
    </row>
    <row r="414" spans="2:2" x14ac:dyDescent="0.2">
      <c r="B414" s="877"/>
    </row>
    <row r="415" spans="2:2" x14ac:dyDescent="0.2">
      <c r="B415" s="877"/>
    </row>
    <row r="416" spans="2:2" x14ac:dyDescent="0.2">
      <c r="B416" s="877"/>
    </row>
    <row r="417" spans="2:2" x14ac:dyDescent="0.2">
      <c r="B417" s="877"/>
    </row>
    <row r="418" spans="2:2" x14ac:dyDescent="0.2">
      <c r="B418" s="877"/>
    </row>
    <row r="419" spans="2:2" x14ac:dyDescent="0.2">
      <c r="B419" s="877"/>
    </row>
    <row r="420" spans="2:2" x14ac:dyDescent="0.2">
      <c r="B420" s="877"/>
    </row>
    <row r="421" spans="2:2" x14ac:dyDescent="0.2">
      <c r="B421" s="877"/>
    </row>
    <row r="422" spans="2:2" x14ac:dyDescent="0.2">
      <c r="B422" s="877"/>
    </row>
    <row r="423" spans="2:2" x14ac:dyDescent="0.2">
      <c r="B423" s="877"/>
    </row>
    <row r="424" spans="2:2" x14ac:dyDescent="0.2">
      <c r="B424" s="877"/>
    </row>
    <row r="425" spans="2:2" x14ac:dyDescent="0.2">
      <c r="B425" s="877"/>
    </row>
    <row r="426" spans="2:2" x14ac:dyDescent="0.2">
      <c r="B426" s="877"/>
    </row>
    <row r="427" spans="2:2" x14ac:dyDescent="0.2">
      <c r="B427" s="877"/>
    </row>
    <row r="428" spans="2:2" x14ac:dyDescent="0.2">
      <c r="B428" s="877"/>
    </row>
    <row r="429" spans="2:2" x14ac:dyDescent="0.2">
      <c r="B429" s="877"/>
    </row>
    <row r="430" spans="2:2" x14ac:dyDescent="0.2">
      <c r="B430" s="877"/>
    </row>
    <row r="431" spans="2:2" x14ac:dyDescent="0.2">
      <c r="B431" s="877"/>
    </row>
    <row r="432" spans="2:2" x14ac:dyDescent="0.2">
      <c r="B432" s="877"/>
    </row>
    <row r="433" spans="2:2" x14ac:dyDescent="0.2">
      <c r="B433" s="877"/>
    </row>
    <row r="434" spans="2:2" x14ac:dyDescent="0.2">
      <c r="B434" s="877"/>
    </row>
    <row r="435" spans="2:2" x14ac:dyDescent="0.2">
      <c r="B435" s="877"/>
    </row>
    <row r="436" spans="2:2" x14ac:dyDescent="0.2">
      <c r="B436" s="877"/>
    </row>
    <row r="437" spans="2:2" x14ac:dyDescent="0.2">
      <c r="B437" s="877"/>
    </row>
    <row r="438" spans="2:2" x14ac:dyDescent="0.2">
      <c r="B438" s="877"/>
    </row>
    <row r="439" spans="2:2" x14ac:dyDescent="0.2">
      <c r="B439" s="877"/>
    </row>
    <row r="440" spans="2:2" x14ac:dyDescent="0.2">
      <c r="B440" s="877"/>
    </row>
    <row r="441" spans="2:2" x14ac:dyDescent="0.2">
      <c r="B441" s="877"/>
    </row>
    <row r="442" spans="2:2" x14ac:dyDescent="0.2">
      <c r="B442" s="877"/>
    </row>
    <row r="443" spans="2:2" x14ac:dyDescent="0.2">
      <c r="B443" s="877"/>
    </row>
    <row r="444" spans="2:2" x14ac:dyDescent="0.2">
      <c r="B444" s="877"/>
    </row>
    <row r="445" spans="2:2" x14ac:dyDescent="0.2">
      <c r="B445" s="877"/>
    </row>
    <row r="446" spans="2:2" x14ac:dyDescent="0.2">
      <c r="B446" s="877"/>
    </row>
    <row r="447" spans="2:2" x14ac:dyDescent="0.2">
      <c r="B447" s="877"/>
    </row>
    <row r="448" spans="2:2" x14ac:dyDescent="0.2">
      <c r="B448" s="877"/>
    </row>
    <row r="449" spans="2:2" x14ac:dyDescent="0.2">
      <c r="B449" s="877"/>
    </row>
    <row r="450" spans="2:2" x14ac:dyDescent="0.2">
      <c r="B450" s="877"/>
    </row>
    <row r="451" spans="2:2" x14ac:dyDescent="0.2">
      <c r="B451" s="877"/>
    </row>
    <row r="452" spans="2:2" x14ac:dyDescent="0.2">
      <c r="B452" s="877"/>
    </row>
    <row r="453" spans="2:2" x14ac:dyDescent="0.2">
      <c r="B453" s="877"/>
    </row>
    <row r="454" spans="2:2" x14ac:dyDescent="0.2">
      <c r="B454" s="877"/>
    </row>
    <row r="455" spans="2:2" x14ac:dyDescent="0.2">
      <c r="B455" s="877"/>
    </row>
    <row r="456" spans="2:2" x14ac:dyDescent="0.2">
      <c r="B456" s="877"/>
    </row>
    <row r="457" spans="2:2" x14ac:dyDescent="0.2">
      <c r="B457" s="877"/>
    </row>
    <row r="458" spans="2:2" x14ac:dyDescent="0.2">
      <c r="B458" s="877"/>
    </row>
    <row r="459" spans="2:2" x14ac:dyDescent="0.2">
      <c r="B459" s="877"/>
    </row>
    <row r="460" spans="2:2" x14ac:dyDescent="0.2">
      <c r="B460" s="877"/>
    </row>
    <row r="461" spans="2:2" x14ac:dyDescent="0.2">
      <c r="B461" s="877"/>
    </row>
    <row r="462" spans="2:2" x14ac:dyDescent="0.2">
      <c r="B462" s="877"/>
    </row>
    <row r="463" spans="2:2" x14ac:dyDescent="0.2">
      <c r="B463" s="877"/>
    </row>
    <row r="464" spans="2:2" x14ac:dyDescent="0.2">
      <c r="B464" s="877"/>
    </row>
    <row r="465" spans="2:2" x14ac:dyDescent="0.2">
      <c r="B465" s="877"/>
    </row>
    <row r="466" spans="2:2" x14ac:dyDescent="0.2">
      <c r="B466" s="877"/>
    </row>
    <row r="467" spans="2:2" x14ac:dyDescent="0.2">
      <c r="B467" s="877"/>
    </row>
    <row r="468" spans="2:2" x14ac:dyDescent="0.2">
      <c r="B468" s="877"/>
    </row>
    <row r="469" spans="2:2" x14ac:dyDescent="0.2">
      <c r="B469" s="877"/>
    </row>
    <row r="470" spans="2:2" x14ac:dyDescent="0.2">
      <c r="B470" s="877"/>
    </row>
    <row r="471" spans="2:2" x14ac:dyDescent="0.2">
      <c r="B471" s="877"/>
    </row>
    <row r="472" spans="2:2" x14ac:dyDescent="0.2">
      <c r="B472" s="877"/>
    </row>
    <row r="473" spans="2:2" x14ac:dyDescent="0.2">
      <c r="B473" s="877"/>
    </row>
    <row r="474" spans="2:2" x14ac:dyDescent="0.2">
      <c r="B474" s="877"/>
    </row>
    <row r="475" spans="2:2" x14ac:dyDescent="0.2">
      <c r="B475" s="877"/>
    </row>
    <row r="476" spans="2:2" x14ac:dyDescent="0.2">
      <c r="B476" s="877"/>
    </row>
    <row r="477" spans="2:2" x14ac:dyDescent="0.2">
      <c r="B477" s="877"/>
    </row>
    <row r="478" spans="2:2" x14ac:dyDescent="0.2">
      <c r="B478" s="877"/>
    </row>
    <row r="479" spans="2:2" x14ac:dyDescent="0.2">
      <c r="B479" s="877"/>
    </row>
    <row r="480" spans="2:2" x14ac:dyDescent="0.2">
      <c r="B480" s="877"/>
    </row>
    <row r="481" spans="2:2" x14ac:dyDescent="0.2">
      <c r="B481" s="877"/>
    </row>
    <row r="482" spans="2:2" x14ac:dyDescent="0.2">
      <c r="B482" s="877"/>
    </row>
    <row r="483" spans="2:2" x14ac:dyDescent="0.2">
      <c r="B483" s="877"/>
    </row>
    <row r="484" spans="2:2" x14ac:dyDescent="0.2">
      <c r="B484" s="877"/>
    </row>
    <row r="485" spans="2:2" x14ac:dyDescent="0.2">
      <c r="B485" s="877"/>
    </row>
    <row r="486" spans="2:2" x14ac:dyDescent="0.2">
      <c r="B486" s="877"/>
    </row>
    <row r="487" spans="2:2" x14ac:dyDescent="0.2">
      <c r="B487" s="877"/>
    </row>
    <row r="488" spans="2:2" x14ac:dyDescent="0.2">
      <c r="B488" s="877"/>
    </row>
    <row r="489" spans="2:2" x14ac:dyDescent="0.2">
      <c r="B489" s="877"/>
    </row>
    <row r="490" spans="2:2" x14ac:dyDescent="0.2">
      <c r="B490" s="877"/>
    </row>
    <row r="491" spans="2:2" x14ac:dyDescent="0.2">
      <c r="B491" s="877"/>
    </row>
    <row r="492" spans="2:2" x14ac:dyDescent="0.2">
      <c r="B492" s="877"/>
    </row>
    <row r="493" spans="2:2" x14ac:dyDescent="0.2">
      <c r="B493" s="877"/>
    </row>
    <row r="494" spans="2:2" x14ac:dyDescent="0.2">
      <c r="B494" s="877"/>
    </row>
    <row r="495" spans="2:2" x14ac:dyDescent="0.2">
      <c r="B495" s="877"/>
    </row>
    <row r="496" spans="2:2" x14ac:dyDescent="0.2">
      <c r="B496" s="877"/>
    </row>
    <row r="497" spans="2:2" x14ac:dyDescent="0.2">
      <c r="B497" s="877"/>
    </row>
    <row r="498" spans="2:2" x14ac:dyDescent="0.2">
      <c r="B498" s="877"/>
    </row>
    <row r="499" spans="2:2" x14ac:dyDescent="0.2">
      <c r="B499" s="877"/>
    </row>
    <row r="500" spans="2:2" x14ac:dyDescent="0.2">
      <c r="B500" s="877"/>
    </row>
    <row r="501" spans="2:2" x14ac:dyDescent="0.2">
      <c r="B501" s="877"/>
    </row>
    <row r="502" spans="2:2" x14ac:dyDescent="0.2">
      <c r="B502" s="877"/>
    </row>
    <row r="503" spans="2:2" x14ac:dyDescent="0.2">
      <c r="B503" s="877"/>
    </row>
    <row r="504" spans="2:2" x14ac:dyDescent="0.2">
      <c r="B504" s="877"/>
    </row>
    <row r="505" spans="2:2" x14ac:dyDescent="0.2">
      <c r="B505" s="877"/>
    </row>
    <row r="506" spans="2:2" x14ac:dyDescent="0.2">
      <c r="B506" s="877"/>
    </row>
    <row r="507" spans="2:2" x14ac:dyDescent="0.2">
      <c r="B507" s="877"/>
    </row>
    <row r="508" spans="2:2" x14ac:dyDescent="0.2">
      <c r="B508" s="877"/>
    </row>
    <row r="509" spans="2:2" x14ac:dyDescent="0.2">
      <c r="B509" s="877"/>
    </row>
    <row r="510" spans="2:2" x14ac:dyDescent="0.2">
      <c r="B510" s="877"/>
    </row>
    <row r="511" spans="2:2" x14ac:dyDescent="0.2">
      <c r="B511" s="877"/>
    </row>
    <row r="512" spans="2:2" x14ac:dyDescent="0.2">
      <c r="B512" s="877"/>
    </row>
    <row r="513" spans="2:2" x14ac:dyDescent="0.2">
      <c r="B513" s="877"/>
    </row>
    <row r="514" spans="2:2" x14ac:dyDescent="0.2">
      <c r="B514" s="877"/>
    </row>
    <row r="515" spans="2:2" x14ac:dyDescent="0.2">
      <c r="B515" s="877"/>
    </row>
    <row r="516" spans="2:2" x14ac:dyDescent="0.2">
      <c r="B516" s="877"/>
    </row>
    <row r="517" spans="2:2" x14ac:dyDescent="0.2">
      <c r="B517" s="877"/>
    </row>
    <row r="518" spans="2:2" x14ac:dyDescent="0.2">
      <c r="B518" s="877"/>
    </row>
    <row r="519" spans="2:2" x14ac:dyDescent="0.2">
      <c r="B519" s="877"/>
    </row>
    <row r="520" spans="2:2" x14ac:dyDescent="0.2">
      <c r="B520" s="877"/>
    </row>
    <row r="521" spans="2:2" x14ac:dyDescent="0.2">
      <c r="B521" s="877"/>
    </row>
    <row r="522" spans="2:2" x14ac:dyDescent="0.2">
      <c r="B522" s="877"/>
    </row>
    <row r="523" spans="2:2" x14ac:dyDescent="0.2">
      <c r="B523" s="877"/>
    </row>
    <row r="524" spans="2:2" x14ac:dyDescent="0.2">
      <c r="B524" s="877"/>
    </row>
    <row r="525" spans="2:2" x14ac:dyDescent="0.2">
      <c r="B525" s="877"/>
    </row>
    <row r="526" spans="2:2" x14ac:dyDescent="0.2">
      <c r="B526" s="877"/>
    </row>
    <row r="527" spans="2:2" x14ac:dyDescent="0.2">
      <c r="B527" s="877"/>
    </row>
    <row r="528" spans="2:2" x14ac:dyDescent="0.2">
      <c r="B528" s="877"/>
    </row>
    <row r="529" spans="2:2" x14ac:dyDescent="0.2">
      <c r="B529" s="877"/>
    </row>
    <row r="530" spans="2:2" x14ac:dyDescent="0.2">
      <c r="B530" s="877"/>
    </row>
    <row r="531" spans="2:2" x14ac:dyDescent="0.2">
      <c r="B531" s="877"/>
    </row>
    <row r="532" spans="2:2" x14ac:dyDescent="0.2">
      <c r="B532" s="877"/>
    </row>
    <row r="533" spans="2:2" x14ac:dyDescent="0.2">
      <c r="B533" s="877"/>
    </row>
    <row r="534" spans="2:2" x14ac:dyDescent="0.2">
      <c r="B534" s="877"/>
    </row>
    <row r="535" spans="2:2" x14ac:dyDescent="0.2">
      <c r="B535" s="877"/>
    </row>
    <row r="536" spans="2:2" x14ac:dyDescent="0.2">
      <c r="B536" s="877"/>
    </row>
    <row r="537" spans="2:2" x14ac:dyDescent="0.2">
      <c r="B537" s="877"/>
    </row>
    <row r="538" spans="2:2" x14ac:dyDescent="0.2">
      <c r="B538" s="877"/>
    </row>
    <row r="539" spans="2:2" x14ac:dyDescent="0.2">
      <c r="B539" s="877"/>
    </row>
    <row r="540" spans="2:2" x14ac:dyDescent="0.2">
      <c r="B540" s="877"/>
    </row>
    <row r="541" spans="2:2" x14ac:dyDescent="0.2">
      <c r="B541" s="877"/>
    </row>
    <row r="542" spans="2:2" x14ac:dyDescent="0.2">
      <c r="B542" s="877"/>
    </row>
    <row r="543" spans="2:2" x14ac:dyDescent="0.2">
      <c r="B543" s="877"/>
    </row>
    <row r="544" spans="2:2" x14ac:dyDescent="0.2">
      <c r="B544" s="877"/>
    </row>
    <row r="545" spans="2:2" x14ac:dyDescent="0.2">
      <c r="B545" s="877"/>
    </row>
    <row r="546" spans="2:2" x14ac:dyDescent="0.2">
      <c r="B546" s="877"/>
    </row>
    <row r="547" spans="2:2" x14ac:dyDescent="0.2">
      <c r="B547" s="877"/>
    </row>
    <row r="548" spans="2:2" x14ac:dyDescent="0.2">
      <c r="B548" s="877"/>
    </row>
    <row r="549" spans="2:2" x14ac:dyDescent="0.2">
      <c r="B549" s="877"/>
    </row>
    <row r="550" spans="2:2" x14ac:dyDescent="0.2">
      <c r="B550" s="877"/>
    </row>
    <row r="551" spans="2:2" x14ac:dyDescent="0.2">
      <c r="B551" s="877"/>
    </row>
    <row r="552" spans="2:2" x14ac:dyDescent="0.2">
      <c r="B552" s="877"/>
    </row>
    <row r="553" spans="2:2" x14ac:dyDescent="0.2">
      <c r="B553" s="877"/>
    </row>
    <row r="554" spans="2:2" x14ac:dyDescent="0.2">
      <c r="B554" s="877"/>
    </row>
    <row r="555" spans="2:2" x14ac:dyDescent="0.2">
      <c r="B555" s="877"/>
    </row>
    <row r="556" spans="2:2" x14ac:dyDescent="0.2">
      <c r="B556" s="877"/>
    </row>
    <row r="557" spans="2:2" x14ac:dyDescent="0.2">
      <c r="B557" s="877"/>
    </row>
    <row r="558" spans="2:2" x14ac:dyDescent="0.2">
      <c r="B558" s="877"/>
    </row>
    <row r="559" spans="2:2" x14ac:dyDescent="0.2">
      <c r="B559" s="877"/>
    </row>
    <row r="560" spans="2:2" x14ac:dyDescent="0.2">
      <c r="B560" s="877"/>
    </row>
    <row r="561" spans="2:2" x14ac:dyDescent="0.2">
      <c r="B561" s="877"/>
    </row>
    <row r="562" spans="2:2" x14ac:dyDescent="0.2">
      <c r="B562" s="877"/>
    </row>
    <row r="563" spans="2:2" x14ac:dyDescent="0.2">
      <c r="B563" s="877"/>
    </row>
    <row r="564" spans="2:2" x14ac:dyDescent="0.2">
      <c r="B564" s="877"/>
    </row>
    <row r="565" spans="2:2" x14ac:dyDescent="0.2">
      <c r="B565" s="877"/>
    </row>
    <row r="566" spans="2:2" x14ac:dyDescent="0.2">
      <c r="B566" s="877"/>
    </row>
    <row r="567" spans="2:2" x14ac:dyDescent="0.2">
      <c r="B567" s="877"/>
    </row>
    <row r="568" spans="2:2" x14ac:dyDescent="0.2">
      <c r="B568" s="877"/>
    </row>
    <row r="569" spans="2:2" x14ac:dyDescent="0.2">
      <c r="B569" s="877"/>
    </row>
    <row r="570" spans="2:2" x14ac:dyDescent="0.2">
      <c r="B570" s="877"/>
    </row>
    <row r="571" spans="2:2" x14ac:dyDescent="0.2">
      <c r="B571" s="877"/>
    </row>
    <row r="572" spans="2:2" x14ac:dyDescent="0.2">
      <c r="B572" s="877"/>
    </row>
    <row r="573" spans="2:2" x14ac:dyDescent="0.2">
      <c r="B573" s="877"/>
    </row>
    <row r="574" spans="2:2" x14ac:dyDescent="0.2">
      <c r="B574" s="877"/>
    </row>
    <row r="575" spans="2:2" x14ac:dyDescent="0.2">
      <c r="B575" s="877"/>
    </row>
    <row r="576" spans="2:2" x14ac:dyDescent="0.2">
      <c r="B576" s="877"/>
    </row>
    <row r="577" spans="2:2" x14ac:dyDescent="0.2">
      <c r="B577" s="877"/>
    </row>
    <row r="578" spans="2:2" x14ac:dyDescent="0.2">
      <c r="B578" s="877"/>
    </row>
    <row r="579" spans="2:2" x14ac:dyDescent="0.2">
      <c r="B579" s="877"/>
    </row>
    <row r="580" spans="2:2" x14ac:dyDescent="0.2">
      <c r="B580" s="877"/>
    </row>
    <row r="581" spans="2:2" x14ac:dyDescent="0.2">
      <c r="B581" s="877"/>
    </row>
    <row r="582" spans="2:2" x14ac:dyDescent="0.2">
      <c r="B582" s="877"/>
    </row>
    <row r="583" spans="2:2" x14ac:dyDescent="0.2">
      <c r="B583" s="877"/>
    </row>
    <row r="584" spans="2:2" x14ac:dyDescent="0.2">
      <c r="B584" s="877"/>
    </row>
    <row r="585" spans="2:2" x14ac:dyDescent="0.2">
      <c r="B585" s="877"/>
    </row>
    <row r="586" spans="2:2" x14ac:dyDescent="0.2">
      <c r="B586" s="877"/>
    </row>
    <row r="587" spans="2:2" x14ac:dyDescent="0.2">
      <c r="B587" s="877"/>
    </row>
    <row r="588" spans="2:2" x14ac:dyDescent="0.2">
      <c r="B588" s="877"/>
    </row>
    <row r="589" spans="2:2" x14ac:dyDescent="0.2">
      <c r="B589" s="877"/>
    </row>
    <row r="590" spans="2:2" x14ac:dyDescent="0.2">
      <c r="B590" s="877"/>
    </row>
    <row r="591" spans="2:2" x14ac:dyDescent="0.2">
      <c r="B591" s="877"/>
    </row>
    <row r="592" spans="2:2" x14ac:dyDescent="0.2">
      <c r="B592" s="877"/>
    </row>
    <row r="593" spans="2:2" x14ac:dyDescent="0.2">
      <c r="B593" s="877"/>
    </row>
    <row r="594" spans="2:2" x14ac:dyDescent="0.2">
      <c r="B594" s="877"/>
    </row>
    <row r="595" spans="2:2" x14ac:dyDescent="0.2">
      <c r="B595" s="877"/>
    </row>
    <row r="596" spans="2:2" x14ac:dyDescent="0.2">
      <c r="B596" s="877"/>
    </row>
    <row r="597" spans="2:2" x14ac:dyDescent="0.2">
      <c r="B597" s="877"/>
    </row>
    <row r="598" spans="2:2" x14ac:dyDescent="0.2">
      <c r="B598" s="877"/>
    </row>
    <row r="599" spans="2:2" x14ac:dyDescent="0.2">
      <c r="B599" s="877"/>
    </row>
    <row r="600" spans="2:2" x14ac:dyDescent="0.2">
      <c r="B600" s="877"/>
    </row>
    <row r="601" spans="2:2" x14ac:dyDescent="0.2">
      <c r="B601" s="877"/>
    </row>
    <row r="602" spans="2:2" x14ac:dyDescent="0.2">
      <c r="B602" s="877"/>
    </row>
    <row r="603" spans="2:2" x14ac:dyDescent="0.2">
      <c r="B603" s="877"/>
    </row>
    <row r="604" spans="2:2" x14ac:dyDescent="0.2">
      <c r="B604" s="877"/>
    </row>
    <row r="605" spans="2:2" x14ac:dyDescent="0.2">
      <c r="B605" s="877"/>
    </row>
    <row r="606" spans="2:2" x14ac:dyDescent="0.2">
      <c r="B606" s="877"/>
    </row>
    <row r="607" spans="2:2" x14ac:dyDescent="0.2">
      <c r="B607" s="877"/>
    </row>
    <row r="608" spans="2:2" x14ac:dyDescent="0.2">
      <c r="B608" s="877"/>
    </row>
    <row r="609" spans="2:2" x14ac:dyDescent="0.2">
      <c r="B609" s="877"/>
    </row>
    <row r="610" spans="2:2" x14ac:dyDescent="0.2">
      <c r="B610" s="877"/>
    </row>
    <row r="611" spans="2:2" x14ac:dyDescent="0.2">
      <c r="B611" s="877"/>
    </row>
    <row r="612" spans="2:2" x14ac:dyDescent="0.2">
      <c r="B612" s="877"/>
    </row>
    <row r="613" spans="2:2" x14ac:dyDescent="0.2">
      <c r="B613" s="877"/>
    </row>
    <row r="614" spans="2:2" x14ac:dyDescent="0.2">
      <c r="B614" s="877"/>
    </row>
    <row r="615" spans="2:2" x14ac:dyDescent="0.2">
      <c r="B615" s="877"/>
    </row>
    <row r="616" spans="2:2" x14ac:dyDescent="0.2">
      <c r="B616" s="877"/>
    </row>
    <row r="617" spans="2:2" x14ac:dyDescent="0.2">
      <c r="B617" s="877"/>
    </row>
    <row r="618" spans="2:2" x14ac:dyDescent="0.2">
      <c r="B618" s="877"/>
    </row>
    <row r="619" spans="2:2" x14ac:dyDescent="0.2">
      <c r="B619" s="877"/>
    </row>
    <row r="620" spans="2:2" x14ac:dyDescent="0.2">
      <c r="B620" s="877"/>
    </row>
    <row r="621" spans="2:2" x14ac:dyDescent="0.2">
      <c r="B621" s="877"/>
    </row>
    <row r="622" spans="2:2" x14ac:dyDescent="0.2">
      <c r="B622" s="877"/>
    </row>
    <row r="623" spans="2:2" x14ac:dyDescent="0.2">
      <c r="B623" s="877"/>
    </row>
    <row r="624" spans="2:2" x14ac:dyDescent="0.2">
      <c r="B624" s="877"/>
    </row>
    <row r="625" spans="2:2" x14ac:dyDescent="0.2">
      <c r="B625" s="877"/>
    </row>
    <row r="626" spans="2:2" x14ac:dyDescent="0.2">
      <c r="B626" s="877"/>
    </row>
    <row r="627" spans="2:2" x14ac:dyDescent="0.2">
      <c r="B627" s="877"/>
    </row>
    <row r="628" spans="2:2" x14ac:dyDescent="0.2">
      <c r="B628" s="877"/>
    </row>
    <row r="629" spans="2:2" x14ac:dyDescent="0.2">
      <c r="B629" s="877"/>
    </row>
    <row r="630" spans="2:2" x14ac:dyDescent="0.2">
      <c r="B630" s="877"/>
    </row>
    <row r="631" spans="2:2" x14ac:dyDescent="0.2">
      <c r="B631" s="877"/>
    </row>
    <row r="632" spans="2:2" x14ac:dyDescent="0.2">
      <c r="B632" s="877"/>
    </row>
    <row r="633" spans="2:2" x14ac:dyDescent="0.2">
      <c r="B633" s="877"/>
    </row>
    <row r="634" spans="2:2" x14ac:dyDescent="0.2">
      <c r="B634" s="877"/>
    </row>
    <row r="635" spans="2:2" x14ac:dyDescent="0.2">
      <c r="B635" s="877"/>
    </row>
    <row r="636" spans="2:2" x14ac:dyDescent="0.2">
      <c r="B636" s="877"/>
    </row>
    <row r="637" spans="2:2" x14ac:dyDescent="0.2">
      <c r="B637" s="877"/>
    </row>
    <row r="638" spans="2:2" x14ac:dyDescent="0.2">
      <c r="B638" s="877"/>
    </row>
    <row r="639" spans="2:2" x14ac:dyDescent="0.2">
      <c r="B639" s="877"/>
    </row>
    <row r="640" spans="2:2" x14ac:dyDescent="0.2">
      <c r="B640" s="877"/>
    </row>
    <row r="641" spans="2:2" x14ac:dyDescent="0.2">
      <c r="B641" s="877"/>
    </row>
    <row r="642" spans="2:2" x14ac:dyDescent="0.2">
      <c r="B642" s="877"/>
    </row>
    <row r="643" spans="2:2" x14ac:dyDescent="0.2">
      <c r="B643" s="877"/>
    </row>
    <row r="644" spans="2:2" x14ac:dyDescent="0.2">
      <c r="B644" s="877"/>
    </row>
    <row r="645" spans="2:2" x14ac:dyDescent="0.2">
      <c r="B645" s="877"/>
    </row>
    <row r="646" spans="2:2" x14ac:dyDescent="0.2">
      <c r="B646" s="877"/>
    </row>
    <row r="647" spans="2:2" x14ac:dyDescent="0.2">
      <c r="B647" s="877"/>
    </row>
    <row r="648" spans="2:2" x14ac:dyDescent="0.2">
      <c r="B648" s="877"/>
    </row>
    <row r="649" spans="2:2" x14ac:dyDescent="0.2">
      <c r="B649" s="877"/>
    </row>
    <row r="650" spans="2:2" x14ac:dyDescent="0.2">
      <c r="B650" s="877"/>
    </row>
    <row r="651" spans="2:2" x14ac:dyDescent="0.2">
      <c r="B651" s="877"/>
    </row>
    <row r="652" spans="2:2" x14ac:dyDescent="0.2">
      <c r="B652" s="877"/>
    </row>
    <row r="653" spans="2:2" x14ac:dyDescent="0.2">
      <c r="B653" s="877"/>
    </row>
    <row r="654" spans="2:2" x14ac:dyDescent="0.2">
      <c r="B654" s="877"/>
    </row>
    <row r="655" spans="2:2" x14ac:dyDescent="0.2">
      <c r="B655" s="877"/>
    </row>
    <row r="656" spans="2:2" x14ac:dyDescent="0.2">
      <c r="B656" s="877"/>
    </row>
    <row r="657" spans="2:2" x14ac:dyDescent="0.2">
      <c r="B657" s="877"/>
    </row>
    <row r="658" spans="2:2" x14ac:dyDescent="0.2">
      <c r="B658" s="877"/>
    </row>
    <row r="659" spans="2:2" x14ac:dyDescent="0.2">
      <c r="B659" s="877"/>
    </row>
    <row r="660" spans="2:2" x14ac:dyDescent="0.2">
      <c r="B660" s="877"/>
    </row>
    <row r="661" spans="2:2" x14ac:dyDescent="0.2">
      <c r="B661" s="877"/>
    </row>
    <row r="662" spans="2:2" x14ac:dyDescent="0.2">
      <c r="B662" s="877"/>
    </row>
    <row r="663" spans="2:2" x14ac:dyDescent="0.2">
      <c r="B663" s="877"/>
    </row>
    <row r="664" spans="2:2" x14ac:dyDescent="0.2">
      <c r="B664" s="877"/>
    </row>
    <row r="665" spans="2:2" x14ac:dyDescent="0.2">
      <c r="B665" s="877"/>
    </row>
    <row r="666" spans="2:2" x14ac:dyDescent="0.2">
      <c r="B666" s="877"/>
    </row>
    <row r="667" spans="2:2" x14ac:dyDescent="0.2">
      <c r="B667" s="877"/>
    </row>
    <row r="668" spans="2:2" x14ac:dyDescent="0.2">
      <c r="B668" s="877"/>
    </row>
    <row r="669" spans="2:2" x14ac:dyDescent="0.2">
      <c r="B669" s="877"/>
    </row>
    <row r="670" spans="2:2" x14ac:dyDescent="0.2">
      <c r="B670" s="877"/>
    </row>
    <row r="671" spans="2:2" x14ac:dyDescent="0.2">
      <c r="B671" s="877"/>
    </row>
    <row r="672" spans="2:2" x14ac:dyDescent="0.2">
      <c r="B672" s="877"/>
    </row>
    <row r="673" spans="2:2" x14ac:dyDescent="0.2">
      <c r="B673" s="877"/>
    </row>
    <row r="674" spans="2:2" x14ac:dyDescent="0.2">
      <c r="B674" s="877"/>
    </row>
    <row r="675" spans="2:2" x14ac:dyDescent="0.2">
      <c r="B675" s="877"/>
    </row>
    <row r="676" spans="2:2" x14ac:dyDescent="0.2">
      <c r="B676" s="877"/>
    </row>
    <row r="677" spans="2:2" x14ac:dyDescent="0.2">
      <c r="B677" s="877"/>
    </row>
    <row r="678" spans="2:2" x14ac:dyDescent="0.2">
      <c r="B678" s="877"/>
    </row>
    <row r="679" spans="2:2" x14ac:dyDescent="0.2">
      <c r="B679" s="877"/>
    </row>
    <row r="680" spans="2:2" x14ac:dyDescent="0.2">
      <c r="B680" s="877"/>
    </row>
    <row r="681" spans="2:2" x14ac:dyDescent="0.2">
      <c r="B681" s="877"/>
    </row>
    <row r="682" spans="2:2" x14ac:dyDescent="0.2">
      <c r="B682" s="877"/>
    </row>
    <row r="683" spans="2:2" x14ac:dyDescent="0.2">
      <c r="B683" s="877"/>
    </row>
    <row r="684" spans="2:2" x14ac:dyDescent="0.2">
      <c r="B684" s="877"/>
    </row>
    <row r="685" spans="2:2" x14ac:dyDescent="0.2">
      <c r="B685" s="877"/>
    </row>
    <row r="686" spans="2:2" x14ac:dyDescent="0.2">
      <c r="B686" s="877"/>
    </row>
    <row r="687" spans="2:2" x14ac:dyDescent="0.2">
      <c r="B687" s="877"/>
    </row>
    <row r="688" spans="2:2" x14ac:dyDescent="0.2">
      <c r="B688" s="877"/>
    </row>
    <row r="689" spans="2:2" x14ac:dyDescent="0.2">
      <c r="B689" s="877"/>
    </row>
    <row r="690" spans="2:2" x14ac:dyDescent="0.2">
      <c r="B690" s="877"/>
    </row>
    <row r="691" spans="2:2" x14ac:dyDescent="0.2">
      <c r="B691" s="877"/>
    </row>
    <row r="692" spans="2:2" x14ac:dyDescent="0.2">
      <c r="B692" s="877"/>
    </row>
    <row r="693" spans="2:2" x14ac:dyDescent="0.2">
      <c r="B693" s="877"/>
    </row>
    <row r="694" spans="2:2" x14ac:dyDescent="0.2">
      <c r="B694" s="877"/>
    </row>
    <row r="695" spans="2:2" x14ac:dyDescent="0.2">
      <c r="B695" s="877"/>
    </row>
    <row r="696" spans="2:2" x14ac:dyDescent="0.2">
      <c r="B696" s="877"/>
    </row>
    <row r="697" spans="2:2" x14ac:dyDescent="0.2">
      <c r="B697" s="877"/>
    </row>
    <row r="698" spans="2:2" x14ac:dyDescent="0.2">
      <c r="B698" s="877"/>
    </row>
    <row r="699" spans="2:2" x14ac:dyDescent="0.2">
      <c r="B699" s="877"/>
    </row>
    <row r="700" spans="2:2" x14ac:dyDescent="0.2">
      <c r="B700" s="877"/>
    </row>
    <row r="701" spans="2:2" x14ac:dyDescent="0.2">
      <c r="B701" s="877"/>
    </row>
    <row r="702" spans="2:2" x14ac:dyDescent="0.2">
      <c r="B702" s="877"/>
    </row>
    <row r="703" spans="2:2" x14ac:dyDescent="0.2">
      <c r="B703" s="877"/>
    </row>
    <row r="704" spans="2:2" x14ac:dyDescent="0.2">
      <c r="B704" s="877"/>
    </row>
    <row r="705" spans="2:2" x14ac:dyDescent="0.2">
      <c r="B705" s="877"/>
    </row>
    <row r="706" spans="2:2" x14ac:dyDescent="0.2">
      <c r="B706" s="877"/>
    </row>
    <row r="707" spans="2:2" x14ac:dyDescent="0.2">
      <c r="B707" s="877"/>
    </row>
    <row r="708" spans="2:2" x14ac:dyDescent="0.2">
      <c r="B708" s="877"/>
    </row>
    <row r="709" spans="2:2" x14ac:dyDescent="0.2">
      <c r="B709" s="877"/>
    </row>
    <row r="710" spans="2:2" x14ac:dyDescent="0.2">
      <c r="B710" s="877"/>
    </row>
    <row r="711" spans="2:2" x14ac:dyDescent="0.2">
      <c r="B711" s="877"/>
    </row>
    <row r="712" spans="2:2" x14ac:dyDescent="0.2">
      <c r="B712" s="877"/>
    </row>
    <row r="713" spans="2:2" x14ac:dyDescent="0.2">
      <c r="B713" s="877"/>
    </row>
    <row r="714" spans="2:2" x14ac:dyDescent="0.2">
      <c r="B714" s="877"/>
    </row>
    <row r="715" spans="2:2" x14ac:dyDescent="0.2">
      <c r="B715" s="877"/>
    </row>
    <row r="716" spans="2:2" x14ac:dyDescent="0.2">
      <c r="B716" s="877"/>
    </row>
    <row r="717" spans="2:2" x14ac:dyDescent="0.2">
      <c r="B717" s="877"/>
    </row>
    <row r="718" spans="2:2" x14ac:dyDescent="0.2">
      <c r="B718" s="877"/>
    </row>
    <row r="719" spans="2:2" x14ac:dyDescent="0.2">
      <c r="B719" s="877"/>
    </row>
    <row r="720" spans="2:2" x14ac:dyDescent="0.2">
      <c r="B720" s="877"/>
    </row>
    <row r="721" spans="2:2" x14ac:dyDescent="0.2">
      <c r="B721" s="877"/>
    </row>
    <row r="722" spans="2:2" x14ac:dyDescent="0.2">
      <c r="B722" s="877"/>
    </row>
    <row r="723" spans="2:2" x14ac:dyDescent="0.2">
      <c r="B723" s="877"/>
    </row>
    <row r="724" spans="2:2" x14ac:dyDescent="0.2">
      <c r="B724" s="877"/>
    </row>
    <row r="725" spans="2:2" x14ac:dyDescent="0.2">
      <c r="B725" s="877"/>
    </row>
    <row r="726" spans="2:2" x14ac:dyDescent="0.2">
      <c r="B726" s="877"/>
    </row>
    <row r="727" spans="2:2" x14ac:dyDescent="0.2">
      <c r="B727" s="877"/>
    </row>
    <row r="728" spans="2:2" x14ac:dyDescent="0.2">
      <c r="B728" s="877"/>
    </row>
    <row r="729" spans="2:2" x14ac:dyDescent="0.2">
      <c r="B729" s="877"/>
    </row>
  </sheetData>
  <mergeCells count="72">
    <mergeCell ref="AD18:AD21"/>
    <mergeCell ref="AA11:AB11"/>
    <mergeCell ref="T12:U12"/>
    <mergeCell ref="W12:X12"/>
    <mergeCell ref="Y12:Z12"/>
    <mergeCell ref="AA12:AB12"/>
    <mergeCell ref="T11:U11"/>
    <mergeCell ref="W10:X10"/>
    <mergeCell ref="Y10:Z10"/>
    <mergeCell ref="C11:D11"/>
    <mergeCell ref="E11:F11"/>
    <mergeCell ref="G11:H11"/>
    <mergeCell ref="P11:Q11"/>
    <mergeCell ref="R11:S11"/>
    <mergeCell ref="W11:X11"/>
    <mergeCell ref="Y11:Z11"/>
    <mergeCell ref="C10:D10"/>
    <mergeCell ref="E10:F10"/>
    <mergeCell ref="G10:H10"/>
    <mergeCell ref="J10:K10"/>
    <mergeCell ref="P10:Q10"/>
    <mergeCell ref="J8:K8"/>
    <mergeCell ref="Y8:Z8"/>
    <mergeCell ref="AA8:AB8"/>
    <mergeCell ref="E9:F9"/>
    <mergeCell ref="G9:H9"/>
    <mergeCell ref="J9:K9"/>
    <mergeCell ref="N9:O9"/>
    <mergeCell ref="P9:Q9"/>
    <mergeCell ref="P8:Q8"/>
    <mergeCell ref="W8:X8"/>
    <mergeCell ref="R9:S9"/>
    <mergeCell ref="L8:M8"/>
    <mergeCell ref="W9:X9"/>
    <mergeCell ref="Y9:Z9"/>
    <mergeCell ref="A8:B8"/>
    <mergeCell ref="C8:D8"/>
    <mergeCell ref="E8:F8"/>
    <mergeCell ref="G8:H8"/>
    <mergeCell ref="E6:F6"/>
    <mergeCell ref="G6:H6"/>
    <mergeCell ref="A7:B7"/>
    <mergeCell ref="Y7:Z7"/>
    <mergeCell ref="R6:S6"/>
    <mergeCell ref="T6:U6"/>
    <mergeCell ref="W6:X6"/>
    <mergeCell ref="C6:D6"/>
    <mergeCell ref="L7:M7"/>
    <mergeCell ref="N7:O7"/>
    <mergeCell ref="P7:Q7"/>
    <mergeCell ref="R7:S7"/>
    <mergeCell ref="W7:X7"/>
    <mergeCell ref="C7:D7"/>
    <mergeCell ref="E7:F7"/>
    <mergeCell ref="G7:H7"/>
    <mergeCell ref="J7:K7"/>
    <mergeCell ref="L6:O6"/>
    <mergeCell ref="P6:Q6"/>
    <mergeCell ref="W3:AB3"/>
    <mergeCell ref="J4:K4"/>
    <mergeCell ref="P4:Q4"/>
    <mergeCell ref="T5:U5"/>
    <mergeCell ref="Y6:Z6"/>
    <mergeCell ref="G5:H5"/>
    <mergeCell ref="L5:O5"/>
    <mergeCell ref="P5:Q5"/>
    <mergeCell ref="R5:S5"/>
    <mergeCell ref="C3:H3"/>
    <mergeCell ref="J3:O3"/>
    <mergeCell ref="P3:Q3"/>
    <mergeCell ref="C5:D5"/>
    <mergeCell ref="E5:F5"/>
  </mergeCells>
  <pageMargins left="0.4" right="0.36" top="1.52" bottom="0.49" header="1.1100000000000001" footer="0.5"/>
  <pageSetup paperSize="9" scale="7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8"/>
  <sheetViews>
    <sheetView zoomScale="80" zoomScaleNormal="80" workbookViewId="0">
      <pane xSplit="1" ySplit="13" topLeftCell="B14" activePane="bottomRight" state="frozen"/>
      <selection activeCell="A19" sqref="A19:I19"/>
      <selection pane="topRight" activeCell="A19" sqref="A19:I19"/>
      <selection pane="bottomLeft" activeCell="A19" sqref="A19:I19"/>
      <selection pane="bottomRight" activeCell="AN27" sqref="AN27"/>
    </sheetView>
  </sheetViews>
  <sheetFormatPr defaultRowHeight="12.75" x14ac:dyDescent="0.2"/>
  <cols>
    <col min="1" max="1" width="19.85546875" style="795" customWidth="1"/>
    <col min="2" max="2" width="13.5703125" style="795" customWidth="1"/>
    <col min="3" max="3" width="3.140625" style="795" customWidth="1"/>
    <col min="4" max="4" width="8.28515625" style="795" customWidth="1"/>
    <col min="5" max="5" width="1.42578125" style="795" customWidth="1"/>
    <col min="6" max="6" width="9.85546875" style="795" customWidth="1"/>
    <col min="7" max="7" width="1.7109375" style="795" customWidth="1"/>
    <col min="8" max="8" width="8.42578125" style="795" customWidth="1"/>
    <col min="9" max="9" width="2.140625" style="795" customWidth="1"/>
    <col min="10" max="10" width="7.7109375" style="795" customWidth="1"/>
    <col min="11" max="11" width="1.85546875" style="795" customWidth="1"/>
    <col min="12" max="12" width="7.28515625" style="795" customWidth="1"/>
    <col min="13" max="13" width="1.42578125" style="795" customWidth="1"/>
    <col min="14" max="14" width="8" style="795" customWidth="1"/>
    <col min="15" max="15" width="2" style="795" customWidth="1"/>
    <col min="16" max="16" width="8" style="795" customWidth="1"/>
    <col min="17" max="17" width="1.140625" style="795" customWidth="1"/>
    <col min="18" max="18" width="9.5703125" style="795" customWidth="1"/>
    <col min="19" max="19" width="0.85546875" style="795" customWidth="1"/>
    <col min="20" max="20" width="13.28515625" style="795" customWidth="1"/>
    <col min="21" max="21" width="1.7109375" style="795" customWidth="1"/>
    <col min="22" max="22" width="8.7109375" style="795" customWidth="1"/>
    <col min="23" max="23" width="1.42578125" style="795" customWidth="1"/>
    <col min="24" max="24" width="8.7109375" style="795" customWidth="1"/>
    <col min="25" max="25" width="1.140625" style="795" customWidth="1"/>
    <col min="26" max="26" width="3.5703125" style="795" customWidth="1"/>
    <col min="27" max="27" width="12.140625" style="795" customWidth="1"/>
    <col min="28" max="28" width="1.85546875" style="795" customWidth="1"/>
    <col min="29" max="29" width="10.42578125" style="795" customWidth="1"/>
    <col min="30" max="30" width="2.85546875" style="795" customWidth="1"/>
    <col min="31" max="31" width="10.85546875" style="795" customWidth="1"/>
    <col min="32" max="32" width="1.7109375" style="795" customWidth="1"/>
    <col min="33" max="33" width="1.7109375" customWidth="1"/>
    <col min="34" max="34" width="3.7109375" customWidth="1"/>
    <col min="35" max="35" width="4.28515625" style="795" customWidth="1"/>
    <col min="36" max="36" width="10.7109375" style="795" customWidth="1"/>
    <col min="37" max="37" width="1.7109375" style="795" customWidth="1"/>
    <col min="38" max="38" width="9.7109375" style="795" bestFit="1" customWidth="1"/>
    <col min="39" max="39" width="1.7109375" style="795" customWidth="1"/>
    <col min="40" max="40" width="10" style="795" customWidth="1"/>
    <col min="41" max="41" width="1.7109375" style="795" customWidth="1"/>
    <col min="42" max="42" width="10.42578125" style="795" customWidth="1"/>
    <col min="43" max="43" width="2" style="795" customWidth="1"/>
    <col min="44" max="44" width="9.7109375" style="795" bestFit="1" customWidth="1"/>
    <col min="45" max="45" width="1.85546875" style="795" customWidth="1"/>
    <col min="46" max="46" width="9.28515625" style="795" bestFit="1" customWidth="1"/>
    <col min="47" max="47" width="1.5703125" style="795" customWidth="1"/>
    <col min="48" max="48" width="9.28515625" style="795" bestFit="1" customWidth="1"/>
    <col min="49" max="49" width="1.85546875" style="795" customWidth="1"/>
    <col min="50" max="50" width="9.28515625" style="795" bestFit="1" customWidth="1"/>
    <col min="51" max="51" width="1.85546875" style="795" customWidth="1"/>
    <col min="52" max="16384" width="9.140625" style="795"/>
  </cols>
  <sheetData>
    <row r="1" spans="1:36" ht="23.25" x14ac:dyDescent="0.35">
      <c r="A1" s="948" t="s">
        <v>1187</v>
      </c>
      <c r="J1" s="949"/>
      <c r="AH1" s="24"/>
    </row>
    <row r="2" spans="1:36" ht="13.5" thickBot="1" x14ac:dyDescent="0.25"/>
    <row r="3" spans="1:36" x14ac:dyDescent="0.2">
      <c r="A3" s="796"/>
      <c r="B3" s="954"/>
      <c r="C3" s="951"/>
      <c r="D3" s="3257" t="s">
        <v>366</v>
      </c>
      <c r="E3" s="3258"/>
      <c r="F3" s="3258"/>
      <c r="G3" s="3258"/>
      <c r="H3" s="3258"/>
      <c r="I3" s="3258"/>
      <c r="J3" s="3258"/>
      <c r="K3" s="3258"/>
      <c r="L3" s="3258"/>
      <c r="M3" s="3258"/>
      <c r="N3" s="952">
        <v>2007</v>
      </c>
      <c r="O3" s="953"/>
      <c r="P3" s="953" t="s">
        <v>492</v>
      </c>
      <c r="Q3" s="953"/>
      <c r="R3" s="953"/>
      <c r="S3" s="951"/>
      <c r="T3" s="954"/>
      <c r="U3" s="951"/>
      <c r="V3" s="954"/>
      <c r="W3" s="953"/>
      <c r="X3" s="950"/>
      <c r="Y3" s="951"/>
      <c r="AA3" s="954"/>
      <c r="AB3" s="953"/>
      <c r="AC3" s="953"/>
      <c r="AD3" s="953"/>
      <c r="AE3" s="797"/>
      <c r="AF3" s="798"/>
      <c r="AG3" s="14"/>
    </row>
    <row r="4" spans="1:36" x14ac:dyDescent="0.2">
      <c r="A4" s="813"/>
      <c r="B4" s="2921" t="s">
        <v>367</v>
      </c>
      <c r="C4" s="2922"/>
      <c r="D4" s="2921" t="s">
        <v>71</v>
      </c>
      <c r="E4" s="3233"/>
      <c r="F4" s="3233"/>
      <c r="G4" s="3233"/>
      <c r="H4" s="3233"/>
      <c r="I4" s="3233"/>
      <c r="J4" s="3233"/>
      <c r="K4" s="3233"/>
      <c r="L4" s="3233"/>
      <c r="M4" s="3233"/>
      <c r="N4" s="3233"/>
      <c r="O4" s="3233"/>
      <c r="P4" s="3233"/>
      <c r="Q4" s="3233"/>
      <c r="R4" s="3233"/>
      <c r="S4" s="2922"/>
      <c r="T4" s="2921" t="s">
        <v>367</v>
      </c>
      <c r="U4" s="2922"/>
      <c r="V4" s="814"/>
      <c r="W4" s="817"/>
      <c r="X4" s="816"/>
      <c r="Y4" s="819"/>
      <c r="AA4" s="2921" t="s">
        <v>368</v>
      </c>
      <c r="AB4" s="3233"/>
      <c r="AC4" s="3233"/>
      <c r="AD4" s="3233"/>
      <c r="AE4" s="3233"/>
      <c r="AF4" s="2922"/>
      <c r="AG4" s="81"/>
    </row>
    <row r="5" spans="1:36" x14ac:dyDescent="0.2">
      <c r="A5" s="813"/>
      <c r="B5" s="2921" t="s">
        <v>374</v>
      </c>
      <c r="C5" s="2922"/>
      <c r="D5" s="2921" t="s">
        <v>370</v>
      </c>
      <c r="E5" s="3233"/>
      <c r="F5" s="3233"/>
      <c r="G5" s="3233"/>
      <c r="H5" s="3233"/>
      <c r="I5" s="3233"/>
      <c r="J5" s="3233"/>
      <c r="K5" s="3233"/>
      <c r="L5" s="3233"/>
      <c r="M5" s="3233"/>
      <c r="N5" s="3233"/>
      <c r="O5" s="3233"/>
      <c r="P5" s="3233"/>
      <c r="Q5" s="3233"/>
      <c r="R5" s="3233"/>
      <c r="S5" s="2922"/>
      <c r="T5" s="2921" t="s">
        <v>371</v>
      </c>
      <c r="U5" s="2922"/>
      <c r="V5" s="2921" t="s">
        <v>372</v>
      </c>
      <c r="W5" s="3233"/>
      <c r="X5" s="3232" t="s">
        <v>373</v>
      </c>
      <c r="Y5" s="2922"/>
      <c r="AA5" s="814"/>
      <c r="AB5" s="817"/>
      <c r="AC5" s="955" t="s">
        <v>656</v>
      </c>
      <c r="AD5" s="817"/>
      <c r="AE5" s="817"/>
      <c r="AF5" s="819"/>
      <c r="AG5" s="81"/>
    </row>
    <row r="6" spans="1:36" x14ac:dyDescent="0.2">
      <c r="A6" s="813"/>
      <c r="B6" s="3255" t="s">
        <v>410</v>
      </c>
      <c r="C6" s="3256"/>
      <c r="D6" s="813"/>
      <c r="E6" s="877"/>
      <c r="F6" s="877"/>
      <c r="G6" s="877"/>
      <c r="H6" s="877"/>
      <c r="I6" s="877"/>
      <c r="J6" s="877"/>
      <c r="K6" s="877"/>
      <c r="L6" s="877"/>
      <c r="M6" s="877"/>
      <c r="N6" s="877"/>
      <c r="O6" s="877"/>
      <c r="P6" s="877"/>
      <c r="Q6" s="877"/>
      <c r="R6" s="877"/>
      <c r="S6" s="898"/>
      <c r="T6" s="2921" t="s">
        <v>374</v>
      </c>
      <c r="U6" s="2922"/>
      <c r="V6" s="2921" t="s">
        <v>375</v>
      </c>
      <c r="W6" s="3233"/>
      <c r="X6" s="3232" t="s">
        <v>376</v>
      </c>
      <c r="Y6" s="2922"/>
      <c r="AA6" s="956"/>
      <c r="AB6" s="957"/>
      <c r="AC6" s="957"/>
      <c r="AD6" s="957"/>
      <c r="AE6" s="3259"/>
      <c r="AF6" s="3260"/>
      <c r="AG6" s="255"/>
    </row>
    <row r="7" spans="1:36" x14ac:dyDescent="0.2">
      <c r="A7" s="814" t="s">
        <v>678</v>
      </c>
      <c r="B7" s="2921" t="s">
        <v>540</v>
      </c>
      <c r="C7" s="2922"/>
      <c r="D7" s="3228" t="s">
        <v>557</v>
      </c>
      <c r="E7" s="3231"/>
      <c r="F7" s="3228" t="s">
        <v>557</v>
      </c>
      <c r="G7" s="3231"/>
      <c r="H7" s="3228" t="s">
        <v>557</v>
      </c>
      <c r="I7" s="3231"/>
      <c r="J7" s="3228" t="s">
        <v>381</v>
      </c>
      <c r="K7" s="3230"/>
      <c r="L7" s="3228" t="s">
        <v>381</v>
      </c>
      <c r="M7" s="3230"/>
      <c r="N7" s="3228" t="s">
        <v>382</v>
      </c>
      <c r="O7" s="3230"/>
      <c r="P7" s="3228" t="s">
        <v>383</v>
      </c>
      <c r="Q7" s="3230"/>
      <c r="R7" s="958"/>
      <c r="S7" s="959"/>
      <c r="T7" s="2921" t="s">
        <v>384</v>
      </c>
      <c r="U7" s="2922"/>
      <c r="V7" s="2921" t="s">
        <v>385</v>
      </c>
      <c r="W7" s="3233"/>
      <c r="X7" s="816"/>
      <c r="Y7" s="819"/>
      <c r="AA7" s="814"/>
      <c r="AB7" s="817"/>
      <c r="AC7" s="958"/>
      <c r="AD7" s="817"/>
      <c r="AE7" s="2959"/>
      <c r="AF7" s="2960"/>
      <c r="AG7" s="255"/>
    </row>
    <row r="8" spans="1:36" x14ac:dyDescent="0.2">
      <c r="A8" s="814"/>
      <c r="B8" s="2921" t="s">
        <v>541</v>
      </c>
      <c r="C8" s="2922"/>
      <c r="D8" s="3232" t="s">
        <v>659</v>
      </c>
      <c r="E8" s="3246"/>
      <c r="F8" s="3232" t="s">
        <v>562</v>
      </c>
      <c r="G8" s="3246"/>
      <c r="H8" s="3232" t="s">
        <v>380</v>
      </c>
      <c r="I8" s="3246"/>
      <c r="J8" s="3232" t="s">
        <v>391</v>
      </c>
      <c r="K8" s="3233"/>
      <c r="L8" s="3232" t="s">
        <v>391</v>
      </c>
      <c r="M8" s="3233"/>
      <c r="N8" s="3232" t="s">
        <v>392</v>
      </c>
      <c r="O8" s="3233"/>
      <c r="P8" s="3232" t="s">
        <v>393</v>
      </c>
      <c r="Q8" s="3233"/>
      <c r="R8" s="2923" t="s">
        <v>488</v>
      </c>
      <c r="S8" s="3261"/>
      <c r="T8" s="2921" t="s">
        <v>394</v>
      </c>
      <c r="U8" s="2922"/>
      <c r="V8" s="814"/>
      <c r="W8" s="817"/>
      <c r="X8" s="816"/>
      <c r="Y8" s="819"/>
      <c r="AA8" s="2921" t="s">
        <v>395</v>
      </c>
      <c r="AB8" s="3246"/>
      <c r="AC8" s="3232" t="s">
        <v>374</v>
      </c>
      <c r="AD8" s="3246"/>
      <c r="AE8" s="2959" t="s">
        <v>488</v>
      </c>
      <c r="AF8" s="2960"/>
      <c r="AG8" s="255"/>
    </row>
    <row r="9" spans="1:36" x14ac:dyDescent="0.2">
      <c r="A9" s="813"/>
      <c r="B9" s="2921" t="s">
        <v>341</v>
      </c>
      <c r="C9" s="2922"/>
      <c r="D9" s="3262" t="s">
        <v>660</v>
      </c>
      <c r="E9" s="3246"/>
      <c r="F9" s="3232" t="s">
        <v>413</v>
      </c>
      <c r="G9" s="3246"/>
      <c r="H9" s="3232" t="s">
        <v>390</v>
      </c>
      <c r="I9" s="3246"/>
      <c r="J9" s="3232" t="s">
        <v>400</v>
      </c>
      <c r="K9" s="3233"/>
      <c r="L9" s="3232" t="s">
        <v>401</v>
      </c>
      <c r="M9" s="3233"/>
      <c r="N9" s="3232" t="s">
        <v>402</v>
      </c>
      <c r="O9" s="3233"/>
      <c r="P9" s="3232" t="s">
        <v>403</v>
      </c>
      <c r="Q9" s="3233"/>
      <c r="R9" s="2923"/>
      <c r="S9" s="3261"/>
      <c r="T9" s="2921"/>
      <c r="U9" s="2922"/>
      <c r="V9" s="2921" t="s">
        <v>491</v>
      </c>
      <c r="W9" s="3233"/>
      <c r="X9" s="816"/>
      <c r="Y9" s="819"/>
      <c r="AA9" s="2921" t="s">
        <v>404</v>
      </c>
      <c r="AB9" s="3246"/>
      <c r="AC9" s="3232" t="s">
        <v>405</v>
      </c>
      <c r="AD9" s="3246"/>
      <c r="AE9" s="2959"/>
      <c r="AF9" s="2960"/>
      <c r="AG9" s="255"/>
    </row>
    <row r="10" spans="1:36" x14ac:dyDescent="0.2">
      <c r="A10" s="813"/>
      <c r="B10" s="1277">
        <v>2007</v>
      </c>
      <c r="C10" s="819" t="s">
        <v>492</v>
      </c>
      <c r="D10" s="816" t="s">
        <v>406</v>
      </c>
      <c r="E10" s="815"/>
      <c r="F10" s="3232" t="s">
        <v>661</v>
      </c>
      <c r="G10" s="3246"/>
      <c r="H10" s="3232" t="s">
        <v>399</v>
      </c>
      <c r="I10" s="3246"/>
      <c r="J10" s="3232" t="s">
        <v>408</v>
      </c>
      <c r="K10" s="3246"/>
      <c r="L10" s="3232" t="s">
        <v>399</v>
      </c>
      <c r="M10" s="3246"/>
      <c r="N10" s="3232" t="s">
        <v>409</v>
      </c>
      <c r="O10" s="3246"/>
      <c r="P10" s="816"/>
      <c r="Q10" s="817"/>
      <c r="R10" s="960"/>
      <c r="S10" s="961"/>
      <c r="T10" s="814"/>
      <c r="U10" s="819"/>
      <c r="V10" s="814"/>
      <c r="W10" s="817"/>
      <c r="X10" s="816"/>
      <c r="Y10" s="819"/>
      <c r="AA10" s="2921" t="s">
        <v>410</v>
      </c>
      <c r="AB10" s="3246"/>
      <c r="AC10" s="3232" t="s">
        <v>411</v>
      </c>
      <c r="AD10" s="3246"/>
      <c r="AE10" s="808"/>
      <c r="AF10" s="802"/>
      <c r="AG10" s="255"/>
    </row>
    <row r="11" spans="1:36" x14ac:dyDescent="0.2">
      <c r="A11" s="814"/>
      <c r="B11" s="2921"/>
      <c r="C11" s="2922"/>
      <c r="D11" s="3232" t="s">
        <v>412</v>
      </c>
      <c r="E11" s="3246"/>
      <c r="F11" s="3232" t="s">
        <v>662</v>
      </c>
      <c r="G11" s="3246"/>
      <c r="H11" s="3232" t="s">
        <v>407</v>
      </c>
      <c r="I11" s="3246"/>
      <c r="J11" s="3232" t="s">
        <v>570</v>
      </c>
      <c r="K11" s="3246"/>
      <c r="L11" s="3232"/>
      <c r="M11" s="3233"/>
      <c r="N11" s="3232"/>
      <c r="O11" s="3246"/>
      <c r="P11" s="816"/>
      <c r="Q11" s="815"/>
      <c r="R11" s="816"/>
      <c r="S11" s="819"/>
      <c r="T11" s="814"/>
      <c r="U11" s="819"/>
      <c r="V11" s="2921" t="s">
        <v>434</v>
      </c>
      <c r="W11" s="3246"/>
      <c r="X11" s="3232" t="s">
        <v>435</v>
      </c>
      <c r="Y11" s="2922"/>
      <c r="AA11" s="2921" t="s">
        <v>436</v>
      </c>
      <c r="AB11" s="3246"/>
      <c r="AC11" s="3232" t="s">
        <v>437</v>
      </c>
      <c r="AD11" s="3246"/>
      <c r="AE11" s="897"/>
      <c r="AF11" s="898"/>
      <c r="AG11" s="62"/>
      <c r="AH11" s="13"/>
    </row>
    <row r="12" spans="1:36" x14ac:dyDescent="0.2">
      <c r="A12" s="814"/>
      <c r="B12" s="2921" t="s">
        <v>139</v>
      </c>
      <c r="C12" s="2922"/>
      <c r="D12" s="816"/>
      <c r="E12" s="815"/>
      <c r="F12" s="3247" t="s">
        <v>413</v>
      </c>
      <c r="G12" s="3249"/>
      <c r="H12" s="3247" t="s">
        <v>663</v>
      </c>
      <c r="I12" s="3249"/>
      <c r="J12" s="3247" t="s">
        <v>659</v>
      </c>
      <c r="K12" s="3249"/>
      <c r="L12" s="897"/>
      <c r="M12" s="877"/>
      <c r="N12" s="816"/>
      <c r="O12" s="817"/>
      <c r="P12" s="816"/>
      <c r="Q12" s="817"/>
      <c r="R12" s="816"/>
      <c r="S12" s="819"/>
      <c r="T12" s="814" t="s">
        <v>140</v>
      </c>
      <c r="U12" s="966"/>
      <c r="V12" s="2921" t="s">
        <v>438</v>
      </c>
      <c r="W12" s="3246"/>
      <c r="X12" s="3232" t="s">
        <v>439</v>
      </c>
      <c r="Y12" s="2922"/>
      <c r="AA12" s="2921" t="s">
        <v>440</v>
      </c>
      <c r="AB12" s="3246"/>
      <c r="AC12" s="3232" t="s">
        <v>441</v>
      </c>
      <c r="AD12" s="3246"/>
      <c r="AE12" s="3232" t="s">
        <v>442</v>
      </c>
      <c r="AF12" s="2922"/>
      <c r="AG12" s="14"/>
    </row>
    <row r="13" spans="1:36" ht="13.5" thickBot="1" x14ac:dyDescent="0.25">
      <c r="A13" s="821" t="s">
        <v>443</v>
      </c>
      <c r="B13" s="821"/>
      <c r="C13" s="967"/>
      <c r="D13" s="968">
        <v>0.5</v>
      </c>
      <c r="E13" s="969"/>
      <c r="F13" s="970">
        <v>1</v>
      </c>
      <c r="G13" s="971"/>
      <c r="H13" s="972">
        <v>1.5</v>
      </c>
      <c r="I13" s="973"/>
      <c r="J13" s="972">
        <v>0.5</v>
      </c>
      <c r="K13" s="974"/>
      <c r="L13" s="970">
        <v>1</v>
      </c>
      <c r="M13" s="974"/>
      <c r="N13" s="972">
        <v>0.5</v>
      </c>
      <c r="O13" s="974"/>
      <c r="P13" s="972">
        <v>0.5</v>
      </c>
      <c r="Q13" s="971"/>
      <c r="R13" s="902"/>
      <c r="S13" s="828"/>
      <c r="T13" s="827"/>
      <c r="U13" s="828"/>
      <c r="V13" s="827"/>
      <c r="W13" s="825"/>
      <c r="X13" s="3251"/>
      <c r="Y13" s="3252"/>
      <c r="AA13" s="3253" t="s">
        <v>486</v>
      </c>
      <c r="AB13" s="3254"/>
      <c r="AC13" s="3251" t="s">
        <v>486</v>
      </c>
      <c r="AD13" s="3254"/>
      <c r="AE13" s="3251" t="s">
        <v>486</v>
      </c>
      <c r="AF13" s="3252"/>
      <c r="AG13" s="81"/>
    </row>
    <row r="14" spans="1:36" x14ac:dyDescent="0.2">
      <c r="A14" s="829" t="s">
        <v>591</v>
      </c>
      <c r="B14" s="1280">
        <v>6437.2602150000012</v>
      </c>
      <c r="C14" s="1212"/>
      <c r="D14" s="975">
        <v>654</v>
      </c>
      <c r="E14" s="976"/>
      <c r="F14" s="977">
        <v>3933</v>
      </c>
      <c r="G14" s="833"/>
      <c r="H14" s="977">
        <v>2018</v>
      </c>
      <c r="I14" s="833"/>
      <c r="J14" s="977">
        <v>0</v>
      </c>
      <c r="K14" s="833"/>
      <c r="L14" s="977">
        <v>0</v>
      </c>
      <c r="M14" s="833"/>
      <c r="N14" s="977">
        <v>230</v>
      </c>
      <c r="O14" s="833"/>
      <c r="P14" s="978">
        <v>10.5</v>
      </c>
      <c r="Q14" s="833"/>
      <c r="R14" s="907">
        <v>6845.5</v>
      </c>
      <c r="S14" s="841"/>
      <c r="T14" s="918">
        <v>7407.25</v>
      </c>
      <c r="U14" s="979"/>
      <c r="V14" s="980">
        <v>1.1506836375419069</v>
      </c>
      <c r="W14" s="906"/>
      <c r="X14" s="981">
        <v>0</v>
      </c>
      <c r="Y14" s="836"/>
      <c r="Z14" s="913"/>
      <c r="AA14" s="835">
        <v>116939.74156462202</v>
      </c>
      <c r="AB14" s="906"/>
      <c r="AC14" s="907">
        <v>0</v>
      </c>
      <c r="AD14" s="906"/>
      <c r="AE14" s="907">
        <v>116939.74156462202</v>
      </c>
      <c r="AF14" s="836"/>
      <c r="AG14" s="81"/>
      <c r="AI14" s="877"/>
      <c r="AJ14" s="877"/>
    </row>
    <row r="15" spans="1:36" x14ac:dyDescent="0.2">
      <c r="A15" s="829" t="s">
        <v>494</v>
      </c>
      <c r="B15" s="1280">
        <v>4298.4164520000004</v>
      </c>
      <c r="C15" s="1212"/>
      <c r="D15" s="975">
        <v>76</v>
      </c>
      <c r="E15" s="976"/>
      <c r="F15" s="977">
        <v>1757</v>
      </c>
      <c r="G15" s="833"/>
      <c r="H15" s="977">
        <v>1312</v>
      </c>
      <c r="I15" s="833"/>
      <c r="J15" s="977">
        <v>613</v>
      </c>
      <c r="K15" s="833"/>
      <c r="L15" s="977">
        <v>0</v>
      </c>
      <c r="M15" s="833"/>
      <c r="N15" s="977">
        <v>766</v>
      </c>
      <c r="O15" s="833"/>
      <c r="P15" s="978">
        <v>359.911</v>
      </c>
      <c r="Q15" s="833"/>
      <c r="R15" s="907">
        <v>4883.9110000000001</v>
      </c>
      <c r="S15" s="841"/>
      <c r="T15" s="918">
        <v>4632.4555</v>
      </c>
      <c r="U15" s="836"/>
      <c r="V15" s="980">
        <v>1.0777121183417617</v>
      </c>
      <c r="W15" s="906"/>
      <c r="X15" s="981">
        <v>0</v>
      </c>
      <c r="Y15" s="836"/>
      <c r="Z15" s="913"/>
      <c r="AA15" s="835">
        <v>73133.504199211849</v>
      </c>
      <c r="AB15" s="906"/>
      <c r="AC15" s="907">
        <v>0</v>
      </c>
      <c r="AD15" s="906"/>
      <c r="AE15" s="907">
        <v>73133.504199211849</v>
      </c>
      <c r="AF15" s="836"/>
      <c r="AG15" s="14"/>
      <c r="AI15" s="877"/>
      <c r="AJ15" s="877"/>
    </row>
    <row r="16" spans="1:36" x14ac:dyDescent="0.2">
      <c r="A16" s="829" t="s">
        <v>612</v>
      </c>
      <c r="B16" s="1280">
        <v>2296.5820020000001</v>
      </c>
      <c r="C16" s="1213"/>
      <c r="D16" s="975">
        <v>167</v>
      </c>
      <c r="E16" s="976"/>
      <c r="F16" s="977">
        <v>1389</v>
      </c>
      <c r="G16" s="833"/>
      <c r="H16" s="977">
        <v>585</v>
      </c>
      <c r="I16" s="833"/>
      <c r="J16" s="977">
        <v>77</v>
      </c>
      <c r="K16" s="833"/>
      <c r="L16" s="977">
        <v>0</v>
      </c>
      <c r="M16" s="833"/>
      <c r="N16" s="977">
        <v>68</v>
      </c>
      <c r="O16" s="833"/>
      <c r="P16" s="978">
        <v>1</v>
      </c>
      <c r="Q16" s="833"/>
      <c r="R16" s="907">
        <v>2287</v>
      </c>
      <c r="S16" s="841"/>
      <c r="T16" s="918">
        <v>2423</v>
      </c>
      <c r="U16" s="836"/>
      <c r="V16" s="980">
        <v>1.0550461502745854</v>
      </c>
      <c r="W16" s="906"/>
      <c r="X16" s="981">
        <v>0</v>
      </c>
      <c r="Y16" s="836"/>
      <c r="Z16" s="913"/>
      <c r="AA16" s="835">
        <v>38252.387027720026</v>
      </c>
      <c r="AB16" s="906"/>
      <c r="AC16" s="907">
        <v>0</v>
      </c>
      <c r="AD16" s="906"/>
      <c r="AE16" s="907">
        <v>38252.387027720026</v>
      </c>
      <c r="AF16" s="836"/>
      <c r="AG16" s="14"/>
      <c r="AI16" s="877"/>
      <c r="AJ16" s="877"/>
    </row>
    <row r="17" spans="1:36" x14ac:dyDescent="0.2">
      <c r="A17" s="829" t="s">
        <v>306</v>
      </c>
      <c r="B17" s="1280">
        <v>4954.0558050000009</v>
      </c>
      <c r="C17" s="1213"/>
      <c r="D17" s="975">
        <v>224</v>
      </c>
      <c r="E17" s="976"/>
      <c r="F17" s="977">
        <v>3298</v>
      </c>
      <c r="G17" s="833"/>
      <c r="H17" s="977">
        <v>1118</v>
      </c>
      <c r="I17" s="833"/>
      <c r="J17" s="977">
        <v>0</v>
      </c>
      <c r="K17" s="833"/>
      <c r="L17" s="977">
        <v>0</v>
      </c>
      <c r="M17" s="833"/>
      <c r="N17" s="977">
        <v>25</v>
      </c>
      <c r="O17" s="833"/>
      <c r="P17" s="978">
        <v>25</v>
      </c>
      <c r="Q17" s="833"/>
      <c r="R17" s="907">
        <v>4690</v>
      </c>
      <c r="S17" s="841"/>
      <c r="T17" s="918">
        <v>5112</v>
      </c>
      <c r="U17" s="836"/>
      <c r="V17" s="980">
        <v>1.0318817956876041</v>
      </c>
      <c r="W17" s="906"/>
      <c r="X17" s="981">
        <v>0</v>
      </c>
      <c r="Y17" s="836"/>
      <c r="Z17" s="913"/>
      <c r="AA17" s="835">
        <v>80704.169412176954</v>
      </c>
      <c r="AB17" s="906"/>
      <c r="AC17" s="907">
        <v>0</v>
      </c>
      <c r="AD17" s="906"/>
      <c r="AE17" s="907">
        <v>80704.169412176954</v>
      </c>
      <c r="AF17" s="836"/>
      <c r="AG17" s="14"/>
      <c r="AI17" s="877"/>
      <c r="AJ17" s="877"/>
    </row>
    <row r="18" spans="1:36" x14ac:dyDescent="0.2">
      <c r="A18" s="842" t="s">
        <v>496</v>
      </c>
      <c r="B18" s="1280">
        <v>2020.4591625000003</v>
      </c>
      <c r="C18" s="1213"/>
      <c r="D18" s="975">
        <v>0</v>
      </c>
      <c r="E18" s="976"/>
      <c r="F18" s="977">
        <v>463</v>
      </c>
      <c r="G18" s="833"/>
      <c r="H18" s="977">
        <v>707</v>
      </c>
      <c r="I18" s="833"/>
      <c r="J18" s="977">
        <v>61</v>
      </c>
      <c r="K18" s="833"/>
      <c r="L18" s="977">
        <v>0</v>
      </c>
      <c r="M18" s="833"/>
      <c r="N18" s="977">
        <v>235</v>
      </c>
      <c r="O18" s="833"/>
      <c r="P18" s="978">
        <v>61.56</v>
      </c>
      <c r="Q18" s="833"/>
      <c r="R18" s="907">
        <v>1527.56</v>
      </c>
      <c r="S18" s="841"/>
      <c r="T18" s="918">
        <v>1702.28</v>
      </c>
      <c r="U18" s="982"/>
      <c r="V18" s="980">
        <v>0.84252135930017824</v>
      </c>
      <c r="W18" s="906"/>
      <c r="X18" s="981">
        <v>318.1791625000003</v>
      </c>
      <c r="Y18" s="836"/>
      <c r="Z18" s="913"/>
      <c r="AA18" s="835">
        <v>26874.235819045498</v>
      </c>
      <c r="AB18" s="906"/>
      <c r="AC18" s="907">
        <v>4275.9469214024602</v>
      </c>
      <c r="AD18" s="906"/>
      <c r="AE18" s="907">
        <v>31150.182740447959</v>
      </c>
      <c r="AF18" s="836"/>
      <c r="AG18" s="14"/>
      <c r="AI18" s="877"/>
      <c r="AJ18" s="877"/>
    </row>
    <row r="19" spans="1:36" x14ac:dyDescent="0.2">
      <c r="A19" s="829" t="s">
        <v>445</v>
      </c>
      <c r="B19" s="1280">
        <v>4718.2755150000021</v>
      </c>
      <c r="C19" s="1213"/>
      <c r="D19" s="975">
        <v>501</v>
      </c>
      <c r="E19" s="976"/>
      <c r="F19" s="977">
        <v>1317</v>
      </c>
      <c r="G19" s="833"/>
      <c r="H19" s="977">
        <v>640</v>
      </c>
      <c r="I19" s="833"/>
      <c r="J19" s="977">
        <v>756</v>
      </c>
      <c r="K19" s="833"/>
      <c r="L19" s="977">
        <v>66</v>
      </c>
      <c r="M19" s="833"/>
      <c r="N19" s="977">
        <v>863</v>
      </c>
      <c r="O19" s="833"/>
      <c r="P19" s="978">
        <v>288.11</v>
      </c>
      <c r="Q19" s="833"/>
      <c r="R19" s="907">
        <v>4431.1099999999997</v>
      </c>
      <c r="S19" s="841"/>
      <c r="T19" s="918">
        <v>3547.0549999999998</v>
      </c>
      <c r="U19" s="983"/>
      <c r="V19" s="980">
        <v>0.75176936758429169</v>
      </c>
      <c r="W19" s="906"/>
      <c r="X19" s="981">
        <v>1171.2205150000023</v>
      </c>
      <c r="Y19" s="836"/>
      <c r="Z19" s="913"/>
      <c r="AA19" s="835">
        <v>55998.068786054246</v>
      </c>
      <c r="AB19" s="906"/>
      <c r="AC19" s="907">
        <v>15739.801173804584</v>
      </c>
      <c r="AD19" s="906"/>
      <c r="AE19" s="907">
        <v>71737.869959858828</v>
      </c>
      <c r="AF19" s="836"/>
      <c r="AG19" s="14"/>
      <c r="AI19" s="877"/>
      <c r="AJ19" s="877"/>
    </row>
    <row r="20" spans="1:36" x14ac:dyDescent="0.2">
      <c r="A20" s="829" t="s">
        <v>592</v>
      </c>
      <c r="B20" s="1280">
        <v>9041.1670169999998</v>
      </c>
      <c r="C20" s="1212"/>
      <c r="D20" s="975">
        <v>1379</v>
      </c>
      <c r="E20" s="976"/>
      <c r="F20" s="977">
        <v>4681</v>
      </c>
      <c r="G20" s="833"/>
      <c r="H20" s="977">
        <v>1305</v>
      </c>
      <c r="I20" s="833"/>
      <c r="J20" s="977">
        <v>246</v>
      </c>
      <c r="K20" s="833"/>
      <c r="L20" s="977">
        <v>95</v>
      </c>
      <c r="M20" s="833"/>
      <c r="N20" s="977">
        <v>1395</v>
      </c>
      <c r="O20" s="833"/>
      <c r="P20" s="978">
        <v>119.1</v>
      </c>
      <c r="Q20" s="833"/>
      <c r="R20" s="907">
        <v>9220.1</v>
      </c>
      <c r="S20" s="841"/>
      <c r="T20" s="918">
        <v>8303.0499999999993</v>
      </c>
      <c r="U20" s="983"/>
      <c r="V20" s="980">
        <v>0.91836042674445373</v>
      </c>
      <c r="W20" s="906"/>
      <c r="X20" s="981">
        <v>738.11701700000049</v>
      </c>
      <c r="Y20" s="836"/>
      <c r="Z20" s="913"/>
      <c r="AA20" s="835">
        <v>131081.91585246008</v>
      </c>
      <c r="AB20" s="906"/>
      <c r="AC20" s="907">
        <v>9919.4088062756691</v>
      </c>
      <c r="AD20" s="906"/>
      <c r="AE20" s="907">
        <v>141001.32465873574</v>
      </c>
      <c r="AF20" s="836"/>
      <c r="AG20" s="14"/>
      <c r="AI20" s="877"/>
      <c r="AJ20" s="877"/>
    </row>
    <row r="21" spans="1:36" x14ac:dyDescent="0.2">
      <c r="A21" s="829" t="s">
        <v>593</v>
      </c>
      <c r="B21" s="1280">
        <v>6908.3311860000022</v>
      </c>
      <c r="C21" s="1213"/>
      <c r="D21" s="975">
        <v>592</v>
      </c>
      <c r="E21" s="976"/>
      <c r="F21" s="977">
        <v>3169</v>
      </c>
      <c r="G21" s="833"/>
      <c r="H21" s="977">
        <v>1525</v>
      </c>
      <c r="I21" s="833"/>
      <c r="J21" s="977">
        <v>340</v>
      </c>
      <c r="K21" s="833"/>
      <c r="L21" s="977">
        <v>2</v>
      </c>
      <c r="M21" s="833"/>
      <c r="N21" s="977">
        <v>1182</v>
      </c>
      <c r="O21" s="833"/>
      <c r="P21" s="978">
        <v>330.464</v>
      </c>
      <c r="Q21" s="833"/>
      <c r="R21" s="907">
        <v>7140.4639999999999</v>
      </c>
      <c r="S21" s="841"/>
      <c r="T21" s="918">
        <v>6680.732</v>
      </c>
      <c r="U21" s="983"/>
      <c r="V21" s="980">
        <v>0.96705438985594083</v>
      </c>
      <c r="W21" s="906"/>
      <c r="X21" s="981">
        <v>227.59918600000219</v>
      </c>
      <c r="Y21" s="836"/>
      <c r="Z21" s="913"/>
      <c r="AA21" s="835">
        <v>105470.0561669311</v>
      </c>
      <c r="AB21" s="906"/>
      <c r="AC21" s="907">
        <v>3058.6605076327537</v>
      </c>
      <c r="AD21" s="906"/>
      <c r="AE21" s="907">
        <v>108528.71667456385</v>
      </c>
      <c r="AF21" s="836"/>
      <c r="AG21" s="14"/>
      <c r="AH21" s="2844">
        <v>2.2799999999999998</v>
      </c>
      <c r="AI21" s="877"/>
      <c r="AJ21" s="877"/>
    </row>
    <row r="22" spans="1:36" x14ac:dyDescent="0.2">
      <c r="A22" s="829" t="s">
        <v>594</v>
      </c>
      <c r="B22" s="1280">
        <v>3708.3745890000005</v>
      </c>
      <c r="C22" s="1213"/>
      <c r="D22" s="975">
        <v>0</v>
      </c>
      <c r="E22" s="976"/>
      <c r="F22" s="977">
        <v>2406</v>
      </c>
      <c r="G22" s="833"/>
      <c r="H22" s="977">
        <v>882</v>
      </c>
      <c r="I22" s="833"/>
      <c r="J22" s="977">
        <v>68</v>
      </c>
      <c r="K22" s="833"/>
      <c r="L22" s="977">
        <v>0</v>
      </c>
      <c r="M22" s="833"/>
      <c r="N22" s="977">
        <v>461</v>
      </c>
      <c r="O22" s="833"/>
      <c r="P22" s="978">
        <v>130.80000000000001</v>
      </c>
      <c r="Q22" s="833"/>
      <c r="R22" s="907">
        <v>3947.8</v>
      </c>
      <c r="S22" s="841"/>
      <c r="T22" s="918">
        <v>4058.9</v>
      </c>
      <c r="U22" s="982"/>
      <c r="V22" s="980">
        <v>1.0945226547608617</v>
      </c>
      <c r="W22" s="906"/>
      <c r="X22" s="981">
        <v>0</v>
      </c>
      <c r="Y22" s="836"/>
      <c r="Z22" s="913"/>
      <c r="AA22" s="835">
        <v>64078.668471652003</v>
      </c>
      <c r="AB22" s="906"/>
      <c r="AC22" s="907">
        <v>0</v>
      </c>
      <c r="AD22" s="906"/>
      <c r="AE22" s="907">
        <v>64078.668471652003</v>
      </c>
      <c r="AF22" s="836"/>
      <c r="AG22" s="14"/>
      <c r="AH22" s="2844"/>
      <c r="AI22" s="877"/>
      <c r="AJ22" s="877"/>
    </row>
    <row r="23" spans="1:36" x14ac:dyDescent="0.2">
      <c r="A23" s="829" t="s">
        <v>520</v>
      </c>
      <c r="B23" s="1280">
        <v>2218.9949999999999</v>
      </c>
      <c r="C23" s="1213"/>
      <c r="D23" s="975">
        <v>0</v>
      </c>
      <c r="E23" s="976"/>
      <c r="F23" s="977">
        <v>1792</v>
      </c>
      <c r="G23" s="833"/>
      <c r="H23" s="977">
        <v>56</v>
      </c>
      <c r="I23" s="833"/>
      <c r="J23" s="977">
        <v>0</v>
      </c>
      <c r="K23" s="833"/>
      <c r="L23" s="977">
        <v>0</v>
      </c>
      <c r="M23" s="833"/>
      <c r="N23" s="977">
        <v>0</v>
      </c>
      <c r="O23" s="833"/>
      <c r="P23" s="978">
        <v>0</v>
      </c>
      <c r="Q23" s="833"/>
      <c r="R23" s="907">
        <v>1848</v>
      </c>
      <c r="S23" s="841"/>
      <c r="T23" s="918">
        <v>1876</v>
      </c>
      <c r="U23" s="982"/>
      <c r="V23" s="980">
        <v>0.84542777248258771</v>
      </c>
      <c r="W23" s="906"/>
      <c r="X23" s="981">
        <v>342.995</v>
      </c>
      <c r="Y23" s="836"/>
      <c r="Z23" s="913"/>
      <c r="AA23" s="835">
        <v>29616.788305407663</v>
      </c>
      <c r="AB23" s="906"/>
      <c r="AC23" s="907">
        <v>4609.4420601991405</v>
      </c>
      <c r="AD23" s="906"/>
      <c r="AE23" s="907">
        <v>34226.230365606803</v>
      </c>
      <c r="AF23" s="836"/>
      <c r="AG23" s="14"/>
      <c r="AH23" s="2844"/>
      <c r="AI23" s="877"/>
      <c r="AJ23" s="877"/>
    </row>
    <row r="24" spans="1:36" x14ac:dyDescent="0.2">
      <c r="A24" s="829" t="s">
        <v>531</v>
      </c>
      <c r="B24" s="1280">
        <v>4463.6046930000011</v>
      </c>
      <c r="C24" s="1213"/>
      <c r="D24" s="975">
        <v>2154</v>
      </c>
      <c r="E24" s="976"/>
      <c r="F24" s="977">
        <v>1990</v>
      </c>
      <c r="G24" s="833"/>
      <c r="H24" s="977">
        <v>1121</v>
      </c>
      <c r="I24" s="833"/>
      <c r="J24" s="977">
        <v>62</v>
      </c>
      <c r="K24" s="833"/>
      <c r="L24" s="977">
        <v>0</v>
      </c>
      <c r="M24" s="833"/>
      <c r="N24" s="977">
        <v>365</v>
      </c>
      <c r="O24" s="833"/>
      <c r="P24" s="978">
        <v>108.54</v>
      </c>
      <c r="Q24" s="833"/>
      <c r="R24" s="907">
        <v>5800.54</v>
      </c>
      <c r="S24" s="841"/>
      <c r="T24" s="918">
        <v>5016.2700000000004</v>
      </c>
      <c r="U24" s="982"/>
      <c r="V24" s="980">
        <v>1.1238159167335564</v>
      </c>
      <c r="W24" s="906"/>
      <c r="X24" s="981">
        <v>0</v>
      </c>
      <c r="Y24" s="836"/>
      <c r="Z24" s="913"/>
      <c r="AA24" s="835">
        <v>79192.860699769357</v>
      </c>
      <c r="AB24" s="906"/>
      <c r="AC24" s="907">
        <v>0</v>
      </c>
      <c r="AD24" s="906"/>
      <c r="AE24" s="907">
        <v>79192.860699769357</v>
      </c>
      <c r="AF24" s="836"/>
      <c r="AG24" s="14"/>
      <c r="AH24" s="2844"/>
      <c r="AI24" s="877"/>
      <c r="AJ24" s="877"/>
    </row>
    <row r="25" spans="1:36" x14ac:dyDescent="0.2">
      <c r="A25" s="829" t="s">
        <v>500</v>
      </c>
      <c r="B25" s="1280">
        <v>7267.5667485000004</v>
      </c>
      <c r="C25" s="1213"/>
      <c r="D25" s="975">
        <v>4226</v>
      </c>
      <c r="E25" s="976"/>
      <c r="F25" s="977">
        <v>2966</v>
      </c>
      <c r="G25" s="833"/>
      <c r="H25" s="977">
        <v>1266</v>
      </c>
      <c r="I25" s="833"/>
      <c r="J25" s="977">
        <v>454</v>
      </c>
      <c r="K25" s="833"/>
      <c r="L25" s="977">
        <v>1</v>
      </c>
      <c r="M25" s="833"/>
      <c r="N25" s="977">
        <v>1690</v>
      </c>
      <c r="O25" s="833"/>
      <c r="P25" s="978">
        <v>304.97000000000003</v>
      </c>
      <c r="Q25" s="833"/>
      <c r="R25" s="907">
        <v>10907.97</v>
      </c>
      <c r="S25" s="841"/>
      <c r="T25" s="918">
        <v>8203.4850000000006</v>
      </c>
      <c r="U25" s="982"/>
      <c r="V25" s="980">
        <v>1.1287801383720584</v>
      </c>
      <c r="W25" s="906"/>
      <c r="X25" s="981">
        <v>0</v>
      </c>
      <c r="Y25" s="836"/>
      <c r="Z25" s="913"/>
      <c r="AA25" s="835">
        <v>129510.06322579276</v>
      </c>
      <c r="AB25" s="906"/>
      <c r="AC25" s="907">
        <v>0</v>
      </c>
      <c r="AD25" s="906"/>
      <c r="AE25" s="907">
        <v>129510.06322579276</v>
      </c>
      <c r="AF25" s="836"/>
      <c r="AG25" s="14"/>
      <c r="AI25" s="877"/>
      <c r="AJ25" s="877"/>
    </row>
    <row r="26" spans="1:36" x14ac:dyDescent="0.2">
      <c r="A26" s="829" t="s">
        <v>503</v>
      </c>
      <c r="B26" s="1280">
        <v>9025.7414085000019</v>
      </c>
      <c r="C26" s="1213"/>
      <c r="D26" s="975">
        <v>1693</v>
      </c>
      <c r="E26" s="976"/>
      <c r="F26" s="977">
        <v>3183</v>
      </c>
      <c r="G26" s="833"/>
      <c r="H26" s="977">
        <v>2021</v>
      </c>
      <c r="I26" s="833"/>
      <c r="J26" s="977">
        <v>396</v>
      </c>
      <c r="K26" s="833"/>
      <c r="L26" s="977">
        <v>5</v>
      </c>
      <c r="M26" s="833"/>
      <c r="N26" s="977">
        <v>2339</v>
      </c>
      <c r="O26" s="833"/>
      <c r="P26" s="978">
        <v>619.34</v>
      </c>
      <c r="Q26" s="833"/>
      <c r="R26" s="907">
        <v>10256.34</v>
      </c>
      <c r="S26" s="841"/>
      <c r="T26" s="918">
        <v>8743.17</v>
      </c>
      <c r="U26" s="983"/>
      <c r="V26" s="980">
        <v>0.96869272055214328</v>
      </c>
      <c r="W26" s="906"/>
      <c r="X26" s="981">
        <v>282.57140850000178</v>
      </c>
      <c r="Y26" s="836"/>
      <c r="Z26" s="913"/>
      <c r="AA26" s="835">
        <v>138030.17857579485</v>
      </c>
      <c r="AB26" s="906"/>
      <c r="AC26" s="907">
        <v>3797.4213482692744</v>
      </c>
      <c r="AD26" s="906"/>
      <c r="AE26" s="907">
        <v>141827.59992406412</v>
      </c>
      <c r="AF26" s="836"/>
      <c r="AG26" s="14"/>
      <c r="AI26" s="877"/>
      <c r="AJ26" s="877"/>
    </row>
    <row r="27" spans="1:36" x14ac:dyDescent="0.2">
      <c r="A27" s="829" t="s">
        <v>505</v>
      </c>
      <c r="B27" s="1280">
        <v>1246.772142</v>
      </c>
      <c r="C27" s="1213"/>
      <c r="D27" s="975">
        <v>31</v>
      </c>
      <c r="E27" s="976"/>
      <c r="F27" s="977">
        <v>844</v>
      </c>
      <c r="G27" s="833"/>
      <c r="H27" s="977">
        <v>237</v>
      </c>
      <c r="I27" s="833"/>
      <c r="J27" s="977">
        <v>160</v>
      </c>
      <c r="K27" s="833"/>
      <c r="L27" s="977">
        <v>0</v>
      </c>
      <c r="M27" s="833"/>
      <c r="N27" s="977">
        <v>356</v>
      </c>
      <c r="O27" s="833"/>
      <c r="P27" s="978">
        <v>45.5</v>
      </c>
      <c r="Q27" s="833"/>
      <c r="R27" s="907">
        <v>1673.5</v>
      </c>
      <c r="S27" s="841"/>
      <c r="T27" s="918">
        <v>1495.75</v>
      </c>
      <c r="U27" s="983"/>
      <c r="V27" s="980">
        <v>1.1996979637358627</v>
      </c>
      <c r="W27" s="906"/>
      <c r="X27" s="981">
        <v>0</v>
      </c>
      <c r="Y27" s="836"/>
      <c r="Z27" s="913"/>
      <c r="AA27" s="835">
        <v>23613.705281350485</v>
      </c>
      <c r="AB27" s="906"/>
      <c r="AC27" s="907">
        <v>0</v>
      </c>
      <c r="AD27" s="906"/>
      <c r="AE27" s="907">
        <v>23613.705281350485</v>
      </c>
      <c r="AF27" s="836"/>
      <c r="AG27" s="14"/>
      <c r="AI27" s="877"/>
      <c r="AJ27" s="877"/>
    </row>
    <row r="28" spans="1:36" x14ac:dyDescent="0.2">
      <c r="A28" s="829" t="s">
        <v>104</v>
      </c>
      <c r="B28" s="1280">
        <v>28834.085042999999</v>
      </c>
      <c r="C28" s="1213"/>
      <c r="D28" s="975">
        <v>2115</v>
      </c>
      <c r="E28" s="976"/>
      <c r="F28" s="977">
        <v>6023</v>
      </c>
      <c r="G28" s="833"/>
      <c r="H28" s="977">
        <v>1728</v>
      </c>
      <c r="I28" s="833"/>
      <c r="J28" s="977">
        <v>928</v>
      </c>
      <c r="K28" s="833"/>
      <c r="L28" s="977">
        <v>0</v>
      </c>
      <c r="M28" s="833"/>
      <c r="N28" s="977">
        <v>2876</v>
      </c>
      <c r="O28" s="833"/>
      <c r="P28" s="978">
        <v>478.91</v>
      </c>
      <c r="Q28" s="984"/>
      <c r="R28" s="985">
        <v>14148.91</v>
      </c>
      <c r="S28" s="841"/>
      <c r="T28" s="918">
        <v>11813.955</v>
      </c>
      <c r="U28" s="982"/>
      <c r="V28" s="980">
        <v>0.40972186155315699</v>
      </c>
      <c r="W28" s="906"/>
      <c r="X28" s="981">
        <v>17020.130042999997</v>
      </c>
      <c r="Y28" s="836"/>
      <c r="Z28" s="913"/>
      <c r="AA28" s="835">
        <v>186509.27733721343</v>
      </c>
      <c r="AB28" s="906"/>
      <c r="AC28" s="907">
        <v>228730.16600901796</v>
      </c>
      <c r="AD28" s="906"/>
      <c r="AE28" s="907">
        <v>415239.44334623136</v>
      </c>
      <c r="AF28" s="836"/>
      <c r="AG28" s="14"/>
      <c r="AI28" s="877"/>
      <c r="AJ28" s="877"/>
    </row>
    <row r="29" spans="1:36" x14ac:dyDescent="0.2">
      <c r="A29" s="829" t="s">
        <v>506</v>
      </c>
      <c r="B29" s="1280">
        <v>4516.7965425000002</v>
      </c>
      <c r="C29" s="1212"/>
      <c r="D29" s="975">
        <v>0</v>
      </c>
      <c r="E29" s="976"/>
      <c r="F29" s="977">
        <v>1851</v>
      </c>
      <c r="G29" s="833"/>
      <c r="H29" s="977">
        <v>1056</v>
      </c>
      <c r="I29" s="833"/>
      <c r="J29" s="977">
        <v>662</v>
      </c>
      <c r="K29" s="833"/>
      <c r="L29" s="977">
        <v>79</v>
      </c>
      <c r="M29" s="833"/>
      <c r="N29" s="977">
        <v>1037</v>
      </c>
      <c r="O29" s="833"/>
      <c r="P29" s="978">
        <v>599.87800000000004</v>
      </c>
      <c r="Q29" s="833"/>
      <c r="R29" s="907">
        <v>5284.8779999999997</v>
      </c>
      <c r="S29" s="841"/>
      <c r="T29" s="918">
        <v>4663.4390000000003</v>
      </c>
      <c r="U29" s="983"/>
      <c r="V29" s="980">
        <v>1.0324660312060094</v>
      </c>
      <c r="W29" s="906"/>
      <c r="X29" s="981">
        <v>0</v>
      </c>
      <c r="Y29" s="836"/>
      <c r="Z29" s="913"/>
      <c r="AA29" s="835">
        <v>73622.646928668444</v>
      </c>
      <c r="AB29" s="906"/>
      <c r="AC29" s="907">
        <v>0</v>
      </c>
      <c r="AD29" s="906"/>
      <c r="AE29" s="907">
        <v>73622.646928668444</v>
      </c>
      <c r="AF29" s="836"/>
      <c r="AG29" s="14"/>
      <c r="AI29" s="877"/>
      <c r="AJ29" s="877"/>
    </row>
    <row r="30" spans="1:36" x14ac:dyDescent="0.2">
      <c r="A30" s="842" t="s">
        <v>320</v>
      </c>
      <c r="B30" s="1280">
        <v>10683.437697000001</v>
      </c>
      <c r="C30" s="1212"/>
      <c r="D30" s="975">
        <v>1540</v>
      </c>
      <c r="E30" s="976"/>
      <c r="F30" s="977">
        <v>5434</v>
      </c>
      <c r="G30" s="833"/>
      <c r="H30" s="977">
        <v>2175</v>
      </c>
      <c r="I30" s="833"/>
      <c r="J30" s="977">
        <v>46</v>
      </c>
      <c r="K30" s="833"/>
      <c r="L30" s="977">
        <v>0</v>
      </c>
      <c r="M30" s="833"/>
      <c r="N30" s="977">
        <v>431</v>
      </c>
      <c r="O30" s="833"/>
      <c r="P30" s="978">
        <v>49.75</v>
      </c>
      <c r="Q30" s="833"/>
      <c r="R30" s="907">
        <v>9675.75</v>
      </c>
      <c r="S30" s="841"/>
      <c r="T30" s="918">
        <v>9729.875</v>
      </c>
      <c r="U30" s="982"/>
      <c r="V30" s="980">
        <v>0.91074383320756669</v>
      </c>
      <c r="W30" s="906"/>
      <c r="X30" s="981">
        <v>953.56269700000121</v>
      </c>
      <c r="Y30" s="836"/>
      <c r="Z30" s="913"/>
      <c r="AA30" s="835">
        <v>153607.48833319743</v>
      </c>
      <c r="AB30" s="906"/>
      <c r="AC30" s="907">
        <v>12814.740747208354</v>
      </c>
      <c r="AD30" s="906"/>
      <c r="AE30" s="907">
        <v>166422.22908040578</v>
      </c>
      <c r="AF30" s="836"/>
      <c r="AG30" s="14"/>
      <c r="AI30" s="877"/>
      <c r="AJ30" s="877"/>
    </row>
    <row r="31" spans="1:36" x14ac:dyDescent="0.2">
      <c r="A31" s="829" t="s">
        <v>614</v>
      </c>
      <c r="B31" s="1280">
        <v>3495.1716719999999</v>
      </c>
      <c r="C31" s="1212"/>
      <c r="D31" s="975">
        <v>1</v>
      </c>
      <c r="E31" s="976"/>
      <c r="F31" s="977">
        <v>2103</v>
      </c>
      <c r="G31" s="833"/>
      <c r="H31" s="977">
        <v>551</v>
      </c>
      <c r="I31" s="833"/>
      <c r="J31" s="977">
        <v>0</v>
      </c>
      <c r="K31" s="833"/>
      <c r="L31" s="977">
        <v>0</v>
      </c>
      <c r="M31" s="833"/>
      <c r="N31" s="977">
        <v>5</v>
      </c>
      <c r="O31" s="833"/>
      <c r="P31" s="978">
        <v>1.5</v>
      </c>
      <c r="Q31" s="833"/>
      <c r="R31" s="907">
        <v>2661.5</v>
      </c>
      <c r="S31" s="841"/>
      <c r="T31" s="918">
        <v>2933.25</v>
      </c>
      <c r="U31" s="983"/>
      <c r="V31" s="980">
        <v>0.83922916390585811</v>
      </c>
      <c r="W31" s="906"/>
      <c r="X31" s="981">
        <v>561.92167199999994</v>
      </c>
      <c r="Y31" s="836"/>
      <c r="Z31" s="913"/>
      <c r="AA31" s="835">
        <v>46307.806128377946</v>
      </c>
      <c r="AB31" s="906"/>
      <c r="AC31" s="907">
        <v>7551.5543650905192</v>
      </c>
      <c r="AD31" s="906"/>
      <c r="AE31" s="907">
        <v>53859.360493468463</v>
      </c>
      <c r="AF31" s="836"/>
      <c r="AG31" s="14"/>
      <c r="AI31" s="877"/>
      <c r="AJ31" s="877"/>
    </row>
    <row r="32" spans="1:36" x14ac:dyDescent="0.2">
      <c r="A32" s="829" t="s">
        <v>509</v>
      </c>
      <c r="B32" s="1280">
        <v>2663.2905570000003</v>
      </c>
      <c r="C32" s="1212"/>
      <c r="D32" s="975">
        <v>301</v>
      </c>
      <c r="E32" s="976"/>
      <c r="F32" s="977">
        <v>1055</v>
      </c>
      <c r="G32" s="833"/>
      <c r="H32" s="977">
        <v>345</v>
      </c>
      <c r="I32" s="833"/>
      <c r="J32" s="977">
        <v>45</v>
      </c>
      <c r="K32" s="833"/>
      <c r="L32" s="977">
        <v>2</v>
      </c>
      <c r="M32" s="833"/>
      <c r="N32" s="977">
        <v>72</v>
      </c>
      <c r="O32" s="833"/>
      <c r="P32" s="978">
        <v>17.315999999999999</v>
      </c>
      <c r="Q32" s="833"/>
      <c r="R32" s="907">
        <v>1837.316</v>
      </c>
      <c r="S32" s="841"/>
      <c r="T32" s="918">
        <v>1792.1579999999999</v>
      </c>
      <c r="U32" s="982"/>
      <c r="V32" s="980">
        <v>0.67291118323144328</v>
      </c>
      <c r="W32" s="906"/>
      <c r="X32" s="981">
        <v>871.13255700000036</v>
      </c>
      <c r="Y32" s="836"/>
      <c r="Z32" s="913"/>
      <c r="AA32" s="835">
        <v>28293.157833604895</v>
      </c>
      <c r="AB32" s="906"/>
      <c r="AC32" s="907">
        <v>11706.978376491268</v>
      </c>
      <c r="AD32" s="906"/>
      <c r="AE32" s="907">
        <v>40000.136210096163</v>
      </c>
      <c r="AF32" s="836"/>
      <c r="AG32" s="14"/>
      <c r="AI32" s="877"/>
      <c r="AJ32" s="877"/>
    </row>
    <row r="33" spans="1:36" x14ac:dyDescent="0.2">
      <c r="A33" s="842" t="s">
        <v>634</v>
      </c>
      <c r="B33" s="1280">
        <v>5127.6005865000016</v>
      </c>
      <c r="C33" s="1212"/>
      <c r="D33" s="975">
        <v>542</v>
      </c>
      <c r="E33" s="976"/>
      <c r="F33" s="977">
        <v>1862</v>
      </c>
      <c r="G33" s="833"/>
      <c r="H33" s="977">
        <v>502</v>
      </c>
      <c r="I33" s="833"/>
      <c r="J33" s="977">
        <v>15</v>
      </c>
      <c r="K33" s="833"/>
      <c r="L33" s="977">
        <v>3</v>
      </c>
      <c r="M33" s="833"/>
      <c r="N33" s="977">
        <v>114</v>
      </c>
      <c r="O33" s="833"/>
      <c r="P33" s="978">
        <v>2.4380000000000002</v>
      </c>
      <c r="Q33" s="833"/>
      <c r="R33" s="907">
        <v>3040.4380000000001</v>
      </c>
      <c r="S33" s="841"/>
      <c r="T33" s="918">
        <v>2954.7190000000001</v>
      </c>
      <c r="U33" s="982"/>
      <c r="V33" s="980">
        <v>0.57623813519703815</v>
      </c>
      <c r="W33" s="906"/>
      <c r="X33" s="981">
        <v>2172.8815865000015</v>
      </c>
      <c r="Y33" s="836"/>
      <c r="Z33" s="913"/>
      <c r="AA33" s="835">
        <v>46646.74153782826</v>
      </c>
      <c r="AB33" s="906"/>
      <c r="AC33" s="907">
        <v>29200.926476028319</v>
      </c>
      <c r="AD33" s="906"/>
      <c r="AE33" s="907">
        <v>75847.668013856572</v>
      </c>
      <c r="AF33" s="836"/>
      <c r="AG33" s="14"/>
      <c r="AI33" s="877"/>
      <c r="AJ33" s="877"/>
    </row>
    <row r="34" spans="1:36" x14ac:dyDescent="0.2">
      <c r="A34" s="829" t="s">
        <v>511</v>
      </c>
      <c r="B34" s="1280">
        <v>3287.5008524999998</v>
      </c>
      <c r="C34" s="1212"/>
      <c r="D34" s="975">
        <v>423</v>
      </c>
      <c r="E34" s="976"/>
      <c r="F34" s="977">
        <v>1056</v>
      </c>
      <c r="G34" s="833"/>
      <c r="H34" s="977">
        <v>690</v>
      </c>
      <c r="I34" s="833"/>
      <c r="J34" s="977">
        <v>234</v>
      </c>
      <c r="K34" s="833"/>
      <c r="L34" s="977">
        <v>98</v>
      </c>
      <c r="M34" s="833"/>
      <c r="N34" s="977">
        <v>351</v>
      </c>
      <c r="O34" s="833"/>
      <c r="P34" s="978">
        <v>93.5</v>
      </c>
      <c r="Q34" s="833"/>
      <c r="R34" s="907">
        <v>2945.5</v>
      </c>
      <c r="S34" s="841"/>
      <c r="T34" s="918">
        <v>2739.75</v>
      </c>
      <c r="U34" s="982"/>
      <c r="V34" s="980">
        <v>0.83338381430883601</v>
      </c>
      <c r="W34" s="906"/>
      <c r="X34" s="981">
        <v>547.75085249999984</v>
      </c>
      <c r="Y34" s="836"/>
      <c r="Z34" s="913"/>
      <c r="AA34" s="835">
        <v>43252.982814360686</v>
      </c>
      <c r="AB34" s="906"/>
      <c r="AC34" s="907">
        <v>7361.1155207027277</v>
      </c>
      <c r="AD34" s="906"/>
      <c r="AE34" s="907">
        <v>50614.098335063412</v>
      </c>
      <c r="AF34" s="836"/>
      <c r="AG34" s="14"/>
      <c r="AI34" s="877"/>
      <c r="AJ34" s="877"/>
    </row>
    <row r="35" spans="1:36" x14ac:dyDescent="0.2">
      <c r="A35" s="829" t="s">
        <v>326</v>
      </c>
      <c r="B35" s="1280">
        <v>5127.0668280000009</v>
      </c>
      <c r="C35" s="1212"/>
      <c r="D35" s="975">
        <v>193</v>
      </c>
      <c r="E35" s="976"/>
      <c r="F35" s="977">
        <v>1717</v>
      </c>
      <c r="G35" s="833"/>
      <c r="H35" s="977">
        <v>1432</v>
      </c>
      <c r="I35" s="833"/>
      <c r="J35" s="977">
        <v>447</v>
      </c>
      <c r="K35" s="833"/>
      <c r="L35" s="977">
        <v>0</v>
      </c>
      <c r="M35" s="833"/>
      <c r="N35" s="977">
        <v>737</v>
      </c>
      <c r="O35" s="833"/>
      <c r="P35" s="978">
        <v>413.15</v>
      </c>
      <c r="Q35" s="833"/>
      <c r="R35" s="907">
        <v>4939.1499999999996</v>
      </c>
      <c r="S35" s="841"/>
      <c r="T35" s="918">
        <v>4760.0749999999998</v>
      </c>
      <c r="U35" s="983"/>
      <c r="V35" s="980">
        <v>0.92842070518843622</v>
      </c>
      <c r="W35" s="906"/>
      <c r="X35" s="981">
        <v>366.99182800000108</v>
      </c>
      <c r="Y35" s="836"/>
      <c r="Z35" s="913"/>
      <c r="AA35" s="835">
        <v>75148.258844809898</v>
      </c>
      <c r="AB35" s="906"/>
      <c r="AC35" s="907">
        <v>4931.9306920875579</v>
      </c>
      <c r="AD35" s="906"/>
      <c r="AE35" s="907">
        <v>80080.189536897451</v>
      </c>
      <c r="AF35" s="836"/>
      <c r="AG35" s="14"/>
      <c r="AI35" s="877"/>
      <c r="AJ35" s="877"/>
    </row>
    <row r="36" spans="1:36" ht="13.5" thickBot="1" x14ac:dyDescent="0.25">
      <c r="A36" s="849" t="s">
        <v>513</v>
      </c>
      <c r="B36" s="1280">
        <v>2148.7763970000005</v>
      </c>
      <c r="C36" s="1281"/>
      <c r="D36" s="975">
        <v>198</v>
      </c>
      <c r="E36" s="976"/>
      <c r="F36" s="977">
        <v>583</v>
      </c>
      <c r="G36" s="833"/>
      <c r="H36" s="977">
        <v>577</v>
      </c>
      <c r="I36" s="833"/>
      <c r="J36" s="977">
        <v>100</v>
      </c>
      <c r="K36" s="833"/>
      <c r="L36" s="977">
        <v>378</v>
      </c>
      <c r="M36" s="833"/>
      <c r="N36" s="977">
        <v>82</v>
      </c>
      <c r="O36" s="833"/>
      <c r="P36" s="978">
        <v>12.5</v>
      </c>
      <c r="Q36" s="891"/>
      <c r="R36" s="919">
        <v>1930.5</v>
      </c>
      <c r="S36" s="986"/>
      <c r="T36" s="987">
        <v>2022.75</v>
      </c>
      <c r="U36" s="988"/>
      <c r="V36" s="989">
        <v>0.94134969223603193</v>
      </c>
      <c r="W36" s="825"/>
      <c r="X36" s="990">
        <v>126.02639700000054</v>
      </c>
      <c r="Y36" s="857"/>
      <c r="Z36" s="877"/>
      <c r="AA36" s="856">
        <v>31933.559991878119</v>
      </c>
      <c r="AB36" s="825"/>
      <c r="AC36" s="926">
        <v>1693.6438578613586</v>
      </c>
      <c r="AD36" s="825"/>
      <c r="AE36" s="926">
        <v>33627.203849739475</v>
      </c>
      <c r="AF36" s="857"/>
      <c r="AG36" s="14"/>
      <c r="AI36" s="877"/>
      <c r="AJ36" s="877"/>
    </row>
    <row r="37" spans="1:36" ht="13.5" thickBot="1" x14ac:dyDescent="0.25">
      <c r="A37" s="858" t="s">
        <v>488</v>
      </c>
      <c r="B37" s="1282">
        <v>134489.32811100004</v>
      </c>
      <c r="C37" s="1283"/>
      <c r="D37" s="991">
        <v>17010</v>
      </c>
      <c r="E37" s="992"/>
      <c r="F37" s="993">
        <v>54872</v>
      </c>
      <c r="G37" s="992"/>
      <c r="H37" s="993">
        <v>23849</v>
      </c>
      <c r="I37" s="992"/>
      <c r="J37" s="993">
        <v>5710</v>
      </c>
      <c r="K37" s="992"/>
      <c r="L37" s="993">
        <v>729</v>
      </c>
      <c r="M37" s="992"/>
      <c r="N37" s="993">
        <v>15680</v>
      </c>
      <c r="O37" s="992"/>
      <c r="P37" s="993">
        <v>4073.7370000000001</v>
      </c>
      <c r="Q37" s="992"/>
      <c r="R37" s="993">
        <v>121923.73700000001</v>
      </c>
      <c r="S37" s="994"/>
      <c r="T37" s="995">
        <v>112611.36849999998</v>
      </c>
      <c r="U37" s="994"/>
      <c r="V37" s="996">
        <v>0.83732568287542342</v>
      </c>
      <c r="W37" s="930"/>
      <c r="X37" s="993">
        <v>25701.079922000015</v>
      </c>
      <c r="Y37" s="857"/>
      <c r="AA37" s="997">
        <v>1777818.263137928</v>
      </c>
      <c r="AB37" s="854"/>
      <c r="AC37" s="998">
        <v>345391.73686207196</v>
      </c>
      <c r="AD37" s="854"/>
      <c r="AE37" s="939">
        <v>2123210</v>
      </c>
      <c r="AF37" s="857"/>
      <c r="AG37" s="14"/>
      <c r="AI37" s="877"/>
    </row>
    <row r="38" spans="1:36" s="869" customFormat="1" ht="15" x14ac:dyDescent="0.2">
      <c r="A38" s="999" t="s">
        <v>542</v>
      </c>
      <c r="B38" s="1000"/>
      <c r="E38" s="1000"/>
      <c r="F38" s="1000"/>
      <c r="G38" s="1000"/>
      <c r="H38" s="1000"/>
      <c r="I38" s="1000"/>
      <c r="J38" s="1000"/>
      <c r="K38" s="1000"/>
      <c r="L38" s="1000"/>
      <c r="M38" s="1000"/>
      <c r="N38" s="1000"/>
      <c r="O38" s="1000"/>
      <c r="P38" s="1000"/>
      <c r="AG38" s="14"/>
      <c r="AH38"/>
    </row>
    <row r="39" spans="1:36" ht="15" x14ac:dyDescent="0.2">
      <c r="A39" s="865" t="s">
        <v>584</v>
      </c>
      <c r="B39" s="877"/>
      <c r="C39" s="877"/>
      <c r="D39" s="867"/>
      <c r="E39" s="891"/>
      <c r="F39" s="867"/>
      <c r="G39" s="891"/>
      <c r="H39" s="867"/>
      <c r="I39" s="891"/>
      <c r="J39" s="867"/>
      <c r="K39" s="891"/>
      <c r="L39" s="867"/>
      <c r="M39" s="891"/>
      <c r="N39" s="867"/>
      <c r="O39" s="891"/>
      <c r="P39" s="867"/>
      <c r="Q39" s="891"/>
      <c r="R39" s="867"/>
      <c r="S39" s="891"/>
      <c r="T39" s="867"/>
      <c r="U39" s="891"/>
      <c r="V39" s="1001"/>
      <c r="W39" s="866"/>
      <c r="X39" s="867"/>
      <c r="Y39" s="877"/>
      <c r="AA39" s="867"/>
      <c r="AB39" s="891"/>
      <c r="AC39" s="867"/>
      <c r="AD39" s="891"/>
      <c r="AE39" s="867"/>
      <c r="AF39" s="877"/>
      <c r="AG39" s="34"/>
    </row>
    <row r="40" spans="1:36" ht="15" x14ac:dyDescent="0.2">
      <c r="A40" s="865" t="s">
        <v>339</v>
      </c>
      <c r="B40" s="877"/>
      <c r="C40" s="877"/>
      <c r="D40" s="867"/>
      <c r="E40" s="891"/>
      <c r="F40" s="867"/>
      <c r="G40" s="891"/>
      <c r="H40" s="867"/>
      <c r="I40" s="891"/>
      <c r="J40" s="867"/>
      <c r="K40" s="891"/>
      <c r="L40" s="867"/>
      <c r="M40" s="891"/>
      <c r="N40" s="867"/>
      <c r="O40" s="891"/>
      <c r="P40" s="867"/>
      <c r="Q40" s="891"/>
      <c r="R40" s="867"/>
      <c r="S40" s="891"/>
      <c r="T40" s="867"/>
      <c r="U40" s="891"/>
      <c r="V40" s="1001"/>
      <c r="W40" s="866"/>
      <c r="X40" s="867"/>
      <c r="Y40" s="877"/>
      <c r="AA40" s="867"/>
      <c r="AB40" s="891"/>
      <c r="AC40" s="867"/>
      <c r="AD40" s="891"/>
      <c r="AE40" s="867"/>
      <c r="AF40" s="877"/>
      <c r="AG40" s="14"/>
    </row>
    <row r="41" spans="1:36" s="869" customFormat="1" ht="15" x14ac:dyDescent="0.2">
      <c r="A41" s="865"/>
      <c r="B41" s="1003"/>
      <c r="E41" s="1000"/>
      <c r="F41" s="1000"/>
      <c r="G41" s="1000"/>
      <c r="H41" s="1000"/>
      <c r="I41" s="1000"/>
      <c r="J41" s="1000"/>
      <c r="K41" s="1000"/>
      <c r="L41" s="1003"/>
      <c r="M41" s="1003"/>
      <c r="N41" s="1003"/>
      <c r="O41" s="1003"/>
      <c r="P41" s="1000"/>
      <c r="Q41" s="1000"/>
      <c r="S41" s="1000"/>
      <c r="U41" s="1000"/>
      <c r="AG41" s="14"/>
      <c r="AH41"/>
    </row>
    <row r="42" spans="1:36" s="869" customFormat="1" ht="15" x14ac:dyDescent="0.2">
      <c r="A42" s="865"/>
      <c r="B42" s="1003"/>
      <c r="E42" s="1000"/>
      <c r="F42" s="1000"/>
      <c r="G42" s="1000"/>
      <c r="H42" s="1000"/>
      <c r="I42" s="1000"/>
      <c r="J42" s="1000"/>
      <c r="K42" s="1000"/>
      <c r="L42" s="1003"/>
      <c r="M42" s="1003"/>
      <c r="N42" s="1003"/>
      <c r="O42" s="1003"/>
      <c r="P42" s="1000"/>
      <c r="AG42" s="34"/>
      <c r="AH42"/>
    </row>
    <row r="43" spans="1:36" s="869" customFormat="1" ht="15" x14ac:dyDescent="0.2">
      <c r="A43" s="865"/>
      <c r="B43" s="1000"/>
      <c r="E43" s="1000"/>
      <c r="F43" s="1000"/>
      <c r="G43" s="1000"/>
      <c r="H43" s="1000"/>
      <c r="I43" s="1000"/>
      <c r="J43" s="1000"/>
      <c r="K43" s="1000"/>
      <c r="L43" s="1000"/>
      <c r="M43" s="1000"/>
      <c r="N43" s="1000"/>
      <c r="O43" s="1000"/>
      <c r="P43" s="1000"/>
      <c r="AG43" s="34"/>
      <c r="AH43"/>
    </row>
    <row r="44" spans="1:36" s="869" customFormat="1" ht="15" x14ac:dyDescent="0.2">
      <c r="D44" s="1000"/>
      <c r="E44" s="1000"/>
      <c r="F44" s="1000"/>
      <c r="G44" s="1000"/>
      <c r="H44" s="1000"/>
      <c r="I44" s="1000"/>
      <c r="J44" s="1000"/>
      <c r="K44" s="1000"/>
      <c r="L44" s="1000"/>
      <c r="M44" s="1000"/>
      <c r="N44" s="1000"/>
      <c r="O44" s="1000"/>
      <c r="P44" s="1000"/>
      <c r="Q44" s="1000"/>
      <c r="R44" s="1000"/>
      <c r="S44" s="1000"/>
      <c r="T44" s="1000"/>
      <c r="U44" s="1000"/>
      <c r="V44" s="867"/>
      <c r="W44" s="795"/>
      <c r="X44" s="795"/>
      <c r="Y44" s="795"/>
      <c r="AA44" s="1000"/>
      <c r="AB44" s="1000"/>
      <c r="AC44" s="1000"/>
      <c r="AD44" s="1000"/>
      <c r="AE44" s="795"/>
      <c r="AF44" s="795"/>
      <c r="AG44" s="34"/>
      <c r="AH44"/>
      <c r="AI44" s="1000"/>
    </row>
    <row r="45" spans="1:36" s="869" customFormat="1" ht="15" x14ac:dyDescent="0.2">
      <c r="D45" s="1000"/>
      <c r="E45" s="1000"/>
      <c r="F45" s="1000"/>
      <c r="G45" s="1000"/>
      <c r="H45" s="1000"/>
      <c r="I45" s="1000"/>
      <c r="J45" s="1000"/>
      <c r="K45" s="1000"/>
      <c r="L45" s="1000"/>
      <c r="M45" s="1000"/>
      <c r="N45" s="1000"/>
      <c r="O45" s="1000"/>
      <c r="P45" s="1000"/>
      <c r="Q45" s="1000"/>
      <c r="R45" s="1000"/>
      <c r="S45" s="1000"/>
      <c r="T45" s="1000"/>
      <c r="U45" s="1000"/>
      <c r="V45" s="867"/>
      <c r="W45" s="795"/>
      <c r="X45" s="795"/>
      <c r="Y45" s="795"/>
      <c r="AA45" s="1000"/>
      <c r="AB45" s="1000"/>
      <c r="AC45" s="1000"/>
      <c r="AD45" s="1000"/>
      <c r="AE45" s="795"/>
      <c r="AF45" s="795"/>
      <c r="AG45"/>
      <c r="AH45"/>
      <c r="AI45" s="1000"/>
    </row>
    <row r="46" spans="1:36" ht="15" x14ac:dyDescent="0.2">
      <c r="D46" s="868"/>
      <c r="E46" s="868"/>
      <c r="F46" s="868"/>
      <c r="G46" s="868"/>
      <c r="H46" s="868"/>
      <c r="I46" s="868"/>
      <c r="J46" s="868"/>
      <c r="K46" s="868"/>
      <c r="L46" s="868"/>
      <c r="M46" s="868"/>
      <c r="N46" s="868"/>
      <c r="O46" s="868"/>
      <c r="P46" s="868"/>
      <c r="Q46" s="868"/>
      <c r="R46" s="868"/>
      <c r="S46" s="868"/>
      <c r="T46" s="868"/>
      <c r="U46" s="868"/>
      <c r="V46" s="1000"/>
      <c r="W46" s="877"/>
      <c r="X46" s="877"/>
      <c r="Y46" s="877"/>
      <c r="AA46" s="868"/>
      <c r="AB46" s="868"/>
      <c r="AC46" s="868"/>
      <c r="AD46" s="868"/>
      <c r="AI46" s="868"/>
    </row>
    <row r="47" spans="1:36" x14ac:dyDescent="0.2">
      <c r="AH47" s="60"/>
    </row>
    <row r="53" spans="34:34" ht="15" x14ac:dyDescent="0.2">
      <c r="AH53" s="34"/>
    </row>
    <row r="54" spans="34:34" ht="15" x14ac:dyDescent="0.2">
      <c r="AH54" s="34"/>
    </row>
    <row r="55" spans="34:34" ht="15" x14ac:dyDescent="0.2">
      <c r="AH55" s="34"/>
    </row>
    <row r="56" spans="34:34" ht="15" x14ac:dyDescent="0.2">
      <c r="AH56" s="34"/>
    </row>
    <row r="57" spans="34:34" ht="15" x14ac:dyDescent="0.2">
      <c r="AH57" s="34"/>
    </row>
    <row r="58" spans="34:34" ht="15" x14ac:dyDescent="0.2">
      <c r="AH58" s="34"/>
    </row>
    <row r="59" spans="34:34" ht="15" x14ac:dyDescent="0.2">
      <c r="AH59" s="34"/>
    </row>
    <row r="60" spans="34:34" ht="15" x14ac:dyDescent="0.2">
      <c r="AH60" s="34"/>
    </row>
    <row r="61" spans="34:34" ht="15" x14ac:dyDescent="0.2">
      <c r="AH61" s="34"/>
    </row>
    <row r="62" spans="34:34" ht="15" x14ac:dyDescent="0.2">
      <c r="AH62" s="34"/>
    </row>
    <row r="63" spans="34:34" ht="15" x14ac:dyDescent="0.2">
      <c r="AH63" s="34"/>
    </row>
    <row r="64" spans="34:34" ht="15" x14ac:dyDescent="0.2">
      <c r="AH64" s="34"/>
    </row>
    <row r="65" spans="34:34" ht="15" x14ac:dyDescent="0.2">
      <c r="AH65" s="34"/>
    </row>
    <row r="67" spans="34:34" ht="15" x14ac:dyDescent="0.2">
      <c r="AH67" s="34"/>
    </row>
    <row r="68" spans="34:34" ht="15" x14ac:dyDescent="0.2">
      <c r="AH68" s="34"/>
    </row>
  </sheetData>
  <mergeCells count="85">
    <mergeCell ref="AH21:AH24"/>
    <mergeCell ref="X13:Y13"/>
    <mergeCell ref="AA13:AB13"/>
    <mergeCell ref="AC13:AD13"/>
    <mergeCell ref="AE13:AF13"/>
    <mergeCell ref="AE12:AF12"/>
    <mergeCell ref="X11:Y11"/>
    <mergeCell ref="AA11:AB11"/>
    <mergeCell ref="AC11:AD11"/>
    <mergeCell ref="X12:Y12"/>
    <mergeCell ref="V11:W11"/>
    <mergeCell ref="AC9:AD9"/>
    <mergeCell ref="B9:C9"/>
    <mergeCell ref="D9:E9"/>
    <mergeCell ref="B12:C12"/>
    <mergeCell ref="F12:G12"/>
    <mergeCell ref="H12:I12"/>
    <mergeCell ref="J12:K12"/>
    <mergeCell ref="V12:W12"/>
    <mergeCell ref="AA12:AB12"/>
    <mergeCell ref="AC12:AD12"/>
    <mergeCell ref="B11:C11"/>
    <mergeCell ref="D11:E11"/>
    <mergeCell ref="F11:G11"/>
    <mergeCell ref="H11:I11"/>
    <mergeCell ref="J11:K11"/>
    <mergeCell ref="N11:O11"/>
    <mergeCell ref="AE9:AF9"/>
    <mergeCell ref="F10:G10"/>
    <mergeCell ref="H10:I10"/>
    <mergeCell ref="J10:K10"/>
    <mergeCell ref="L10:M10"/>
    <mergeCell ref="N10:O10"/>
    <mergeCell ref="F9:G9"/>
    <mergeCell ref="H9:I9"/>
    <mergeCell ref="J9:K9"/>
    <mergeCell ref="L9:M9"/>
    <mergeCell ref="N9:O9"/>
    <mergeCell ref="AA10:AB10"/>
    <mergeCell ref="AC10:AD10"/>
    <mergeCell ref="P9:Q9"/>
    <mergeCell ref="L11:M11"/>
    <mergeCell ref="R9:S9"/>
    <mergeCell ref="T9:U9"/>
    <mergeCell ref="V9:W9"/>
    <mergeCell ref="AA9:AB9"/>
    <mergeCell ref="AE8:AF8"/>
    <mergeCell ref="AC8:AD8"/>
    <mergeCell ref="B8:C8"/>
    <mergeCell ref="D8:E8"/>
    <mergeCell ref="F8:G8"/>
    <mergeCell ref="H8:I8"/>
    <mergeCell ref="J8:K8"/>
    <mergeCell ref="L8:M8"/>
    <mergeCell ref="T7:U7"/>
    <mergeCell ref="V7:W7"/>
    <mergeCell ref="AE7:AF7"/>
    <mergeCell ref="AE6:AF6"/>
    <mergeCell ref="R8:S8"/>
    <mergeCell ref="T8:U8"/>
    <mergeCell ref="AA8:AB8"/>
    <mergeCell ref="N8:O8"/>
    <mergeCell ref="P8:Q8"/>
    <mergeCell ref="D3:M3"/>
    <mergeCell ref="B4:C4"/>
    <mergeCell ref="D4:S4"/>
    <mergeCell ref="T4:U4"/>
    <mergeCell ref="L7:M7"/>
    <mergeCell ref="N7:O7"/>
    <mergeCell ref="B5:C5"/>
    <mergeCell ref="D5:S5"/>
    <mergeCell ref="T5:U5"/>
    <mergeCell ref="P7:Q7"/>
    <mergeCell ref="B7:C7"/>
    <mergeCell ref="D7:E7"/>
    <mergeCell ref="F7:G7"/>
    <mergeCell ref="H7:I7"/>
    <mergeCell ref="J7:K7"/>
    <mergeCell ref="AA4:AF4"/>
    <mergeCell ref="X5:Y5"/>
    <mergeCell ref="B6:C6"/>
    <mergeCell ref="T6:U6"/>
    <mergeCell ref="V6:W6"/>
    <mergeCell ref="X6:Y6"/>
    <mergeCell ref="V5:W5"/>
  </mergeCells>
  <pageMargins left="0.37" right="0.37" top="1.17" bottom="0.49" header="0.5" footer="0.5"/>
  <pageSetup paperSize="9" scale="7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7"/>
  <sheetViews>
    <sheetView zoomScale="80" zoomScaleNormal="80" workbookViewId="0">
      <pane xSplit="1" ySplit="11" topLeftCell="B12" activePane="bottomRight" state="frozen"/>
      <selection activeCell="A19" sqref="A19:I19"/>
      <selection pane="topRight" activeCell="A19" sqref="A19:I19"/>
      <selection pane="bottomLeft" activeCell="A19" sqref="A19:I19"/>
      <selection pane="bottomRight" activeCell="M25" sqref="M25"/>
    </sheetView>
  </sheetViews>
  <sheetFormatPr defaultRowHeight="12.75" x14ac:dyDescent="0.2"/>
  <cols>
    <col min="1" max="1" width="20.85546875" style="795" customWidth="1"/>
    <col min="2" max="2" width="13.5703125" style="795" customWidth="1"/>
    <col min="3" max="3" width="2.42578125" style="795" customWidth="1"/>
    <col min="4" max="4" width="13.5703125" style="795" customWidth="1"/>
    <col min="5" max="5" width="2.42578125" style="795" customWidth="1"/>
    <col min="6" max="6" width="11.5703125" style="795" customWidth="1"/>
    <col min="7" max="7" width="1.85546875" style="795" customWidth="1"/>
    <col min="8" max="8" width="8.5703125" style="795" customWidth="1"/>
    <col min="9" max="9" width="11.42578125" style="795" customWidth="1"/>
    <col min="10" max="10" width="2.28515625" style="795" customWidth="1"/>
    <col min="12" max="12" width="12.5703125" customWidth="1"/>
    <col min="14" max="14" width="11.28515625" customWidth="1"/>
    <col min="15" max="15" width="3.7109375" customWidth="1"/>
    <col min="16" max="16" width="9.140625" style="795"/>
    <col min="17" max="17" width="12.5703125" style="795" customWidth="1"/>
    <col min="18" max="16384" width="9.140625" style="795"/>
  </cols>
  <sheetData>
    <row r="1" spans="1:17" ht="20.25" x14ac:dyDescent="0.3">
      <c r="A1" s="792" t="s">
        <v>1188</v>
      </c>
      <c r="B1" s="793"/>
      <c r="C1" s="793"/>
      <c r="D1" s="793"/>
      <c r="E1" s="794"/>
      <c r="K1" s="24"/>
      <c r="O1" s="24"/>
      <c r="P1" s="793"/>
    </row>
    <row r="2" spans="1:17" ht="13.5" thickBot="1" x14ac:dyDescent="0.25"/>
    <row r="3" spans="1:17" x14ac:dyDescent="0.2">
      <c r="A3" s="796"/>
      <c r="B3" s="796"/>
      <c r="C3" s="797"/>
      <c r="D3" s="797"/>
      <c r="E3" s="797"/>
      <c r="F3" s="797"/>
      <c r="G3" s="797"/>
      <c r="H3" s="797"/>
      <c r="I3" s="796"/>
      <c r="J3" s="798"/>
    </row>
    <row r="4" spans="1:17" s="803" customFormat="1" x14ac:dyDescent="0.2">
      <c r="A4" s="799"/>
      <c r="B4" s="3245" t="s">
        <v>532</v>
      </c>
      <c r="C4" s="3263"/>
      <c r="D4" s="3263"/>
      <c r="E4" s="3263"/>
      <c r="F4" s="3263"/>
      <c r="G4" s="3263"/>
      <c r="H4" s="801"/>
      <c r="I4" s="3245" t="s">
        <v>67</v>
      </c>
      <c r="J4" s="2960"/>
      <c r="K4" s="61"/>
      <c r="L4" s="61"/>
      <c r="M4" s="61"/>
      <c r="N4" s="61"/>
      <c r="O4"/>
    </row>
    <row r="5" spans="1:17" s="803" customFormat="1" x14ac:dyDescent="0.2">
      <c r="A5" s="799"/>
      <c r="B5" s="799"/>
      <c r="C5" s="804"/>
      <c r="D5" s="3264" t="s">
        <v>656</v>
      </c>
      <c r="E5" s="3265"/>
      <c r="F5" s="804"/>
      <c r="G5" s="804"/>
      <c r="H5" s="804"/>
      <c r="I5" s="3245" t="s">
        <v>485</v>
      </c>
      <c r="J5" s="2960"/>
      <c r="K5" s="61"/>
      <c r="L5" s="61"/>
      <c r="M5" s="61"/>
      <c r="N5" s="61"/>
      <c r="O5"/>
    </row>
    <row r="6" spans="1:17" s="803" customFormat="1" x14ac:dyDescent="0.2">
      <c r="A6" s="799"/>
      <c r="B6" s="3266"/>
      <c r="C6" s="3259"/>
      <c r="D6" s="3259"/>
      <c r="E6" s="3259"/>
      <c r="F6" s="3259"/>
      <c r="G6" s="3259"/>
      <c r="H6" s="807"/>
      <c r="I6" s="3245" t="s">
        <v>80</v>
      </c>
      <c r="J6" s="2960"/>
      <c r="K6" s="61"/>
      <c r="L6" s="61"/>
      <c r="M6" s="61"/>
      <c r="N6" s="61"/>
      <c r="O6"/>
    </row>
    <row r="7" spans="1:17" s="803" customFormat="1" x14ac:dyDescent="0.2">
      <c r="A7" s="800" t="s">
        <v>678</v>
      </c>
      <c r="B7" s="800" t="s">
        <v>127</v>
      </c>
      <c r="C7" s="801"/>
      <c r="D7" s="808" t="s">
        <v>250</v>
      </c>
      <c r="E7" s="801"/>
      <c r="F7" s="2959" t="s">
        <v>626</v>
      </c>
      <c r="G7" s="3263"/>
      <c r="H7" s="809" t="s">
        <v>533</v>
      </c>
      <c r="I7" s="3245" t="s">
        <v>386</v>
      </c>
      <c r="J7" s="2960"/>
      <c r="K7" s="61"/>
      <c r="L7" s="61"/>
      <c r="M7" s="61"/>
      <c r="N7" s="61"/>
      <c r="O7"/>
    </row>
    <row r="8" spans="1:17" s="803" customFormat="1" x14ac:dyDescent="0.2">
      <c r="A8" s="800"/>
      <c r="B8" s="800" t="s">
        <v>251</v>
      </c>
      <c r="C8" s="801"/>
      <c r="D8" s="808" t="s">
        <v>251</v>
      </c>
      <c r="E8" s="801"/>
      <c r="F8" s="2959" t="s">
        <v>492</v>
      </c>
      <c r="G8" s="3263"/>
      <c r="H8" s="809" t="s">
        <v>491</v>
      </c>
      <c r="I8" s="3245" t="s">
        <v>280</v>
      </c>
      <c r="J8" s="2960"/>
      <c r="K8" s="61"/>
      <c r="L8" s="61"/>
      <c r="M8" s="61"/>
      <c r="N8" s="61"/>
      <c r="O8"/>
    </row>
    <row r="9" spans="1:17" s="803" customFormat="1" x14ac:dyDescent="0.2">
      <c r="A9" s="800"/>
      <c r="B9" s="3267" t="s">
        <v>489</v>
      </c>
      <c r="C9" s="3268"/>
      <c r="D9" s="2959" t="s">
        <v>489</v>
      </c>
      <c r="E9" s="3244"/>
      <c r="F9" s="3269"/>
      <c r="G9" s="3265"/>
      <c r="H9" s="811"/>
      <c r="I9" s="799"/>
      <c r="J9" s="812"/>
      <c r="K9" s="61"/>
      <c r="L9" s="61"/>
      <c r="M9" s="61"/>
      <c r="N9" s="61"/>
      <c r="O9"/>
    </row>
    <row r="10" spans="1:17" x14ac:dyDescent="0.2">
      <c r="A10" s="813"/>
      <c r="B10" s="2921"/>
      <c r="C10" s="3246"/>
      <c r="D10" s="3232"/>
      <c r="E10" s="3246"/>
      <c r="F10" s="3232"/>
      <c r="G10" s="3233"/>
      <c r="H10" s="818"/>
      <c r="I10" s="2921" t="s">
        <v>486</v>
      </c>
      <c r="J10" s="2922"/>
    </row>
    <row r="11" spans="1:17" ht="13.5" thickBot="1" x14ac:dyDescent="0.25">
      <c r="A11" s="820"/>
      <c r="B11" s="821"/>
      <c r="C11" s="822"/>
      <c r="D11" s="823"/>
      <c r="E11" s="822"/>
      <c r="F11" s="824"/>
      <c r="G11" s="825"/>
      <c r="H11" s="826"/>
      <c r="I11" s="827"/>
      <c r="J11" s="828"/>
      <c r="O11" s="13"/>
    </row>
    <row r="12" spans="1:17" ht="13.5" customHeight="1" x14ac:dyDescent="0.2">
      <c r="A12" s="829" t="s">
        <v>591</v>
      </c>
      <c r="B12" s="830">
        <v>43725.396279674969</v>
      </c>
      <c r="C12" s="1207"/>
      <c r="D12" s="831">
        <v>78.603720325032086</v>
      </c>
      <c r="E12" s="1207"/>
      <c r="F12" s="832">
        <v>43804</v>
      </c>
      <c r="G12" s="833"/>
      <c r="H12" s="834">
        <v>4.6600000000000003E-2</v>
      </c>
      <c r="I12" s="835">
        <v>395968.8676</v>
      </c>
      <c r="J12" s="836"/>
      <c r="K12" s="404"/>
      <c r="P12" s="837"/>
      <c r="Q12" s="838"/>
    </row>
    <row r="13" spans="1:17" x14ac:dyDescent="0.2">
      <c r="A13" s="829" t="s">
        <v>494</v>
      </c>
      <c r="B13" s="830">
        <v>50008</v>
      </c>
      <c r="C13" s="1207"/>
      <c r="D13" s="831">
        <v>0</v>
      </c>
      <c r="E13" s="1207"/>
      <c r="F13" s="832">
        <v>50008</v>
      </c>
      <c r="G13" s="833"/>
      <c r="H13" s="834">
        <v>5.319999999999999E-2</v>
      </c>
      <c r="I13" s="835">
        <v>452050.29519999993</v>
      </c>
      <c r="J13" s="836"/>
      <c r="K13" s="404"/>
      <c r="P13" s="837"/>
    </row>
    <row r="14" spans="1:17" x14ac:dyDescent="0.2">
      <c r="A14" s="829" t="s">
        <v>612</v>
      </c>
      <c r="B14" s="830">
        <v>14850.298284706343</v>
      </c>
      <c r="C14" s="1207"/>
      <c r="D14" s="831">
        <v>95.701715293659547</v>
      </c>
      <c r="E14" s="1210"/>
      <c r="F14" s="832">
        <v>14946</v>
      </c>
      <c r="G14" s="839"/>
      <c r="H14" s="834">
        <v>1.5900000000000001E-2</v>
      </c>
      <c r="I14" s="835">
        <v>135105.2574</v>
      </c>
      <c r="J14" s="840"/>
      <c r="K14" s="404"/>
      <c r="P14" s="837"/>
    </row>
    <row r="15" spans="1:17" x14ac:dyDescent="0.2">
      <c r="A15" s="829" t="s">
        <v>306</v>
      </c>
      <c r="B15" s="830">
        <v>34874</v>
      </c>
      <c r="C15" s="1207"/>
      <c r="D15" s="831">
        <v>0</v>
      </c>
      <c r="E15" s="1207"/>
      <c r="F15" s="832">
        <v>34874</v>
      </c>
      <c r="G15" s="833"/>
      <c r="H15" s="834">
        <v>3.7100000000000001E-2</v>
      </c>
      <c r="I15" s="835">
        <v>315245.60060000001</v>
      </c>
      <c r="J15" s="841"/>
      <c r="K15" s="404"/>
      <c r="P15" s="837"/>
    </row>
    <row r="16" spans="1:17" x14ac:dyDescent="0.2">
      <c r="A16" s="842" t="s">
        <v>496</v>
      </c>
      <c r="B16" s="830">
        <v>11561.454625951446</v>
      </c>
      <c r="C16" s="1207"/>
      <c r="D16" s="831">
        <v>94.545374048551125</v>
      </c>
      <c r="E16" s="1207"/>
      <c r="F16" s="832">
        <v>11656</v>
      </c>
      <c r="G16" s="833"/>
      <c r="H16" s="834">
        <v>1.2399999999999998E-2</v>
      </c>
      <c r="I16" s="835">
        <v>105365.10639999999</v>
      </c>
      <c r="J16" s="841"/>
      <c r="K16" s="404"/>
      <c r="O16" s="3214">
        <v>2.29</v>
      </c>
    </row>
    <row r="17" spans="1:18" x14ac:dyDescent="0.2">
      <c r="A17" s="829" t="s">
        <v>445</v>
      </c>
      <c r="B17" s="830">
        <v>41358.572273008365</v>
      </c>
      <c r="C17" s="1207"/>
      <c r="D17" s="831">
        <v>565.42772699163368</v>
      </c>
      <c r="E17" s="1210"/>
      <c r="F17" s="832">
        <v>41924</v>
      </c>
      <c r="G17" s="839"/>
      <c r="H17" s="834">
        <v>4.4600000000000001E-2</v>
      </c>
      <c r="I17" s="835">
        <v>378974.49560000002</v>
      </c>
      <c r="J17" s="840"/>
      <c r="K17" s="404"/>
      <c r="O17" s="3214"/>
    </row>
    <row r="18" spans="1:18" x14ac:dyDescent="0.2">
      <c r="A18" s="829" t="s">
        <v>592</v>
      </c>
      <c r="B18" s="830">
        <v>64038.591358025376</v>
      </c>
      <c r="C18" s="1207"/>
      <c r="D18" s="831">
        <v>69.408641974625453</v>
      </c>
      <c r="E18" s="1210"/>
      <c r="F18" s="832">
        <v>64108</v>
      </c>
      <c r="G18" s="839"/>
      <c r="H18" s="834">
        <v>6.8199999999999997E-2</v>
      </c>
      <c r="I18" s="835">
        <v>579508.08519999997</v>
      </c>
      <c r="J18" s="840"/>
      <c r="K18" s="404"/>
      <c r="O18" s="3214"/>
    </row>
    <row r="19" spans="1:18" x14ac:dyDescent="0.2">
      <c r="A19" s="829" t="s">
        <v>593</v>
      </c>
      <c r="B19" s="830">
        <v>69204.922504397458</v>
      </c>
      <c r="C19" s="1207"/>
      <c r="D19" s="831">
        <v>4679.0774956025525</v>
      </c>
      <c r="E19" s="1207"/>
      <c r="F19" s="832">
        <v>73884</v>
      </c>
      <c r="G19" s="833"/>
      <c r="H19" s="834">
        <v>7.8600000000000003E-2</v>
      </c>
      <c r="I19" s="835">
        <v>667878.81960000005</v>
      </c>
      <c r="J19" s="841"/>
      <c r="K19" s="404"/>
      <c r="O19" s="3214"/>
    </row>
    <row r="20" spans="1:18" x14ac:dyDescent="0.2">
      <c r="A20" s="829" t="s">
        <v>594</v>
      </c>
      <c r="B20" s="830">
        <v>32524</v>
      </c>
      <c r="C20" s="1207"/>
      <c r="D20" s="831">
        <v>0</v>
      </c>
      <c r="E20" s="1207"/>
      <c r="F20" s="832">
        <v>32524</v>
      </c>
      <c r="G20" s="833"/>
      <c r="H20" s="834">
        <v>3.4599999999999999E-2</v>
      </c>
      <c r="I20" s="835">
        <v>294002.63559999998</v>
      </c>
      <c r="J20" s="841"/>
      <c r="K20" s="404"/>
      <c r="P20" s="837"/>
    </row>
    <row r="21" spans="1:18" x14ac:dyDescent="0.2">
      <c r="A21" s="829" t="s">
        <v>181</v>
      </c>
      <c r="B21" s="830">
        <v>11938</v>
      </c>
      <c r="C21" s="1207"/>
      <c r="D21" s="831">
        <v>0</v>
      </c>
      <c r="E21" s="1207"/>
      <c r="F21" s="832">
        <v>11938</v>
      </c>
      <c r="G21" s="833"/>
      <c r="H21" s="834">
        <v>1.2699999999999998E-2</v>
      </c>
      <c r="I21" s="835">
        <v>107914.26219999998</v>
      </c>
      <c r="J21" s="841"/>
      <c r="K21" s="404"/>
      <c r="P21" s="837"/>
      <c r="Q21" s="843"/>
      <c r="R21" s="844"/>
    </row>
    <row r="22" spans="1:18" x14ac:dyDescent="0.2">
      <c r="A22" s="829" t="s">
        <v>531</v>
      </c>
      <c r="B22" s="830">
        <v>32923.621233257785</v>
      </c>
      <c r="C22" s="1207"/>
      <c r="D22" s="831">
        <v>1104.3787667422187</v>
      </c>
      <c r="E22" s="1210"/>
      <c r="F22" s="832">
        <v>34028</v>
      </c>
      <c r="G22" s="839"/>
      <c r="H22" s="834">
        <v>3.620000000000001E-2</v>
      </c>
      <c r="I22" s="835">
        <v>307598.13320000004</v>
      </c>
      <c r="J22" s="840"/>
      <c r="K22" s="404"/>
      <c r="P22" s="837"/>
      <c r="Q22" s="843"/>
      <c r="R22" s="845"/>
    </row>
    <row r="23" spans="1:18" x14ac:dyDescent="0.2">
      <c r="A23" s="829" t="s">
        <v>500</v>
      </c>
      <c r="B23" s="830">
        <v>45117.176078326011</v>
      </c>
      <c r="C23" s="1207"/>
      <c r="D23" s="831">
        <v>6300.8239216739903</v>
      </c>
      <c r="E23" s="1210"/>
      <c r="F23" s="832">
        <v>51418</v>
      </c>
      <c r="G23" s="839"/>
      <c r="H23" s="834">
        <v>5.4699999999999999E-2</v>
      </c>
      <c r="I23" s="835">
        <v>464796.07419999997</v>
      </c>
      <c r="J23" s="840"/>
      <c r="K23" s="404"/>
      <c r="P23" s="837"/>
    </row>
    <row r="24" spans="1:18" x14ac:dyDescent="0.2">
      <c r="A24" s="829" t="s">
        <v>503</v>
      </c>
      <c r="B24" s="830">
        <v>83134.718984063264</v>
      </c>
      <c r="C24" s="1207"/>
      <c r="D24" s="831">
        <v>2781.2810159367427</v>
      </c>
      <c r="E24" s="1210"/>
      <c r="F24" s="832">
        <v>85916</v>
      </c>
      <c r="G24" s="839"/>
      <c r="H24" s="834">
        <v>9.1399999999999995E-2</v>
      </c>
      <c r="I24" s="835">
        <v>776642.80039999995</v>
      </c>
      <c r="J24" s="840"/>
      <c r="K24" s="404"/>
      <c r="P24" s="837"/>
    </row>
    <row r="25" spans="1:18" x14ac:dyDescent="0.2">
      <c r="A25" s="829" t="s">
        <v>505</v>
      </c>
      <c r="B25" s="830">
        <v>11463.593721517615</v>
      </c>
      <c r="C25" s="1207"/>
      <c r="D25" s="831">
        <v>4.406278482384935</v>
      </c>
      <c r="E25" s="1207"/>
      <c r="F25" s="832">
        <v>11468</v>
      </c>
      <c r="G25" s="833"/>
      <c r="H25" s="834">
        <v>1.2200000000000001E-2</v>
      </c>
      <c r="I25" s="835">
        <v>103665.6692</v>
      </c>
      <c r="J25" s="841"/>
      <c r="K25" s="404"/>
      <c r="P25" s="837"/>
    </row>
    <row r="26" spans="1:18" x14ac:dyDescent="0.2">
      <c r="A26" s="829" t="s">
        <v>104</v>
      </c>
      <c r="B26" s="830">
        <v>769.19482299525077</v>
      </c>
      <c r="C26" s="1207"/>
      <c r="D26" s="831">
        <v>86274.80517700476</v>
      </c>
      <c r="E26" s="1210"/>
      <c r="F26" s="832">
        <v>87044</v>
      </c>
      <c r="G26" s="839"/>
      <c r="H26" s="834">
        <v>9.2600000000000002E-2</v>
      </c>
      <c r="I26" s="835">
        <v>786839.42359999998</v>
      </c>
      <c r="J26" s="840"/>
      <c r="K26" s="404"/>
      <c r="P26" s="837"/>
    </row>
    <row r="27" spans="1:18" x14ac:dyDescent="0.2">
      <c r="A27" s="829" t="s">
        <v>506</v>
      </c>
      <c r="B27" s="830">
        <v>48034</v>
      </c>
      <c r="C27" s="1207"/>
      <c r="D27" s="831">
        <v>0</v>
      </c>
      <c r="E27" s="1207"/>
      <c r="F27" s="832">
        <v>48034</v>
      </c>
      <c r="G27" s="833"/>
      <c r="H27" s="834">
        <v>5.11E-2</v>
      </c>
      <c r="I27" s="835">
        <v>434206.2046</v>
      </c>
      <c r="J27" s="841"/>
      <c r="K27" s="404"/>
      <c r="P27" s="837"/>
    </row>
    <row r="28" spans="1:18" x14ac:dyDescent="0.2">
      <c r="A28" s="842" t="s">
        <v>320</v>
      </c>
      <c r="B28" s="830">
        <v>71567.940731153431</v>
      </c>
      <c r="C28" s="1207"/>
      <c r="D28" s="831">
        <v>2222.0592688465722</v>
      </c>
      <c r="E28" s="1207"/>
      <c r="F28" s="832">
        <v>73790</v>
      </c>
      <c r="G28" s="833"/>
      <c r="H28" s="834">
        <v>7.85E-2</v>
      </c>
      <c r="I28" s="835">
        <v>667029.10100000002</v>
      </c>
      <c r="J28" s="836"/>
      <c r="K28" s="404"/>
      <c r="P28" s="837"/>
    </row>
    <row r="29" spans="1:18" x14ac:dyDescent="0.2">
      <c r="A29" s="829" t="s">
        <v>614</v>
      </c>
      <c r="B29" s="830">
        <v>24064</v>
      </c>
      <c r="C29" s="1207"/>
      <c r="D29" s="831">
        <v>0</v>
      </c>
      <c r="E29" s="1207"/>
      <c r="F29" s="832">
        <v>24064</v>
      </c>
      <c r="G29" s="833"/>
      <c r="H29" s="834">
        <v>2.5600000000000001E-2</v>
      </c>
      <c r="I29" s="835">
        <v>217527.96160000001</v>
      </c>
      <c r="J29" s="836"/>
      <c r="K29" s="404"/>
      <c r="P29" s="837"/>
      <c r="R29" s="844"/>
    </row>
    <row r="30" spans="1:18" x14ac:dyDescent="0.2">
      <c r="A30" s="829" t="s">
        <v>509</v>
      </c>
      <c r="B30" s="830">
        <v>13254</v>
      </c>
      <c r="C30" s="1207"/>
      <c r="D30" s="831">
        <v>0</v>
      </c>
      <c r="E30" s="1207"/>
      <c r="F30" s="832">
        <v>13254</v>
      </c>
      <c r="G30" s="833"/>
      <c r="H30" s="834">
        <v>1.41E-2</v>
      </c>
      <c r="I30" s="835">
        <v>119810.3226</v>
      </c>
      <c r="J30" s="836"/>
      <c r="K30" s="404"/>
      <c r="P30" s="837"/>
      <c r="Q30" s="843"/>
      <c r="R30" s="845"/>
    </row>
    <row r="31" spans="1:18" x14ac:dyDescent="0.2">
      <c r="A31" s="829" t="s">
        <v>634</v>
      </c>
      <c r="B31" s="830">
        <v>30355.015930873487</v>
      </c>
      <c r="C31" s="1207"/>
      <c r="D31" s="831">
        <v>288.98406912651274</v>
      </c>
      <c r="E31" s="1211"/>
      <c r="F31" s="832">
        <v>30644</v>
      </c>
      <c r="G31" s="846"/>
      <c r="H31" s="834">
        <v>3.2599999999999997E-2</v>
      </c>
      <c r="I31" s="847">
        <v>277008.26360000001</v>
      </c>
      <c r="J31" s="848"/>
      <c r="K31" s="404"/>
      <c r="P31" s="837"/>
    </row>
    <row r="32" spans="1:18" x14ac:dyDescent="0.2">
      <c r="A32" s="829" t="s">
        <v>511</v>
      </c>
      <c r="B32" s="830">
        <v>28262.039680758517</v>
      </c>
      <c r="C32" s="1207"/>
      <c r="D32" s="831">
        <v>31.960319241478743</v>
      </c>
      <c r="E32" s="1207"/>
      <c r="F32" s="832">
        <v>28294</v>
      </c>
      <c r="G32" s="833"/>
      <c r="H32" s="834">
        <v>3.0099999999999995E-2</v>
      </c>
      <c r="I32" s="835">
        <v>255765.29859999998</v>
      </c>
      <c r="J32" s="836"/>
      <c r="K32" s="404"/>
      <c r="P32" s="837"/>
    </row>
    <row r="33" spans="1:16" x14ac:dyDescent="0.2">
      <c r="A33" s="829" t="s">
        <v>326</v>
      </c>
      <c r="B33" s="830">
        <v>57810</v>
      </c>
      <c r="C33" s="1207"/>
      <c r="D33" s="831">
        <v>0</v>
      </c>
      <c r="E33" s="1207"/>
      <c r="F33" s="832">
        <v>57810</v>
      </c>
      <c r="G33" s="833"/>
      <c r="H33" s="834">
        <v>6.1499999999999999E-2</v>
      </c>
      <c r="I33" s="835">
        <v>522576.93900000001</v>
      </c>
      <c r="J33" s="836"/>
      <c r="K33" s="404"/>
      <c r="O33" s="13"/>
      <c r="P33" s="837"/>
    </row>
    <row r="34" spans="1:16" ht="13.5" thickBot="1" x14ac:dyDescent="0.25">
      <c r="A34" s="849" t="s">
        <v>513</v>
      </c>
      <c r="B34" s="851">
        <v>14570</v>
      </c>
      <c r="C34" s="1208"/>
      <c r="D34" s="852">
        <v>0</v>
      </c>
      <c r="E34" s="1208"/>
      <c r="F34" s="853">
        <v>14570</v>
      </c>
      <c r="G34" s="854"/>
      <c r="H34" s="855">
        <v>1.55E-2</v>
      </c>
      <c r="I34" s="856">
        <v>131706.383</v>
      </c>
      <c r="J34" s="857"/>
      <c r="K34" s="404"/>
      <c r="P34" s="837"/>
    </row>
    <row r="35" spans="1:16" ht="13.5" thickBot="1" x14ac:dyDescent="0.25">
      <c r="A35" s="858" t="s">
        <v>488</v>
      </c>
      <c r="B35" s="859">
        <v>835408.53650870931</v>
      </c>
      <c r="C35" s="1209"/>
      <c r="D35" s="860">
        <v>104591.46349129072</v>
      </c>
      <c r="E35" s="1209"/>
      <c r="F35" s="861">
        <v>940000</v>
      </c>
      <c r="G35" s="862"/>
      <c r="H35" s="863">
        <v>1</v>
      </c>
      <c r="I35" s="864">
        <v>8497186</v>
      </c>
      <c r="J35" s="857"/>
      <c r="K35" s="404"/>
      <c r="P35" s="837"/>
    </row>
    <row r="36" spans="1:16" ht="15" x14ac:dyDescent="0.2">
      <c r="A36" s="865" t="s">
        <v>693</v>
      </c>
      <c r="B36" s="867"/>
      <c r="C36" s="866"/>
      <c r="D36" s="867"/>
      <c r="E36" s="866"/>
      <c r="F36" s="867"/>
      <c r="G36" s="867"/>
      <c r="H36" s="867"/>
    </row>
    <row r="37" spans="1:16" ht="15" x14ac:dyDescent="0.2">
      <c r="A37" s="865" t="s">
        <v>534</v>
      </c>
      <c r="B37" s="867"/>
      <c r="C37" s="866"/>
      <c r="D37" s="867"/>
      <c r="E37" s="866"/>
      <c r="F37" s="867"/>
      <c r="G37" s="867"/>
      <c r="H37" s="867"/>
    </row>
    <row r="38" spans="1:16" ht="15" x14ac:dyDescent="0.2">
      <c r="A38" s="865" t="s">
        <v>535</v>
      </c>
      <c r="B38" s="867"/>
      <c r="C38" s="866"/>
      <c r="D38" s="867"/>
      <c r="E38" s="866"/>
      <c r="F38" s="867"/>
      <c r="G38" s="867"/>
      <c r="H38" s="867"/>
      <c r="I38" s="868"/>
    </row>
    <row r="39" spans="1:16" s="869" customFormat="1" ht="15" x14ac:dyDescent="0.2">
      <c r="A39" s="869" t="s">
        <v>657</v>
      </c>
      <c r="F39" s="870"/>
      <c r="K39" s="34"/>
      <c r="L39" s="34"/>
      <c r="M39" s="34"/>
      <c r="N39" s="34"/>
      <c r="O39"/>
    </row>
    <row r="40" spans="1:16" s="869" customFormat="1" ht="15" x14ac:dyDescent="0.2">
      <c r="F40" s="870"/>
      <c r="K40" s="34"/>
      <c r="L40" s="34"/>
      <c r="M40" s="34"/>
      <c r="N40" s="34"/>
      <c r="O40"/>
    </row>
    <row r="41" spans="1:16" s="869" customFormat="1" ht="15" x14ac:dyDescent="0.2">
      <c r="F41" s="870"/>
      <c r="K41" s="34"/>
      <c r="L41" s="34"/>
      <c r="M41" s="34"/>
      <c r="N41" s="34"/>
      <c r="O41"/>
    </row>
    <row r="42" spans="1:16" ht="15" x14ac:dyDescent="0.2">
      <c r="A42" s="865"/>
    </row>
    <row r="47" spans="1:16" x14ac:dyDescent="0.2">
      <c r="O47" s="60"/>
    </row>
    <row r="53" spans="15:15" ht="15" x14ac:dyDescent="0.2">
      <c r="O53" s="34"/>
    </row>
    <row r="54" spans="15:15" ht="15" x14ac:dyDescent="0.2">
      <c r="O54" s="34"/>
    </row>
    <row r="55" spans="15:15" ht="15" x14ac:dyDescent="0.2">
      <c r="O55" s="34"/>
    </row>
    <row r="56" spans="15:15" ht="15" x14ac:dyDescent="0.2">
      <c r="O56" s="34"/>
    </row>
    <row r="57" spans="15:15" ht="15" x14ac:dyDescent="0.2">
      <c r="O57" s="34"/>
    </row>
    <row r="58" spans="15:15" ht="15" x14ac:dyDescent="0.2">
      <c r="O58" s="34"/>
    </row>
    <row r="59" spans="15:15" ht="15" x14ac:dyDescent="0.2">
      <c r="O59" s="34"/>
    </row>
    <row r="60" spans="15:15" ht="15" x14ac:dyDescent="0.2">
      <c r="O60" s="34"/>
    </row>
    <row r="61" spans="15:15" ht="15" x14ac:dyDescent="0.2">
      <c r="O61" s="34"/>
    </row>
    <row r="62" spans="15:15" ht="15" x14ac:dyDescent="0.2">
      <c r="O62" s="34"/>
    </row>
    <row r="63" spans="15:15" ht="15" x14ac:dyDescent="0.2">
      <c r="O63" s="34"/>
    </row>
    <row r="64" spans="15:15" ht="15" x14ac:dyDescent="0.2">
      <c r="O64" s="34"/>
    </row>
    <row r="66" spans="15:15" ht="15" x14ac:dyDescent="0.2">
      <c r="O66" s="34"/>
    </row>
    <row r="67" spans="15:15" ht="15" x14ac:dyDescent="0.2">
      <c r="O67" s="34"/>
    </row>
  </sheetData>
  <mergeCells count="18">
    <mergeCell ref="B10:C10"/>
    <mergeCell ref="D10:E10"/>
    <mergeCell ref="F10:G10"/>
    <mergeCell ref="I10:J10"/>
    <mergeCell ref="O16:O19"/>
    <mergeCell ref="F7:G7"/>
    <mergeCell ref="I7:J7"/>
    <mergeCell ref="F8:G8"/>
    <mergeCell ref="I8:J8"/>
    <mergeCell ref="B9:C9"/>
    <mergeCell ref="D9:E9"/>
    <mergeCell ref="F9:G9"/>
    <mergeCell ref="B4:G4"/>
    <mergeCell ref="I4:J4"/>
    <mergeCell ref="D5:E5"/>
    <mergeCell ref="I5:J5"/>
    <mergeCell ref="B6:G6"/>
    <mergeCell ref="I6:J6"/>
  </mergeCells>
  <pageMargins left="0.75" right="0.55000000000000004" top="0.91" bottom="0.44" header="0.5" footer="0.38"/>
  <pageSetup paperSize="9" scale="98"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7"/>
  <sheetViews>
    <sheetView zoomScale="80" zoomScaleNormal="80" workbookViewId="0">
      <pane xSplit="1" ySplit="14" topLeftCell="I15" activePane="bottomRight" state="frozen"/>
      <selection activeCell="A19" sqref="A19:I19"/>
      <selection pane="topRight" activeCell="A19" sqref="A19:I19"/>
      <selection pane="bottomLeft" activeCell="A19" sqref="A19:I19"/>
      <selection pane="bottomRight" activeCell="AG27" sqref="AG27"/>
    </sheetView>
  </sheetViews>
  <sheetFormatPr defaultRowHeight="12.75" x14ac:dyDescent="0.2"/>
  <cols>
    <col min="1" max="1" width="20" style="795" customWidth="1"/>
    <col min="2" max="2" width="9.85546875" style="795" customWidth="1"/>
    <col min="3" max="3" width="2.42578125" style="795" customWidth="1"/>
    <col min="4" max="4" width="9.5703125" style="795" customWidth="1"/>
    <col min="5" max="5" width="2.7109375" style="795" customWidth="1"/>
    <col min="6" max="6" width="8.5703125" style="795" customWidth="1"/>
    <col min="7" max="7" width="2.85546875" style="795" customWidth="1"/>
    <col min="8" max="8" width="11.85546875" style="795" customWidth="1"/>
    <col min="9" max="9" width="2.42578125" style="795" customWidth="1"/>
    <col min="10" max="10" width="13.140625" style="795" customWidth="1"/>
    <col min="11" max="11" width="2.42578125" style="795" customWidth="1"/>
    <col min="12" max="12" width="9.28515625" style="795" customWidth="1"/>
    <col min="13" max="13" width="3.42578125" style="795" customWidth="1"/>
    <col min="14" max="14" width="6.85546875" style="795" customWidth="1"/>
    <col min="15" max="15" width="1" style="795" customWidth="1"/>
    <col min="16" max="16" width="11.28515625" style="795" customWidth="1"/>
    <col min="17" max="17" width="2.42578125" style="795" customWidth="1"/>
    <col min="18" max="18" width="12.5703125" style="795" customWidth="1"/>
    <col min="19" max="19" width="2.5703125" style="795" customWidth="1"/>
    <col min="20" max="20" width="2.42578125" style="795" customWidth="1"/>
    <col min="21" max="21" width="12.42578125" style="795" customWidth="1"/>
    <col min="22" max="22" width="1.42578125" style="795" customWidth="1"/>
    <col min="23" max="23" width="2.42578125" style="795" customWidth="1"/>
    <col min="24" max="24" width="9.140625" style="795"/>
    <col min="25" max="25" width="1.140625" style="795" customWidth="1"/>
    <col min="26" max="26" width="9.5703125" style="795" customWidth="1"/>
    <col min="27" max="27" width="1.140625" style="795" customWidth="1"/>
    <col min="28" max="28" width="10.140625" style="795" customWidth="1"/>
    <col min="29" max="29" width="2.140625" style="795" customWidth="1"/>
    <col min="30" max="30" width="1.7109375" customWidth="1"/>
    <col min="31" max="31" width="3.7109375" customWidth="1"/>
    <col min="32" max="32" width="11.140625" style="795" customWidth="1"/>
    <col min="33" max="33" width="11.5703125" style="795" customWidth="1"/>
    <col min="34" max="35" width="9.140625" style="795"/>
    <col min="36" max="36" width="10.28515625" style="795" customWidth="1"/>
    <col min="37" max="16384" width="9.140625" style="795"/>
  </cols>
  <sheetData>
    <row r="1" spans="1:38" ht="20.25" x14ac:dyDescent="0.3">
      <c r="A1" s="793" t="s">
        <v>1189</v>
      </c>
      <c r="J1" s="871"/>
      <c r="P1" s="872"/>
      <c r="AE1" s="24"/>
    </row>
    <row r="2" spans="1:38" ht="13.5" thickBot="1" x14ac:dyDescent="0.25"/>
    <row r="3" spans="1:38" ht="15.75" x14ac:dyDescent="0.25">
      <c r="A3" s="796"/>
      <c r="B3" s="3273" t="s">
        <v>608</v>
      </c>
      <c r="C3" s="3274"/>
      <c r="D3" s="3274"/>
      <c r="E3" s="3274"/>
      <c r="F3" s="3274"/>
      <c r="G3" s="3274"/>
      <c r="H3" s="3274"/>
      <c r="I3" s="3274"/>
      <c r="J3" s="3274"/>
      <c r="K3" s="3274"/>
      <c r="L3" s="3273" t="s">
        <v>609</v>
      </c>
      <c r="M3" s="3274"/>
      <c r="N3" s="3274"/>
      <c r="O3" s="3274"/>
      <c r="P3" s="3274"/>
      <c r="Q3" s="3274"/>
      <c r="R3" s="3274"/>
      <c r="S3" s="3275"/>
      <c r="T3" s="875"/>
      <c r="U3" s="873"/>
      <c r="V3" s="874"/>
      <c r="X3" s="3276" t="s">
        <v>610</v>
      </c>
      <c r="Y3" s="3277"/>
      <c r="Z3" s="3277"/>
      <c r="AA3" s="3277"/>
      <c r="AB3" s="3277"/>
      <c r="AC3" s="3278"/>
      <c r="AD3" s="481"/>
      <c r="AF3" s="876"/>
      <c r="AH3" s="877"/>
      <c r="AI3" s="877"/>
      <c r="AJ3" s="877"/>
      <c r="AK3" s="877"/>
    </row>
    <row r="4" spans="1:38" s="803" customFormat="1" ht="15" x14ac:dyDescent="0.2">
      <c r="A4" s="799"/>
      <c r="B4" s="878"/>
      <c r="C4" s="879"/>
      <c r="D4" s="879"/>
      <c r="E4" s="879"/>
      <c r="F4" s="880"/>
      <c r="G4" s="880"/>
      <c r="H4" s="879"/>
      <c r="I4" s="879"/>
      <c r="J4" s="880"/>
      <c r="K4" s="880"/>
      <c r="L4" s="878"/>
      <c r="M4" s="879"/>
      <c r="N4" s="880"/>
      <c r="O4" s="880"/>
      <c r="P4" s="3279"/>
      <c r="Q4" s="3279"/>
      <c r="R4" s="880"/>
      <c r="S4" s="881"/>
      <c r="T4" s="804"/>
      <c r="U4" s="799"/>
      <c r="V4" s="812"/>
      <c r="X4" s="3280" t="s">
        <v>109</v>
      </c>
      <c r="Y4" s="3281"/>
      <c r="Z4" s="3281"/>
      <c r="AA4" s="3281"/>
      <c r="AB4" s="3281"/>
      <c r="AC4" s="3282"/>
      <c r="AD4" s="481"/>
      <c r="AE4"/>
      <c r="AF4" s="876"/>
      <c r="AH4" s="877"/>
      <c r="AI4" s="877"/>
      <c r="AJ4" s="877"/>
      <c r="AK4" s="877"/>
      <c r="AL4" s="795"/>
    </row>
    <row r="5" spans="1:38" s="803" customFormat="1" x14ac:dyDescent="0.2">
      <c r="A5" s="799"/>
      <c r="B5" s="3283" t="s">
        <v>110</v>
      </c>
      <c r="C5" s="2950"/>
      <c r="D5" s="2950"/>
      <c r="E5" s="2950"/>
      <c r="F5" s="2950"/>
      <c r="G5" s="2931"/>
      <c r="H5" s="3270" t="s">
        <v>537</v>
      </c>
      <c r="I5" s="3271"/>
      <c r="J5" s="3271"/>
      <c r="K5" s="3272"/>
      <c r="L5" s="3284" t="s">
        <v>112</v>
      </c>
      <c r="M5" s="3271"/>
      <c r="N5" s="3271"/>
      <c r="O5" s="3285"/>
      <c r="P5" s="3270" t="s">
        <v>537</v>
      </c>
      <c r="Q5" s="3271"/>
      <c r="R5" s="3271"/>
      <c r="S5" s="3272"/>
      <c r="T5" s="801"/>
      <c r="U5" s="800"/>
      <c r="V5" s="802"/>
      <c r="X5" s="799"/>
      <c r="Y5" s="804"/>
      <c r="Z5" s="887"/>
      <c r="AA5" s="804"/>
      <c r="AB5" s="887"/>
      <c r="AC5" s="812"/>
      <c r="AD5" s="62"/>
      <c r="AE5"/>
      <c r="AF5" s="804"/>
      <c r="AH5" s="877"/>
      <c r="AI5" s="877"/>
      <c r="AJ5" s="877"/>
      <c r="AK5" s="888"/>
      <c r="AL5" s="795"/>
    </row>
    <row r="6" spans="1:38" s="803" customFormat="1" x14ac:dyDescent="0.2">
      <c r="A6" s="800" t="s">
        <v>678</v>
      </c>
      <c r="B6" s="3245" t="s">
        <v>114</v>
      </c>
      <c r="C6" s="3263"/>
      <c r="D6" s="3263"/>
      <c r="E6" s="3263"/>
      <c r="F6" s="3263"/>
      <c r="G6" s="3244"/>
      <c r="H6" s="2959" t="s">
        <v>538</v>
      </c>
      <c r="I6" s="3263"/>
      <c r="J6" s="3263"/>
      <c r="K6" s="2960"/>
      <c r="L6" s="3289" t="s">
        <v>116</v>
      </c>
      <c r="M6" s="3287"/>
      <c r="N6" s="3287"/>
      <c r="O6" s="3290"/>
      <c r="P6" s="2959" t="s">
        <v>538</v>
      </c>
      <c r="Q6" s="3263"/>
      <c r="R6" s="3263"/>
      <c r="S6" s="2960"/>
      <c r="T6" s="801"/>
      <c r="U6" s="3245" t="s">
        <v>626</v>
      </c>
      <c r="V6" s="2960"/>
      <c r="X6" s="799"/>
      <c r="Y6" s="804"/>
      <c r="Z6" s="890"/>
      <c r="AA6" s="804"/>
      <c r="AB6" s="890"/>
      <c r="AC6" s="812"/>
      <c r="AD6" s="62"/>
      <c r="AE6"/>
      <c r="AF6" s="804"/>
      <c r="AH6" s="877"/>
      <c r="AI6" s="877"/>
      <c r="AJ6" s="877"/>
      <c r="AK6" s="877"/>
      <c r="AL6" s="795"/>
    </row>
    <row r="7" spans="1:38" s="803" customFormat="1" x14ac:dyDescent="0.2">
      <c r="A7" s="800"/>
      <c r="B7" s="3267">
        <v>2007</v>
      </c>
      <c r="C7" s="3265" t="e">
        <v>#REF!</v>
      </c>
      <c r="D7" s="3265" t="e">
        <v>#REF!</v>
      </c>
      <c r="E7" s="3265" t="e">
        <v>#REF!</v>
      </c>
      <c r="F7" s="3265"/>
      <c r="G7" s="3268"/>
      <c r="H7" s="3286" t="s">
        <v>539</v>
      </c>
      <c r="I7" s="3287"/>
      <c r="J7" s="3287"/>
      <c r="K7" s="3288"/>
      <c r="L7" s="3289" t="s">
        <v>118</v>
      </c>
      <c r="M7" s="3287"/>
      <c r="N7" s="3287"/>
      <c r="O7" s="3290"/>
      <c r="P7" s="3286" t="s">
        <v>539</v>
      </c>
      <c r="Q7" s="3287"/>
      <c r="R7" s="3287"/>
      <c r="S7" s="3288"/>
      <c r="T7" s="889"/>
      <c r="U7" s="3245" t="s">
        <v>120</v>
      </c>
      <c r="V7" s="2960"/>
      <c r="X7" s="799"/>
      <c r="Y7" s="804"/>
      <c r="Z7" s="890"/>
      <c r="AA7" s="804"/>
      <c r="AB7" s="890"/>
      <c r="AC7" s="812"/>
      <c r="AD7" s="62"/>
      <c r="AE7"/>
      <c r="AF7" s="804"/>
      <c r="AH7" s="891"/>
      <c r="AI7" s="877"/>
      <c r="AJ7" s="891"/>
      <c r="AK7" s="877"/>
      <c r="AL7" s="795"/>
    </row>
    <row r="8" spans="1:38" s="803" customFormat="1" x14ac:dyDescent="0.2">
      <c r="A8" s="800"/>
      <c r="B8" s="3266"/>
      <c r="C8" s="3259"/>
      <c r="D8" s="3259"/>
      <c r="E8" s="3259"/>
      <c r="F8" s="3259"/>
      <c r="G8" s="3293"/>
      <c r="H8" s="3286" t="s">
        <v>656</v>
      </c>
      <c r="I8" s="3287">
        <v>0</v>
      </c>
      <c r="J8" s="3287">
        <v>1291169</v>
      </c>
      <c r="K8" s="3288">
        <v>0</v>
      </c>
      <c r="L8" s="3294">
        <v>2007</v>
      </c>
      <c r="M8" s="3295"/>
      <c r="N8" s="3295"/>
      <c r="O8" s="3296"/>
      <c r="P8" s="3297" t="s">
        <v>656</v>
      </c>
      <c r="Q8" s="3298">
        <v>0</v>
      </c>
      <c r="R8" s="3298">
        <v>0</v>
      </c>
      <c r="S8" s="3299">
        <v>0</v>
      </c>
      <c r="T8" s="892"/>
      <c r="U8" s="3245" t="s">
        <v>121</v>
      </c>
      <c r="V8" s="2960"/>
      <c r="X8" s="3245" t="s">
        <v>122</v>
      </c>
      <c r="Y8" s="3244"/>
      <c r="Z8" s="2959" t="s">
        <v>38</v>
      </c>
      <c r="AA8" s="3244"/>
      <c r="AB8" s="2959" t="s">
        <v>488</v>
      </c>
      <c r="AC8" s="2960"/>
      <c r="AD8" s="255"/>
      <c r="AE8"/>
      <c r="AF8" s="801"/>
      <c r="AH8" s="877"/>
      <c r="AI8" s="877"/>
      <c r="AJ8" s="877"/>
      <c r="AK8" s="877"/>
      <c r="AL8" s="795"/>
    </row>
    <row r="9" spans="1:38" s="803" customFormat="1" x14ac:dyDescent="0.2">
      <c r="A9" s="800"/>
      <c r="B9" s="3291"/>
      <c r="C9" s="3292"/>
      <c r="D9" s="893"/>
      <c r="E9" s="894"/>
      <c r="F9" s="808"/>
      <c r="G9" s="810"/>
      <c r="H9" s="3270"/>
      <c r="I9" s="3285"/>
      <c r="J9" s="883"/>
      <c r="K9" s="884"/>
      <c r="L9" s="3245"/>
      <c r="M9" s="3263"/>
      <c r="N9" s="887"/>
      <c r="O9" s="895"/>
      <c r="P9" s="2959"/>
      <c r="Q9" s="3244"/>
      <c r="R9" s="887"/>
      <c r="S9" s="896"/>
      <c r="T9" s="804"/>
      <c r="U9" s="3245" t="s">
        <v>123</v>
      </c>
      <c r="V9" s="2960"/>
      <c r="X9" s="3245" t="s">
        <v>124</v>
      </c>
      <c r="Y9" s="3244"/>
      <c r="Z9" s="2959" t="s">
        <v>40</v>
      </c>
      <c r="AA9" s="3244"/>
      <c r="AB9" s="890"/>
      <c r="AC9" s="812"/>
      <c r="AD9" s="62"/>
      <c r="AE9"/>
      <c r="AF9" s="804"/>
      <c r="AH9" s="877"/>
      <c r="AI9" s="877"/>
      <c r="AJ9" s="877"/>
      <c r="AK9" s="877"/>
      <c r="AL9" s="795"/>
    </row>
    <row r="10" spans="1:38" s="803" customFormat="1" ht="15.75" customHeight="1" x14ac:dyDescent="0.2">
      <c r="A10" s="800"/>
      <c r="B10" s="3245" t="s">
        <v>125</v>
      </c>
      <c r="C10" s="3244"/>
      <c r="D10" s="2959" t="s">
        <v>488</v>
      </c>
      <c r="E10" s="3244"/>
      <c r="F10" s="2959" t="s">
        <v>126</v>
      </c>
      <c r="G10" s="3244"/>
      <c r="H10" s="3286" t="s">
        <v>488</v>
      </c>
      <c r="I10" s="3290"/>
      <c r="J10" s="2959" t="s">
        <v>128</v>
      </c>
      <c r="K10" s="3263"/>
      <c r="L10" s="3245" t="s">
        <v>488</v>
      </c>
      <c r="M10" s="3244"/>
      <c r="N10" s="2959" t="s">
        <v>126</v>
      </c>
      <c r="O10" s="3244"/>
      <c r="P10" s="2959" t="s">
        <v>488</v>
      </c>
      <c r="Q10" s="3244"/>
      <c r="R10" s="2959" t="s">
        <v>128</v>
      </c>
      <c r="S10" s="2960"/>
      <c r="T10" s="801"/>
      <c r="U10" s="3245" t="s">
        <v>129</v>
      </c>
      <c r="V10" s="2960"/>
      <c r="X10" s="3245" t="s">
        <v>130</v>
      </c>
      <c r="Y10" s="3244"/>
      <c r="Z10" s="2959" t="s">
        <v>131</v>
      </c>
      <c r="AA10" s="3244"/>
      <c r="AB10" s="890"/>
      <c r="AC10" s="812"/>
      <c r="AD10" s="62"/>
      <c r="AE10"/>
      <c r="AF10" s="804"/>
      <c r="AH10" s="804"/>
      <c r="AI10" s="804"/>
      <c r="AJ10" s="804"/>
      <c r="AK10" s="804"/>
    </row>
    <row r="11" spans="1:38" x14ac:dyDescent="0.2">
      <c r="A11" s="814"/>
      <c r="B11" s="3245" t="s">
        <v>132</v>
      </c>
      <c r="C11" s="3244"/>
      <c r="D11" s="890"/>
      <c r="E11" s="877"/>
      <c r="F11" s="3232" t="s">
        <v>133</v>
      </c>
      <c r="G11" s="3246"/>
      <c r="H11" s="3286"/>
      <c r="I11" s="3290"/>
      <c r="J11" s="3232" t="s">
        <v>40</v>
      </c>
      <c r="K11" s="3233"/>
      <c r="L11" s="3245"/>
      <c r="M11" s="3244"/>
      <c r="N11" s="3232" t="s">
        <v>133</v>
      </c>
      <c r="O11" s="3246"/>
      <c r="P11" s="2959"/>
      <c r="Q11" s="3244"/>
      <c r="R11" s="3232" t="s">
        <v>40</v>
      </c>
      <c r="S11" s="2922"/>
      <c r="T11" s="817"/>
      <c r="U11" s="2921" t="s">
        <v>40</v>
      </c>
      <c r="V11" s="2922"/>
      <c r="X11" s="813"/>
      <c r="Y11" s="877"/>
      <c r="Z11" s="897"/>
      <c r="AA11" s="877"/>
      <c r="AB11" s="897"/>
      <c r="AC11" s="898"/>
      <c r="AD11" s="14"/>
      <c r="AE11" s="13"/>
      <c r="AF11" s="877"/>
      <c r="AH11" s="877"/>
      <c r="AI11" s="877"/>
      <c r="AJ11" s="877"/>
      <c r="AK11" s="899"/>
    </row>
    <row r="12" spans="1:38" x14ac:dyDescent="0.2">
      <c r="A12" s="813"/>
      <c r="B12" s="2921" t="s">
        <v>331</v>
      </c>
      <c r="C12" s="3246"/>
      <c r="D12" s="816"/>
      <c r="E12" s="877"/>
      <c r="F12" s="3232" t="s">
        <v>134</v>
      </c>
      <c r="G12" s="3246"/>
      <c r="H12" s="897"/>
      <c r="I12" s="900"/>
      <c r="J12" s="3232" t="s">
        <v>135</v>
      </c>
      <c r="K12" s="3233"/>
      <c r="L12" s="2921"/>
      <c r="M12" s="3246"/>
      <c r="N12" s="3232" t="s">
        <v>134</v>
      </c>
      <c r="O12" s="3246"/>
      <c r="P12" s="897"/>
      <c r="Q12" s="877"/>
      <c r="R12" s="3232" t="s">
        <v>135</v>
      </c>
      <c r="S12" s="2922"/>
      <c r="T12" s="817"/>
      <c r="U12" s="2921" t="s">
        <v>136</v>
      </c>
      <c r="V12" s="2922"/>
      <c r="X12" s="813"/>
      <c r="Y12" s="877"/>
      <c r="Z12" s="897"/>
      <c r="AA12" s="877"/>
      <c r="AB12" s="897"/>
      <c r="AC12" s="898"/>
      <c r="AD12" s="14"/>
      <c r="AF12" s="877"/>
      <c r="AH12" s="877"/>
      <c r="AI12" s="877"/>
      <c r="AJ12" s="877"/>
      <c r="AK12" s="877"/>
    </row>
    <row r="13" spans="1:38" x14ac:dyDescent="0.2">
      <c r="A13" s="813"/>
      <c r="B13" s="814" t="s">
        <v>137</v>
      </c>
      <c r="C13" s="815"/>
      <c r="D13" s="3232" t="s">
        <v>138</v>
      </c>
      <c r="E13" s="3246"/>
      <c r="F13" s="3232" t="s">
        <v>139</v>
      </c>
      <c r="G13" s="3246"/>
      <c r="H13" s="3232" t="s">
        <v>140</v>
      </c>
      <c r="I13" s="3246"/>
      <c r="J13" s="3232" t="s">
        <v>141</v>
      </c>
      <c r="K13" s="2922"/>
      <c r="L13" s="2921" t="s">
        <v>142</v>
      </c>
      <c r="M13" s="3246"/>
      <c r="N13" s="3232" t="s">
        <v>143</v>
      </c>
      <c r="O13" s="3246"/>
      <c r="P13" s="3232" t="s">
        <v>144</v>
      </c>
      <c r="Q13" s="3246"/>
      <c r="R13" s="816" t="s">
        <v>145</v>
      </c>
      <c r="S13" s="819"/>
      <c r="T13" s="817"/>
      <c r="U13" s="814"/>
      <c r="V13" s="819"/>
      <c r="X13" s="813"/>
      <c r="Y13" s="877"/>
      <c r="Z13" s="897"/>
      <c r="AA13" s="877"/>
      <c r="AB13" s="897"/>
      <c r="AC13" s="898"/>
      <c r="AD13" s="14"/>
      <c r="AF13" s="877"/>
    </row>
    <row r="14" spans="1:38" ht="13.5" thickBot="1" x14ac:dyDescent="0.25">
      <c r="A14" s="821"/>
      <c r="B14" s="3253"/>
      <c r="C14" s="3254"/>
      <c r="D14" s="3251"/>
      <c r="E14" s="3254"/>
      <c r="F14" s="3251" t="s">
        <v>489</v>
      </c>
      <c r="G14" s="3254"/>
      <c r="H14" s="824"/>
      <c r="I14" s="903"/>
      <c r="J14" s="3251"/>
      <c r="K14" s="3300"/>
      <c r="L14" s="3253"/>
      <c r="M14" s="3254"/>
      <c r="N14" s="3251" t="s">
        <v>487</v>
      </c>
      <c r="O14" s="3254"/>
      <c r="P14" s="824"/>
      <c r="Q14" s="825"/>
      <c r="R14" s="3251"/>
      <c r="S14" s="3252"/>
      <c r="T14" s="817"/>
      <c r="U14" s="827"/>
      <c r="V14" s="828"/>
      <c r="X14" s="3253" t="s">
        <v>486</v>
      </c>
      <c r="Y14" s="3254"/>
      <c r="Z14" s="3251" t="s">
        <v>486</v>
      </c>
      <c r="AA14" s="3254"/>
      <c r="AB14" s="3251" t="s">
        <v>486</v>
      </c>
      <c r="AC14" s="3252"/>
      <c r="AD14" s="81"/>
      <c r="AF14" s="817"/>
    </row>
    <row r="15" spans="1:38" x14ac:dyDescent="0.2">
      <c r="A15" s="829" t="s">
        <v>591</v>
      </c>
      <c r="B15" s="905">
        <v>15927.449000000001</v>
      </c>
      <c r="C15" s="906"/>
      <c r="D15" s="907">
        <v>21423.907999999999</v>
      </c>
      <c r="E15" s="906"/>
      <c r="F15" s="908">
        <v>1.0860000000000001</v>
      </c>
      <c r="G15" s="906"/>
      <c r="H15" s="909">
        <v>43804</v>
      </c>
      <c r="I15" s="910"/>
      <c r="J15" s="831">
        <v>2647.1905516716506</v>
      </c>
      <c r="K15" s="1214" t="s">
        <v>525</v>
      </c>
      <c r="L15" s="1162">
        <v>21467.395</v>
      </c>
      <c r="M15" s="1019"/>
      <c r="N15" s="1219">
        <v>1.0249999999999999</v>
      </c>
      <c r="O15" s="1187"/>
      <c r="P15" s="1220">
        <v>43804</v>
      </c>
      <c r="Q15" s="1188"/>
      <c r="R15" s="831">
        <v>3867.721</v>
      </c>
      <c r="S15" s="1202" t="s">
        <v>525</v>
      </c>
      <c r="T15" s="911"/>
      <c r="U15" s="912">
        <v>6514.9115516716502</v>
      </c>
      <c r="V15" s="836"/>
      <c r="W15" s="913"/>
      <c r="X15" s="835">
        <v>25825.554619582254</v>
      </c>
      <c r="Y15" s="833"/>
      <c r="Z15" s="907">
        <v>37732.848462959781</v>
      </c>
      <c r="AA15" s="833"/>
      <c r="AB15" s="907">
        <v>63558.403082542034</v>
      </c>
      <c r="AC15" s="836"/>
      <c r="AD15" s="14"/>
      <c r="AF15" s="914"/>
    </row>
    <row r="16" spans="1:38" x14ac:dyDescent="0.2">
      <c r="A16" s="829" t="s">
        <v>494</v>
      </c>
      <c r="B16" s="905">
        <v>5435.1660000000002</v>
      </c>
      <c r="C16" s="906"/>
      <c r="D16" s="907">
        <v>17209.397000000001</v>
      </c>
      <c r="E16" s="906"/>
      <c r="F16" s="908">
        <v>1</v>
      </c>
      <c r="G16" s="906"/>
      <c r="H16" s="909">
        <v>50008</v>
      </c>
      <c r="I16" s="910"/>
      <c r="J16" s="831">
        <v>0</v>
      </c>
      <c r="K16" s="1214"/>
      <c r="L16" s="1162">
        <v>17209.397000000001</v>
      </c>
      <c r="M16" s="1019"/>
      <c r="N16" s="1219">
        <v>1.056</v>
      </c>
      <c r="O16" s="1187"/>
      <c r="P16" s="1220">
        <v>50008</v>
      </c>
      <c r="Q16" s="1188"/>
      <c r="R16" s="831">
        <v>2800.448000000004</v>
      </c>
      <c r="S16" s="1202"/>
      <c r="T16" s="911"/>
      <c r="U16" s="912">
        <v>2800.448000000004</v>
      </c>
      <c r="V16" s="836"/>
      <c r="W16" s="913"/>
      <c r="X16" s="835">
        <v>0</v>
      </c>
      <c r="Y16" s="833"/>
      <c r="Z16" s="907">
        <v>27320.709020221198</v>
      </c>
      <c r="AA16" s="833"/>
      <c r="AB16" s="907">
        <v>27320.709020221198</v>
      </c>
      <c r="AC16" s="836"/>
      <c r="AD16" s="14"/>
      <c r="AF16" s="877"/>
    </row>
    <row r="17" spans="1:37" x14ac:dyDescent="0.2">
      <c r="A17" s="829" t="s">
        <v>612</v>
      </c>
      <c r="B17" s="905">
        <v>6248.674</v>
      </c>
      <c r="C17" s="906"/>
      <c r="D17" s="907">
        <v>7959.3109999999988</v>
      </c>
      <c r="E17" s="906"/>
      <c r="F17" s="908">
        <v>1.0960000000000001</v>
      </c>
      <c r="G17" s="906"/>
      <c r="H17" s="909">
        <v>14946</v>
      </c>
      <c r="I17" s="916"/>
      <c r="J17" s="831">
        <v>1434.8160000000007</v>
      </c>
      <c r="K17" s="1214"/>
      <c r="L17" s="1162">
        <v>8112.3929999999991</v>
      </c>
      <c r="M17" s="1019"/>
      <c r="N17" s="1219">
        <v>1.121</v>
      </c>
      <c r="O17" s="1187"/>
      <c r="P17" s="1220">
        <v>14946</v>
      </c>
      <c r="Q17" s="1190"/>
      <c r="R17" s="831">
        <v>1808.4660000000003</v>
      </c>
      <c r="S17" s="1202"/>
      <c r="T17" s="911"/>
      <c r="U17" s="912">
        <v>3243.2820000000011</v>
      </c>
      <c r="V17" s="836"/>
      <c r="W17" s="913"/>
      <c r="X17" s="835">
        <v>13997.828359447367</v>
      </c>
      <c r="Y17" s="833"/>
      <c r="Z17" s="907">
        <v>17643.09616138678</v>
      </c>
      <c r="AA17" s="833"/>
      <c r="AB17" s="907">
        <v>31640.924520834145</v>
      </c>
      <c r="AC17" s="836"/>
      <c r="AD17" s="14"/>
      <c r="AF17" s="877"/>
    </row>
    <row r="18" spans="1:37" x14ac:dyDescent="0.2">
      <c r="A18" s="829" t="s">
        <v>306</v>
      </c>
      <c r="B18" s="905">
        <v>12899.308000000001</v>
      </c>
      <c r="C18" s="906"/>
      <c r="D18" s="907">
        <v>16917.178</v>
      </c>
      <c r="E18" s="906"/>
      <c r="F18" s="908">
        <v>1.091</v>
      </c>
      <c r="G18" s="906"/>
      <c r="H18" s="909">
        <v>34874</v>
      </c>
      <c r="I18" s="910"/>
      <c r="J18" s="831">
        <v>3173.5339999999997</v>
      </c>
      <c r="K18" s="1214"/>
      <c r="L18" s="1162">
        <v>16917.178</v>
      </c>
      <c r="M18" s="1019"/>
      <c r="N18" s="1219">
        <v>1.0580000000000001</v>
      </c>
      <c r="O18" s="1187"/>
      <c r="P18" s="1220">
        <v>34874</v>
      </c>
      <c r="Q18" s="1188"/>
      <c r="R18" s="831">
        <v>2022.6920000000027</v>
      </c>
      <c r="S18" s="1202"/>
      <c r="T18" s="911"/>
      <c r="U18" s="912">
        <v>5196.2260000000024</v>
      </c>
      <c r="V18" s="836"/>
      <c r="W18" s="913"/>
      <c r="X18" s="835">
        <v>30960.474531138778</v>
      </c>
      <c r="Y18" s="833"/>
      <c r="Z18" s="907">
        <v>19733.049701165404</v>
      </c>
      <c r="AA18" s="833"/>
      <c r="AB18" s="907">
        <v>50693.524232304182</v>
      </c>
      <c r="AC18" s="836"/>
      <c r="AD18" s="14"/>
      <c r="AF18" s="877"/>
    </row>
    <row r="19" spans="1:37" x14ac:dyDescent="0.2">
      <c r="A19" s="842" t="s">
        <v>496</v>
      </c>
      <c r="B19" s="905">
        <v>5792.3119999999999</v>
      </c>
      <c r="C19" s="906"/>
      <c r="D19" s="907">
        <v>7400.3670000000002</v>
      </c>
      <c r="E19" s="906"/>
      <c r="F19" s="908">
        <v>1.0960000000000001</v>
      </c>
      <c r="G19" s="906"/>
      <c r="H19" s="909">
        <v>11656</v>
      </c>
      <c r="I19" s="910"/>
      <c r="J19" s="831">
        <v>1118.9760000000006</v>
      </c>
      <c r="K19" s="1214"/>
      <c r="L19" s="1162">
        <v>7637.8069999999998</v>
      </c>
      <c r="M19" s="1019"/>
      <c r="N19" s="1219">
        <v>1.1240000000000001</v>
      </c>
      <c r="O19" s="1187"/>
      <c r="P19" s="1220">
        <v>11656</v>
      </c>
      <c r="Q19" s="1188"/>
      <c r="R19" s="831">
        <v>1445.344000000001</v>
      </c>
      <c r="S19" s="1202"/>
      <c r="T19" s="911"/>
      <c r="U19" s="912">
        <v>2564.3200000000002</v>
      </c>
      <c r="V19" s="836"/>
      <c r="W19" s="913"/>
      <c r="X19" s="835">
        <v>10916.545387241971</v>
      </c>
      <c r="Y19" s="833"/>
      <c r="Z19" s="907">
        <v>14100.537791854216</v>
      </c>
      <c r="AA19" s="833"/>
      <c r="AB19" s="907">
        <v>25017.083179096189</v>
      </c>
      <c r="AC19" s="836"/>
      <c r="AD19" s="14"/>
      <c r="AF19" s="877"/>
    </row>
    <row r="20" spans="1:37" x14ac:dyDescent="0.2">
      <c r="A20" s="829" t="s">
        <v>445</v>
      </c>
      <c r="B20" s="905">
        <v>8798.1369999999988</v>
      </c>
      <c r="C20" s="906"/>
      <c r="D20" s="907">
        <v>17015.233</v>
      </c>
      <c r="E20" s="906"/>
      <c r="F20" s="908">
        <v>1.0289999999999999</v>
      </c>
      <c r="G20" s="906"/>
      <c r="H20" s="909">
        <v>41924</v>
      </c>
      <c r="I20" s="916"/>
      <c r="J20" s="831">
        <v>1215.7959999999948</v>
      </c>
      <c r="K20" s="1214"/>
      <c r="L20" s="1162">
        <v>18040.405999999999</v>
      </c>
      <c r="M20" s="1019"/>
      <c r="N20" s="1219">
        <v>1.05</v>
      </c>
      <c r="O20" s="1187"/>
      <c r="P20" s="1220">
        <v>41924</v>
      </c>
      <c r="Q20" s="1190"/>
      <c r="R20" s="831">
        <v>2096.1999999999998</v>
      </c>
      <c r="S20" s="1202"/>
      <c r="T20" s="911"/>
      <c r="U20" s="912">
        <v>3311.9959999999992</v>
      </c>
      <c r="V20" s="836"/>
      <c r="W20" s="913"/>
      <c r="X20" s="835">
        <v>11861.105345983449</v>
      </c>
      <c r="Y20" s="833"/>
      <c r="Z20" s="907">
        <v>20450.181631006079</v>
      </c>
      <c r="AA20" s="833"/>
      <c r="AB20" s="907">
        <v>32311.286976989526</v>
      </c>
      <c r="AC20" s="836"/>
      <c r="AD20" s="14"/>
      <c r="AF20" s="877"/>
    </row>
    <row r="21" spans="1:37" x14ac:dyDescent="0.2">
      <c r="A21" s="829" t="s">
        <v>592</v>
      </c>
      <c r="B21" s="905">
        <v>19541.322</v>
      </c>
      <c r="C21" s="906"/>
      <c r="D21" s="907">
        <v>30969.337</v>
      </c>
      <c r="E21" s="906"/>
      <c r="F21" s="908">
        <v>1.0580000000000001</v>
      </c>
      <c r="G21" s="906"/>
      <c r="H21" s="909">
        <v>64108</v>
      </c>
      <c r="I21" s="910"/>
      <c r="J21" s="831">
        <v>2596.6301469308892</v>
      </c>
      <c r="K21" s="1214" t="s">
        <v>525</v>
      </c>
      <c r="L21" s="1162">
        <v>31079.701000000001</v>
      </c>
      <c r="M21" s="1019"/>
      <c r="N21" s="1219">
        <v>1</v>
      </c>
      <c r="O21" s="1187"/>
      <c r="P21" s="1220">
        <v>64108</v>
      </c>
      <c r="Q21" s="1221"/>
      <c r="R21" s="831">
        <v>2722.1989352531564</v>
      </c>
      <c r="S21" s="1202" t="s">
        <v>525</v>
      </c>
      <c r="T21" s="911"/>
      <c r="U21" s="912">
        <v>5318.8290821840455</v>
      </c>
      <c r="V21" s="836"/>
      <c r="W21" s="913"/>
      <c r="X21" s="835">
        <v>25332.295646065533</v>
      </c>
      <c r="Y21" s="833"/>
      <c r="Z21" s="907">
        <v>26557.324044298388</v>
      </c>
      <c r="AA21" s="833"/>
      <c r="AB21" s="907">
        <v>51889.619690363921</v>
      </c>
      <c r="AC21" s="836"/>
      <c r="AD21" s="14"/>
      <c r="AE21" s="2873" t="s">
        <v>1190</v>
      </c>
      <c r="AF21" s="877"/>
    </row>
    <row r="22" spans="1:37" x14ac:dyDescent="0.2">
      <c r="A22" s="829" t="s">
        <v>593</v>
      </c>
      <c r="B22" s="905">
        <v>10503.944000000001</v>
      </c>
      <c r="C22" s="906"/>
      <c r="D22" s="907">
        <v>24413.078000000001</v>
      </c>
      <c r="E22" s="906"/>
      <c r="F22" s="908">
        <v>1.008</v>
      </c>
      <c r="G22" s="906"/>
      <c r="H22" s="909">
        <v>73884</v>
      </c>
      <c r="I22" s="910"/>
      <c r="J22" s="831">
        <v>771.72726635163417</v>
      </c>
      <c r="K22" s="1214" t="s">
        <v>525</v>
      </c>
      <c r="L22" s="1162">
        <v>28463.407000000003</v>
      </c>
      <c r="M22" s="1019"/>
      <c r="N22" s="1219">
        <v>1</v>
      </c>
      <c r="O22" s="1187"/>
      <c r="P22" s="1220">
        <v>73884</v>
      </c>
      <c r="Q22" s="1188"/>
      <c r="R22" s="831">
        <v>2118.402547164842</v>
      </c>
      <c r="S22" s="1202" t="s">
        <v>525</v>
      </c>
      <c r="T22" s="911"/>
      <c r="U22" s="912">
        <v>2890.1298135164761</v>
      </c>
      <c r="V22" s="836"/>
      <c r="W22" s="913"/>
      <c r="X22" s="835">
        <v>7528.8439874490468</v>
      </c>
      <c r="Y22" s="833"/>
      <c r="Z22" s="907">
        <v>20666.786020945925</v>
      </c>
      <c r="AA22" s="833"/>
      <c r="AB22" s="907">
        <v>28195.630008394972</v>
      </c>
      <c r="AC22" s="836"/>
      <c r="AD22" s="14"/>
      <c r="AE22" s="2874"/>
      <c r="AF22" s="877"/>
    </row>
    <row r="23" spans="1:37" x14ac:dyDescent="0.2">
      <c r="A23" s="829" t="s">
        <v>594</v>
      </c>
      <c r="B23" s="905">
        <v>12753.834000000001</v>
      </c>
      <c r="C23" s="906"/>
      <c r="D23" s="907">
        <v>13325.545000000002</v>
      </c>
      <c r="E23" s="906"/>
      <c r="F23" s="908">
        <v>1.1000000000000001</v>
      </c>
      <c r="G23" s="906"/>
      <c r="H23" s="909">
        <v>32524</v>
      </c>
      <c r="I23" s="910"/>
      <c r="J23" s="831">
        <v>2913.7636940301054</v>
      </c>
      <c r="K23" s="1214" t="s">
        <v>525</v>
      </c>
      <c r="L23" s="1162">
        <v>13325.545000000002</v>
      </c>
      <c r="M23" s="1019"/>
      <c r="N23" s="1219">
        <v>1.083</v>
      </c>
      <c r="O23" s="1187"/>
      <c r="P23" s="1220">
        <v>32524</v>
      </c>
      <c r="Q23" s="1188"/>
      <c r="R23" s="831">
        <v>3827.7690815031947</v>
      </c>
      <c r="S23" s="1202" t="s">
        <v>525</v>
      </c>
      <c r="T23" s="911"/>
      <c r="U23" s="912">
        <v>6741.5327755333001</v>
      </c>
      <c r="V23" s="836"/>
      <c r="W23" s="913"/>
      <c r="X23" s="835">
        <v>28426.198250523208</v>
      </c>
      <c r="Y23" s="833"/>
      <c r="Z23" s="907">
        <v>37343.084132377386</v>
      </c>
      <c r="AA23" s="833"/>
      <c r="AB23" s="907">
        <v>65769.282382900594</v>
      </c>
      <c r="AC23" s="836"/>
      <c r="AD23" s="14"/>
      <c r="AE23" s="2874"/>
      <c r="AF23" s="877"/>
    </row>
    <row r="24" spans="1:37" x14ac:dyDescent="0.2">
      <c r="A24" s="829" t="s">
        <v>520</v>
      </c>
      <c r="B24" s="905">
        <v>6774.7559999999994</v>
      </c>
      <c r="C24" s="906"/>
      <c r="D24" s="907">
        <v>6784.1170000000002</v>
      </c>
      <c r="E24" s="906"/>
      <c r="F24" s="908">
        <v>1.1000000000000001</v>
      </c>
      <c r="G24" s="906"/>
      <c r="H24" s="909">
        <v>11938</v>
      </c>
      <c r="I24" s="910"/>
      <c r="J24" s="831">
        <v>1193.8</v>
      </c>
      <c r="K24" s="1214"/>
      <c r="L24" s="1162">
        <v>6784.1170000000002</v>
      </c>
      <c r="M24" s="1019"/>
      <c r="N24" s="1219">
        <v>1.1299999999999999</v>
      </c>
      <c r="O24" s="1187"/>
      <c r="P24" s="1220">
        <v>11938</v>
      </c>
      <c r="Q24" s="1188"/>
      <c r="R24" s="831">
        <v>1551.94</v>
      </c>
      <c r="S24" s="1202"/>
      <c r="T24" s="911"/>
      <c r="U24" s="918">
        <v>2745.74</v>
      </c>
      <c r="V24" s="836"/>
      <c r="W24" s="913"/>
      <c r="X24" s="835">
        <v>11646.515996133494</v>
      </c>
      <c r="Y24" s="833"/>
      <c r="Z24" s="907">
        <v>15140.470794973513</v>
      </c>
      <c r="AA24" s="833"/>
      <c r="AB24" s="907">
        <v>26786.986791107007</v>
      </c>
      <c r="AC24" s="836"/>
      <c r="AD24" s="14"/>
      <c r="AE24" s="2874"/>
      <c r="AF24" s="877"/>
    </row>
    <row r="25" spans="1:37" x14ac:dyDescent="0.2">
      <c r="A25" s="829" t="s">
        <v>531</v>
      </c>
      <c r="B25" s="905">
        <v>8945.726999999999</v>
      </c>
      <c r="C25" s="906"/>
      <c r="D25" s="907">
        <v>14944.583000000002</v>
      </c>
      <c r="E25" s="906"/>
      <c r="F25" s="908">
        <v>1.05</v>
      </c>
      <c r="G25" s="906"/>
      <c r="H25" s="909">
        <v>34028</v>
      </c>
      <c r="I25" s="916"/>
      <c r="J25" s="831">
        <v>1477.343969964204</v>
      </c>
      <c r="K25" s="1214" t="s">
        <v>525</v>
      </c>
      <c r="L25" s="1162">
        <v>17011.906000000003</v>
      </c>
      <c r="M25" s="1019"/>
      <c r="N25" s="1219">
        <v>1.0569999999999999</v>
      </c>
      <c r="O25" s="1187"/>
      <c r="P25" s="1220">
        <v>34028</v>
      </c>
      <c r="Q25" s="1190"/>
      <c r="R25" s="831">
        <v>3646.9407250243221</v>
      </c>
      <c r="S25" s="1202" t="s">
        <v>525</v>
      </c>
      <c r="T25" s="911"/>
      <c r="U25" s="912">
        <v>5124.2846949885261</v>
      </c>
      <c r="V25" s="836"/>
      <c r="W25" s="913"/>
      <c r="X25" s="835">
        <v>14412.724223470803</v>
      </c>
      <c r="Y25" s="833"/>
      <c r="Z25" s="907">
        <v>35578.952497023289</v>
      </c>
      <c r="AA25" s="833"/>
      <c r="AB25" s="907">
        <v>49991.676720494092</v>
      </c>
      <c r="AC25" s="836"/>
      <c r="AD25" s="14"/>
      <c r="AF25" s="877"/>
    </row>
    <row r="26" spans="1:37" x14ac:dyDescent="0.2">
      <c r="A26" s="829" t="s">
        <v>500</v>
      </c>
      <c r="B26" s="905">
        <v>8729.482</v>
      </c>
      <c r="C26" s="906"/>
      <c r="D26" s="907">
        <v>21661.466999999997</v>
      </c>
      <c r="E26" s="906"/>
      <c r="F26" s="908">
        <v>1.0009999999999999</v>
      </c>
      <c r="G26" s="906"/>
      <c r="H26" s="909">
        <v>51418</v>
      </c>
      <c r="I26" s="910"/>
      <c r="J26" s="831">
        <v>904.24777509545493</v>
      </c>
      <c r="K26" s="1214" t="s">
        <v>525</v>
      </c>
      <c r="L26" s="1162">
        <v>32576.214</v>
      </c>
      <c r="M26" s="1019"/>
      <c r="N26" s="1219">
        <v>1</v>
      </c>
      <c r="O26" s="1187"/>
      <c r="P26" s="1220">
        <v>51418</v>
      </c>
      <c r="Q26" s="1188"/>
      <c r="R26" s="831">
        <v>2594.6317381100271</v>
      </c>
      <c r="S26" s="1202" t="s">
        <v>525</v>
      </c>
      <c r="T26" s="911"/>
      <c r="U26" s="912">
        <v>3498.879513205482</v>
      </c>
      <c r="V26" s="836"/>
      <c r="W26" s="913"/>
      <c r="X26" s="835">
        <v>8821.6922240888998</v>
      </c>
      <c r="Y26" s="833"/>
      <c r="Z26" s="907">
        <v>25312.799499056837</v>
      </c>
      <c r="AA26" s="833"/>
      <c r="AB26" s="907">
        <v>34134.491723145737</v>
      </c>
      <c r="AC26" s="836"/>
      <c r="AD26" s="14"/>
      <c r="AF26" s="877"/>
    </row>
    <row r="27" spans="1:37" x14ac:dyDescent="0.2">
      <c r="A27" s="829" t="s">
        <v>503</v>
      </c>
      <c r="B27" s="905">
        <v>8712</v>
      </c>
      <c r="C27" s="906"/>
      <c r="D27" s="907">
        <v>30353.852999999996</v>
      </c>
      <c r="E27" s="906"/>
      <c r="F27" s="908">
        <v>1</v>
      </c>
      <c r="G27" s="906"/>
      <c r="H27" s="909">
        <v>85916</v>
      </c>
      <c r="I27" s="916"/>
      <c r="J27" s="831">
        <v>0</v>
      </c>
      <c r="K27" s="1214"/>
      <c r="L27" s="1162">
        <v>34697.198999999993</v>
      </c>
      <c r="M27" s="1019"/>
      <c r="N27" s="1219">
        <v>1</v>
      </c>
      <c r="O27" s="1187"/>
      <c r="P27" s="1220">
        <v>85916</v>
      </c>
      <c r="Q27" s="1190"/>
      <c r="R27" s="831">
        <v>0</v>
      </c>
      <c r="S27" s="1202"/>
      <c r="T27" s="911"/>
      <c r="U27" s="912">
        <v>0</v>
      </c>
      <c r="V27" s="836"/>
      <c r="W27" s="913"/>
      <c r="X27" s="835">
        <v>0</v>
      </c>
      <c r="Y27" s="833"/>
      <c r="Z27" s="907">
        <v>0</v>
      </c>
      <c r="AA27" s="833"/>
      <c r="AB27" s="907">
        <v>0</v>
      </c>
      <c r="AC27" s="836"/>
      <c r="AD27" s="14"/>
      <c r="AF27" s="877"/>
    </row>
    <row r="28" spans="1:37" x14ac:dyDescent="0.2">
      <c r="A28" s="829" t="s">
        <v>505</v>
      </c>
      <c r="B28" s="905">
        <v>1401.153</v>
      </c>
      <c r="C28" s="906"/>
      <c r="D28" s="907">
        <v>5195.2140000000009</v>
      </c>
      <c r="E28" s="906"/>
      <c r="F28" s="908">
        <v>1</v>
      </c>
      <c r="G28" s="906"/>
      <c r="H28" s="909">
        <v>11468</v>
      </c>
      <c r="I28" s="910"/>
      <c r="J28" s="831">
        <v>0</v>
      </c>
      <c r="K28" s="1214"/>
      <c r="L28" s="1162">
        <v>5205.081000000001</v>
      </c>
      <c r="M28" s="1019"/>
      <c r="N28" s="1219">
        <v>1.141</v>
      </c>
      <c r="O28" s="1187"/>
      <c r="P28" s="1220">
        <v>11468</v>
      </c>
      <c r="Q28" s="1188"/>
      <c r="R28" s="831">
        <v>1616.9879999999994</v>
      </c>
      <c r="S28" s="1202"/>
      <c r="T28" s="911"/>
      <c r="U28" s="912">
        <v>1616.9879999999994</v>
      </c>
      <c r="V28" s="836"/>
      <c r="W28" s="913"/>
      <c r="X28" s="835">
        <v>0</v>
      </c>
      <c r="Y28" s="833"/>
      <c r="Z28" s="907">
        <v>15775.068359487252</v>
      </c>
      <c r="AA28" s="833"/>
      <c r="AB28" s="907">
        <v>15775.068359487252</v>
      </c>
      <c r="AC28" s="836"/>
      <c r="AD28" s="14"/>
      <c r="AF28" s="877"/>
    </row>
    <row r="29" spans="1:37" x14ac:dyDescent="0.2">
      <c r="A29" s="829" t="s">
        <v>104</v>
      </c>
      <c r="B29" s="905">
        <v>65889.58</v>
      </c>
      <c r="C29" s="906" t="s">
        <v>490</v>
      </c>
      <c r="D29" s="907">
        <v>115950.03200000001</v>
      </c>
      <c r="E29" s="906" t="s">
        <v>490</v>
      </c>
      <c r="F29" s="908">
        <v>1.042</v>
      </c>
      <c r="G29" s="906"/>
      <c r="H29" s="909">
        <v>87044</v>
      </c>
      <c r="I29" s="916"/>
      <c r="J29" s="831">
        <v>2447.8730891525629</v>
      </c>
      <c r="K29" s="1214" t="s">
        <v>525</v>
      </c>
      <c r="L29" s="1162">
        <v>116530.98300000001</v>
      </c>
      <c r="M29" s="1019"/>
      <c r="N29" s="1219">
        <v>1</v>
      </c>
      <c r="O29" s="1187"/>
      <c r="P29" s="1220">
        <v>87044</v>
      </c>
      <c r="Q29" s="1188"/>
      <c r="R29" s="831">
        <v>0</v>
      </c>
      <c r="S29" s="1202" t="s">
        <v>525</v>
      </c>
      <c r="T29" s="911"/>
      <c r="U29" s="912">
        <v>2447.8730891525629</v>
      </c>
      <c r="V29" s="836"/>
      <c r="W29" s="913"/>
      <c r="X29" s="835">
        <v>23881.046313720897</v>
      </c>
      <c r="Y29" s="833"/>
      <c r="Z29" s="907">
        <v>0</v>
      </c>
      <c r="AA29" s="833"/>
      <c r="AB29" s="907">
        <v>23881.046313720897</v>
      </c>
      <c r="AC29" s="836"/>
      <c r="AD29" s="14"/>
      <c r="AF29" s="877"/>
    </row>
    <row r="30" spans="1:37" x14ac:dyDescent="0.2">
      <c r="A30" s="829" t="s">
        <v>506</v>
      </c>
      <c r="B30" s="905">
        <v>3916.4939999999997</v>
      </c>
      <c r="C30" s="906"/>
      <c r="D30" s="907">
        <v>18346.148000000001</v>
      </c>
      <c r="E30" s="906"/>
      <c r="F30" s="908">
        <v>1</v>
      </c>
      <c r="G30" s="906"/>
      <c r="H30" s="909">
        <v>48034</v>
      </c>
      <c r="I30" s="910"/>
      <c r="J30" s="831">
        <v>0</v>
      </c>
      <c r="K30" s="1214"/>
      <c r="L30" s="1162">
        <v>18346.148000000001</v>
      </c>
      <c r="M30" s="1019"/>
      <c r="N30" s="1219">
        <v>1.048</v>
      </c>
      <c r="O30" s="1187"/>
      <c r="P30" s="1220">
        <v>48034</v>
      </c>
      <c r="Q30" s="1188"/>
      <c r="R30" s="831">
        <v>2305.6320000000051</v>
      </c>
      <c r="S30" s="1202"/>
      <c r="T30" s="911"/>
      <c r="U30" s="912">
        <v>2305.6320000000051</v>
      </c>
      <c r="V30" s="836"/>
      <c r="W30" s="913"/>
      <c r="X30" s="835">
        <v>0</v>
      </c>
      <c r="Y30" s="833"/>
      <c r="Z30" s="907">
        <v>22493.365697099423</v>
      </c>
      <c r="AA30" s="833"/>
      <c r="AB30" s="907">
        <v>22493.365697099423</v>
      </c>
      <c r="AC30" s="836"/>
      <c r="AD30" s="14"/>
      <c r="AF30" s="877"/>
      <c r="AG30" s="877"/>
      <c r="AH30" s="877"/>
      <c r="AI30" s="877"/>
      <c r="AJ30" s="877"/>
      <c r="AK30" s="877"/>
    </row>
    <row r="31" spans="1:37" x14ac:dyDescent="0.2">
      <c r="A31" s="842" t="s">
        <v>320</v>
      </c>
      <c r="B31" s="905">
        <v>34375.095000000001</v>
      </c>
      <c r="C31" s="906"/>
      <c r="D31" s="907">
        <v>41113.845000000001</v>
      </c>
      <c r="E31" s="906"/>
      <c r="F31" s="908">
        <v>1.1000000000000001</v>
      </c>
      <c r="G31" s="906"/>
      <c r="H31" s="909">
        <v>73790</v>
      </c>
      <c r="I31" s="910"/>
      <c r="J31" s="831">
        <v>6023.7978316535591</v>
      </c>
      <c r="K31" s="1214" t="s">
        <v>525</v>
      </c>
      <c r="L31" s="1162">
        <v>43326.536</v>
      </c>
      <c r="M31" s="1019"/>
      <c r="N31" s="1219">
        <v>1</v>
      </c>
      <c r="O31" s="1187"/>
      <c r="P31" s="1220">
        <v>73790</v>
      </c>
      <c r="Q31" s="1188"/>
      <c r="R31" s="831">
        <v>2809.503726622519</v>
      </c>
      <c r="S31" s="1202" t="s">
        <v>525</v>
      </c>
      <c r="T31" s="911"/>
      <c r="U31" s="912">
        <v>8833.3015582760781</v>
      </c>
      <c r="V31" s="836"/>
      <c r="W31" s="913"/>
      <c r="X31" s="835">
        <v>58767.178592584489</v>
      </c>
      <c r="Y31" s="833"/>
      <c r="Z31" s="907">
        <v>27409.055196268888</v>
      </c>
      <c r="AA31" s="833"/>
      <c r="AB31" s="907">
        <v>86176.23378885338</v>
      </c>
      <c r="AC31" s="836"/>
      <c r="AD31" s="14"/>
      <c r="AF31" s="877"/>
    </row>
    <row r="32" spans="1:37" x14ac:dyDescent="0.2">
      <c r="A32" s="829" t="s">
        <v>614</v>
      </c>
      <c r="B32" s="905">
        <v>10440.802</v>
      </c>
      <c r="C32" s="906"/>
      <c r="D32" s="907">
        <v>11942.34</v>
      </c>
      <c r="E32" s="906"/>
      <c r="F32" s="908">
        <v>1.1000000000000001</v>
      </c>
      <c r="G32" s="906"/>
      <c r="H32" s="909">
        <v>24064</v>
      </c>
      <c r="I32" s="910"/>
      <c r="J32" s="831">
        <v>2406.4</v>
      </c>
      <c r="K32" s="1214"/>
      <c r="L32" s="1162">
        <v>11942.34</v>
      </c>
      <c r="M32" s="1019"/>
      <c r="N32" s="1219">
        <v>1.093</v>
      </c>
      <c r="O32" s="1187"/>
      <c r="P32" s="1220">
        <v>24064</v>
      </c>
      <c r="Q32" s="1221"/>
      <c r="R32" s="831">
        <v>2237.9519999999975</v>
      </c>
      <c r="S32" s="1202"/>
      <c r="T32" s="911"/>
      <c r="U32" s="912">
        <v>4644.351999999999</v>
      </c>
      <c r="V32" s="836"/>
      <c r="W32" s="913"/>
      <c r="X32" s="835">
        <v>23476.441692993492</v>
      </c>
      <c r="Y32" s="833"/>
      <c r="Z32" s="907">
        <v>21833.09077448391</v>
      </c>
      <c r="AA32" s="833"/>
      <c r="AB32" s="907">
        <v>45309.532467477402</v>
      </c>
      <c r="AC32" s="836"/>
      <c r="AD32" s="14"/>
      <c r="AF32" s="877"/>
    </row>
    <row r="33" spans="1:33" x14ac:dyDescent="0.2">
      <c r="A33" s="829" t="s">
        <v>509</v>
      </c>
      <c r="B33" s="905">
        <v>10208.982</v>
      </c>
      <c r="C33" s="906"/>
      <c r="D33" s="907">
        <v>10385.832999999999</v>
      </c>
      <c r="E33" s="906"/>
      <c r="F33" s="908">
        <v>1.1000000000000001</v>
      </c>
      <c r="G33" s="906"/>
      <c r="H33" s="909">
        <v>13254</v>
      </c>
      <c r="I33" s="910"/>
      <c r="J33" s="831">
        <v>1325.4</v>
      </c>
      <c r="K33" s="1214"/>
      <c r="L33" s="1162">
        <v>10385.832999999999</v>
      </c>
      <c r="M33" s="1019"/>
      <c r="N33" s="1219">
        <v>1.1040000000000001</v>
      </c>
      <c r="O33" s="1187"/>
      <c r="P33" s="1220">
        <v>13254</v>
      </c>
      <c r="Q33" s="1221"/>
      <c r="R33" s="831">
        <v>1378.4160000000011</v>
      </c>
      <c r="S33" s="1202"/>
      <c r="T33" s="911"/>
      <c r="U33" s="912">
        <v>2703.8160000000025</v>
      </c>
      <c r="V33" s="836"/>
      <c r="W33" s="913"/>
      <c r="X33" s="835">
        <v>12930.383901219078</v>
      </c>
      <c r="Y33" s="833"/>
      <c r="Z33" s="907">
        <v>13447.599257267835</v>
      </c>
      <c r="AA33" s="833"/>
      <c r="AB33" s="907">
        <v>26377.983158486913</v>
      </c>
      <c r="AC33" s="836"/>
      <c r="AD33" s="14"/>
      <c r="AF33" s="877"/>
    </row>
    <row r="34" spans="1:33" x14ac:dyDescent="0.2">
      <c r="A34" s="842" t="s">
        <v>634</v>
      </c>
      <c r="B34" s="905">
        <v>20285.919000000002</v>
      </c>
      <c r="C34" s="906"/>
      <c r="D34" s="907">
        <v>20659.386999999999</v>
      </c>
      <c r="E34" s="906"/>
      <c r="F34" s="908">
        <v>1.1000000000000001</v>
      </c>
      <c r="G34" s="906"/>
      <c r="H34" s="909">
        <v>30644</v>
      </c>
      <c r="I34" s="910"/>
      <c r="J34" s="831">
        <v>2705.7312450000036</v>
      </c>
      <c r="K34" s="1214" t="s">
        <v>525</v>
      </c>
      <c r="L34" s="1162">
        <v>21306.127</v>
      </c>
      <c r="M34" s="1019"/>
      <c r="N34" s="1219">
        <v>1.026</v>
      </c>
      <c r="O34" s="1187"/>
      <c r="P34" s="1220">
        <v>30644</v>
      </c>
      <c r="Q34" s="1188"/>
      <c r="R34" s="831">
        <v>3562.1844511680865</v>
      </c>
      <c r="S34" s="1202" t="s">
        <v>525</v>
      </c>
      <c r="T34" s="911"/>
      <c r="U34" s="912">
        <v>6267.9156961680901</v>
      </c>
      <c r="V34" s="836"/>
      <c r="W34" s="913"/>
      <c r="X34" s="835">
        <v>26396.667972969262</v>
      </c>
      <c r="Y34" s="833"/>
      <c r="Z34" s="907">
        <v>34752.084261775082</v>
      </c>
      <c r="AA34" s="833"/>
      <c r="AB34" s="907">
        <v>61148.752234744345</v>
      </c>
      <c r="AC34" s="836"/>
      <c r="AD34" s="14"/>
      <c r="AF34" s="877"/>
    </row>
    <row r="35" spans="1:33" x14ac:dyDescent="0.2">
      <c r="A35" s="829" t="s">
        <v>511</v>
      </c>
      <c r="B35" s="905">
        <v>9153.2139999999999</v>
      </c>
      <c r="C35" s="906"/>
      <c r="D35" s="907">
        <v>11768.427000000001</v>
      </c>
      <c r="E35" s="906"/>
      <c r="F35" s="908">
        <v>1.0940000000000001</v>
      </c>
      <c r="G35" s="906"/>
      <c r="H35" s="909">
        <v>28294</v>
      </c>
      <c r="I35" s="910"/>
      <c r="J35" s="831">
        <v>2659.6360000000022</v>
      </c>
      <c r="K35" s="1214"/>
      <c r="L35" s="1162">
        <v>11787.927000000001</v>
      </c>
      <c r="M35" s="1019"/>
      <c r="N35" s="1219">
        <v>1.0940000000000001</v>
      </c>
      <c r="O35" s="1187"/>
      <c r="P35" s="1220">
        <v>28294</v>
      </c>
      <c r="Q35" s="1221"/>
      <c r="R35" s="831">
        <v>2659.6360000000022</v>
      </c>
      <c r="S35" s="1202"/>
      <c r="T35" s="911"/>
      <c r="U35" s="912">
        <v>5319.2720000000045</v>
      </c>
      <c r="V35" s="836"/>
      <c r="W35" s="913"/>
      <c r="X35" s="835">
        <v>25946.970361779608</v>
      </c>
      <c r="Y35" s="833"/>
      <c r="Z35" s="907">
        <v>25946.970361779608</v>
      </c>
      <c r="AA35" s="833"/>
      <c r="AB35" s="907">
        <v>51893.940723559215</v>
      </c>
      <c r="AC35" s="836"/>
      <c r="AD35" s="14"/>
      <c r="AF35" s="877"/>
    </row>
    <row r="36" spans="1:33" x14ac:dyDescent="0.2">
      <c r="A36" s="829" t="s">
        <v>326</v>
      </c>
      <c r="B36" s="905">
        <v>8254.4220000000005</v>
      </c>
      <c r="C36" s="906"/>
      <c r="D36" s="907">
        <v>18412.756999999998</v>
      </c>
      <c r="E36" s="906"/>
      <c r="F36" s="908">
        <v>1.012</v>
      </c>
      <c r="G36" s="906"/>
      <c r="H36" s="909">
        <v>57810</v>
      </c>
      <c r="I36" s="910"/>
      <c r="J36" s="831">
        <v>693.72000000000116</v>
      </c>
      <c r="K36" s="1214"/>
      <c r="L36" s="1162">
        <v>18412.756999999998</v>
      </c>
      <c r="M36" s="1019"/>
      <c r="N36" s="1219">
        <v>1.0469999999999999</v>
      </c>
      <c r="O36" s="1187"/>
      <c r="P36" s="1220">
        <v>57810</v>
      </c>
      <c r="Q36" s="1221"/>
      <c r="R36" s="831">
        <v>2717.0699999999924</v>
      </c>
      <c r="S36" s="1202"/>
      <c r="T36" s="911"/>
      <c r="U36" s="912">
        <v>3410.7899999999936</v>
      </c>
      <c r="V36" s="836"/>
      <c r="W36" s="913"/>
      <c r="X36" s="835">
        <v>6767.8179568082869</v>
      </c>
      <c r="Y36" s="833"/>
      <c r="Z36" s="907">
        <v>26507.286997499006</v>
      </c>
      <c r="AA36" s="833"/>
      <c r="AB36" s="907">
        <v>33275.104954307295</v>
      </c>
      <c r="AC36" s="836"/>
      <c r="AD36" s="14"/>
      <c r="AF36" s="877"/>
    </row>
    <row r="37" spans="1:33" ht="13.5" thickBot="1" x14ac:dyDescent="0.25">
      <c r="A37" s="849" t="s">
        <v>513</v>
      </c>
      <c r="B37" s="905">
        <v>7584.692</v>
      </c>
      <c r="C37" s="877"/>
      <c r="D37" s="919">
        <v>8205.1329999999998</v>
      </c>
      <c r="E37" s="903"/>
      <c r="F37" s="920">
        <v>1.1000000000000001</v>
      </c>
      <c r="G37" s="877"/>
      <c r="H37" s="909">
        <v>14570</v>
      </c>
      <c r="I37" s="903"/>
      <c r="J37" s="1222">
        <v>1457</v>
      </c>
      <c r="K37" s="1215"/>
      <c r="L37" s="1189">
        <v>8205.1329999999998</v>
      </c>
      <c r="M37" s="1223"/>
      <c r="N37" s="1219">
        <v>1.1200000000000001</v>
      </c>
      <c r="O37" s="804"/>
      <c r="P37" s="1220">
        <v>14570</v>
      </c>
      <c r="Q37" s="1224"/>
      <c r="R37" s="1222">
        <v>1748.4</v>
      </c>
      <c r="S37" s="1205"/>
      <c r="T37" s="891"/>
      <c r="U37" s="925">
        <v>3205.4</v>
      </c>
      <c r="V37" s="857"/>
      <c r="W37" s="913"/>
      <c r="X37" s="856">
        <v>14214.251806304663</v>
      </c>
      <c r="Y37" s="854"/>
      <c r="Z37" s="926">
        <v>17057.102167565587</v>
      </c>
      <c r="AA37" s="854"/>
      <c r="AB37" s="926">
        <v>31271.353973870249</v>
      </c>
      <c r="AC37" s="857"/>
      <c r="AD37" s="14"/>
      <c r="AF37" s="877"/>
    </row>
    <row r="38" spans="1:33" ht="13.5" thickBot="1" x14ac:dyDescent="0.25">
      <c r="A38" s="858" t="s">
        <v>488</v>
      </c>
      <c r="B38" s="927">
        <v>302572.46399999998</v>
      </c>
      <c r="C38" s="928"/>
      <c r="D38" s="929">
        <v>492356.49</v>
      </c>
      <c r="E38" s="930"/>
      <c r="F38" s="931"/>
      <c r="G38" s="928"/>
      <c r="H38" s="932">
        <v>940000</v>
      </c>
      <c r="I38" s="933"/>
      <c r="J38" s="934">
        <v>39167.383569850062</v>
      </c>
      <c r="K38" s="1204"/>
      <c r="L38" s="927">
        <v>518771.53</v>
      </c>
      <c r="M38" s="862"/>
      <c r="N38" s="935"/>
      <c r="O38" s="928"/>
      <c r="P38" s="932">
        <v>940000</v>
      </c>
      <c r="Q38" s="936"/>
      <c r="R38" s="934">
        <v>51538.536204846147</v>
      </c>
      <c r="S38" s="1206"/>
      <c r="T38" s="867"/>
      <c r="U38" s="937">
        <v>90705.919774696231</v>
      </c>
      <c r="V38" s="938"/>
      <c r="X38" s="864">
        <v>382110.5371695045</v>
      </c>
      <c r="Y38" s="862"/>
      <c r="Z38" s="939">
        <v>502801.46283049526</v>
      </c>
      <c r="AA38" s="862"/>
      <c r="AB38" s="939">
        <v>884912</v>
      </c>
      <c r="AC38" s="857"/>
      <c r="AD38" s="14"/>
      <c r="AF38" s="877"/>
    </row>
    <row r="39" spans="1:33" s="940" customFormat="1" ht="16.5" x14ac:dyDescent="0.25">
      <c r="A39" s="940" t="s">
        <v>61</v>
      </c>
      <c r="T39" s="941"/>
      <c r="U39" s="941"/>
      <c r="Z39" s="942"/>
      <c r="AA39" s="795"/>
      <c r="AB39" s="943"/>
      <c r="AD39" s="320"/>
      <c r="AE39"/>
      <c r="AG39" s="944"/>
    </row>
    <row r="40" spans="1:33" s="940" customFormat="1" ht="16.5" x14ac:dyDescent="0.25">
      <c r="A40" s="940" t="s">
        <v>362</v>
      </c>
      <c r="AD40" s="320"/>
      <c r="AE40"/>
      <c r="AG40" s="945"/>
    </row>
    <row r="41" spans="1:33" s="940" customFormat="1" ht="16.5" x14ac:dyDescent="0.25">
      <c r="A41" s="940" t="s">
        <v>363</v>
      </c>
      <c r="AD41" s="320"/>
      <c r="AE41"/>
    </row>
    <row r="42" spans="1:33" s="940" customFormat="1" ht="16.5" x14ac:dyDescent="0.25">
      <c r="A42" s="940" t="s">
        <v>332</v>
      </c>
      <c r="AD42" s="320"/>
      <c r="AE42"/>
    </row>
    <row r="43" spans="1:33" ht="16.5" x14ac:dyDescent="0.25">
      <c r="A43" s="946" t="s">
        <v>658</v>
      </c>
    </row>
    <row r="44" spans="1:33" x14ac:dyDescent="0.2">
      <c r="P44" s="947"/>
    </row>
    <row r="45" spans="1:33" x14ac:dyDescent="0.2">
      <c r="F45" s="947"/>
    </row>
    <row r="47" spans="1:33" x14ac:dyDescent="0.2">
      <c r="AE47" s="60"/>
    </row>
    <row r="53" spans="31:31" ht="15" x14ac:dyDescent="0.2">
      <c r="AE53" s="34"/>
    </row>
    <row r="54" spans="31:31" ht="15" x14ac:dyDescent="0.2">
      <c r="AE54" s="34"/>
    </row>
    <row r="55" spans="31:31" ht="15" x14ac:dyDescent="0.2">
      <c r="AE55" s="34"/>
    </row>
    <row r="56" spans="31:31" ht="15" x14ac:dyDescent="0.2">
      <c r="AE56" s="34"/>
    </row>
    <row r="57" spans="31:31" ht="15" x14ac:dyDescent="0.2">
      <c r="AE57" s="34"/>
    </row>
    <row r="58" spans="31:31" ht="15" x14ac:dyDescent="0.2">
      <c r="AE58" s="34"/>
    </row>
    <row r="59" spans="31:31" ht="15" x14ac:dyDescent="0.2">
      <c r="AE59" s="34"/>
    </row>
    <row r="60" spans="31:31" ht="15" x14ac:dyDescent="0.2">
      <c r="AE60" s="34"/>
    </row>
    <row r="61" spans="31:31" ht="15" x14ac:dyDescent="0.2">
      <c r="AE61" s="34"/>
    </row>
    <row r="62" spans="31:31" ht="15" x14ac:dyDescent="0.2">
      <c r="AE62" s="34"/>
    </row>
    <row r="63" spans="31:31" ht="15" x14ac:dyDescent="0.2">
      <c r="AE63" s="34"/>
    </row>
    <row r="64" spans="31:31" ht="15" x14ac:dyDescent="0.2">
      <c r="AE64" s="34"/>
    </row>
    <row r="66" spans="31:31" ht="15" x14ac:dyDescent="0.2">
      <c r="AE66" s="34"/>
    </row>
    <row r="67" spans="31:31" ht="15" x14ac:dyDescent="0.2">
      <c r="AE67" s="34"/>
    </row>
  </sheetData>
  <mergeCells count="80">
    <mergeCell ref="R14:S14"/>
    <mergeCell ref="X14:Y14"/>
    <mergeCell ref="Z14:AA14"/>
    <mergeCell ref="AB14:AC14"/>
    <mergeCell ref="AE21:AE24"/>
    <mergeCell ref="P13:Q13"/>
    <mergeCell ref="B14:C14"/>
    <mergeCell ref="D14:E14"/>
    <mergeCell ref="F14:G14"/>
    <mergeCell ref="J14:K14"/>
    <mergeCell ref="L14:M14"/>
    <mergeCell ref="N14:O14"/>
    <mergeCell ref="D13:E13"/>
    <mergeCell ref="F13:G13"/>
    <mergeCell ref="H13:I13"/>
    <mergeCell ref="J13:K13"/>
    <mergeCell ref="L13:M13"/>
    <mergeCell ref="N13:O13"/>
    <mergeCell ref="P11:Q11"/>
    <mergeCell ref="R11:S11"/>
    <mergeCell ref="U11:V11"/>
    <mergeCell ref="B12:C12"/>
    <mergeCell ref="F12:G12"/>
    <mergeCell ref="J12:K12"/>
    <mergeCell ref="L12:M12"/>
    <mergeCell ref="N12:O12"/>
    <mergeCell ref="R12:S12"/>
    <mergeCell ref="U12:V12"/>
    <mergeCell ref="B11:C11"/>
    <mergeCell ref="F11:G11"/>
    <mergeCell ref="H11:I11"/>
    <mergeCell ref="J11:K11"/>
    <mergeCell ref="L11:M11"/>
    <mergeCell ref="N11:O11"/>
    <mergeCell ref="Z10:AA10"/>
    <mergeCell ref="B10:C10"/>
    <mergeCell ref="D10:E10"/>
    <mergeCell ref="F10:G10"/>
    <mergeCell ref="H10:I10"/>
    <mergeCell ref="J10:K10"/>
    <mergeCell ref="L10:M10"/>
    <mergeCell ref="N10:O10"/>
    <mergeCell ref="P10:Q10"/>
    <mergeCell ref="R10:S10"/>
    <mergeCell ref="U10:V10"/>
    <mergeCell ref="X10:Y10"/>
    <mergeCell ref="Z8:AA8"/>
    <mergeCell ref="AB8:AC8"/>
    <mergeCell ref="B9:C9"/>
    <mergeCell ref="H9:I9"/>
    <mergeCell ref="L9:M9"/>
    <mergeCell ref="P9:Q9"/>
    <mergeCell ref="U9:V9"/>
    <mergeCell ref="X9:Y9"/>
    <mergeCell ref="Z9:AA9"/>
    <mergeCell ref="B8:G8"/>
    <mergeCell ref="H8:K8"/>
    <mergeCell ref="L8:O8"/>
    <mergeCell ref="P8:S8"/>
    <mergeCell ref="U8:V8"/>
    <mergeCell ref="X8:Y8"/>
    <mergeCell ref="B6:G6"/>
    <mergeCell ref="H6:K6"/>
    <mergeCell ref="L6:O6"/>
    <mergeCell ref="P6:S6"/>
    <mergeCell ref="U6:V6"/>
    <mergeCell ref="B7:G7"/>
    <mergeCell ref="H7:K7"/>
    <mergeCell ref="L7:O7"/>
    <mergeCell ref="P7:S7"/>
    <mergeCell ref="U7:V7"/>
    <mergeCell ref="P5:S5"/>
    <mergeCell ref="B3:K3"/>
    <mergeCell ref="L3:S3"/>
    <mergeCell ref="X3:AC3"/>
    <mergeCell ref="P4:Q4"/>
    <mergeCell ref="X4:AC4"/>
    <mergeCell ref="B5:G5"/>
    <mergeCell ref="H5:K5"/>
    <mergeCell ref="L5:O5"/>
  </mergeCells>
  <pageMargins left="0.4" right="0.32" top="1.18" bottom="0.51" header="0.4" footer="0.5"/>
  <pageSetup paperSize="9" scale="74"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56"/>
  <sheetViews>
    <sheetView zoomScale="70" zoomScaleNormal="70" workbookViewId="0">
      <selection activeCell="E16" sqref="E16"/>
    </sheetView>
  </sheetViews>
  <sheetFormatPr defaultRowHeight="12.75" x14ac:dyDescent="0.2"/>
  <cols>
    <col min="1" max="1" width="2.85546875" customWidth="1"/>
    <col min="15" max="15" width="4.28515625" customWidth="1"/>
    <col min="16" max="16" width="4.42578125" customWidth="1"/>
  </cols>
  <sheetData>
    <row r="2" spans="1:16" x14ac:dyDescent="0.2">
      <c r="A2" s="2842">
        <v>1.2</v>
      </c>
      <c r="B2" s="2842"/>
      <c r="C2" s="2842"/>
      <c r="D2" s="2842"/>
      <c r="E2" s="2842"/>
      <c r="F2" s="2842"/>
      <c r="G2" s="2842"/>
      <c r="H2" s="2842"/>
      <c r="I2" s="2842"/>
      <c r="J2" s="2842"/>
    </row>
    <row r="3" spans="1:16" ht="20.25" x14ac:dyDescent="0.3">
      <c r="A3" s="51" t="s">
        <v>625</v>
      </c>
      <c r="P3" s="105"/>
    </row>
    <row r="5" spans="1:16" x14ac:dyDescent="0.2">
      <c r="B5" s="61" t="s">
        <v>706</v>
      </c>
    </row>
    <row r="6" spans="1:16" x14ac:dyDescent="0.2">
      <c r="B6" t="s">
        <v>707</v>
      </c>
    </row>
    <row r="7" spans="1:16" x14ac:dyDescent="0.2">
      <c r="B7" s="1393" t="s">
        <v>821</v>
      </c>
    </row>
    <row r="8" spans="1:16" x14ac:dyDescent="0.2">
      <c r="B8" s="61" t="s">
        <v>708</v>
      </c>
    </row>
    <row r="9" spans="1:16" x14ac:dyDescent="0.2">
      <c r="B9" s="1393" t="s">
        <v>822</v>
      </c>
    </row>
    <row r="10" spans="1:16" x14ac:dyDescent="0.2">
      <c r="B10" t="s">
        <v>709</v>
      </c>
    </row>
    <row r="12" spans="1:16" x14ac:dyDescent="0.2">
      <c r="A12" s="545" t="s">
        <v>627</v>
      </c>
    </row>
    <row r="13" spans="1:16" x14ac:dyDescent="0.2">
      <c r="A13" s="545"/>
      <c r="B13" t="s">
        <v>823</v>
      </c>
    </row>
    <row r="14" spans="1:16" x14ac:dyDescent="0.2">
      <c r="A14" s="545"/>
    </row>
    <row r="15" spans="1:16" x14ac:dyDescent="0.2">
      <c r="B15" s="61" t="s">
        <v>710</v>
      </c>
    </row>
    <row r="16" spans="1:16" x14ac:dyDescent="0.2">
      <c r="B16" t="s">
        <v>711</v>
      </c>
    </row>
    <row r="17" spans="1:16" x14ac:dyDescent="0.2">
      <c r="B17" s="61" t="s">
        <v>712</v>
      </c>
    </row>
    <row r="18" spans="1:16" ht="13.5" customHeight="1" x14ac:dyDescent="0.2"/>
    <row r="19" spans="1:16" x14ac:dyDescent="0.2">
      <c r="B19" t="s">
        <v>824</v>
      </c>
      <c r="P19" s="1894"/>
    </row>
    <row r="20" spans="1:16" x14ac:dyDescent="0.2">
      <c r="B20" t="s">
        <v>813</v>
      </c>
    </row>
    <row r="22" spans="1:16" x14ac:dyDescent="0.2">
      <c r="A22" s="545" t="s">
        <v>628</v>
      </c>
    </row>
    <row r="23" spans="1:16" x14ac:dyDescent="0.2">
      <c r="B23" s="61" t="s">
        <v>713</v>
      </c>
      <c r="P23" s="99"/>
    </row>
    <row r="24" spans="1:16" x14ac:dyDescent="0.2">
      <c r="B24" t="s">
        <v>714</v>
      </c>
      <c r="P24" s="99"/>
    </row>
    <row r="25" spans="1:16" x14ac:dyDescent="0.2">
      <c r="B25" t="s">
        <v>715</v>
      </c>
      <c r="P25" s="99"/>
    </row>
    <row r="26" spans="1:16" x14ac:dyDescent="0.2">
      <c r="B26" t="s">
        <v>716</v>
      </c>
      <c r="P26" s="99"/>
    </row>
    <row r="28" spans="1:16" x14ac:dyDescent="0.2">
      <c r="A28" s="545" t="s">
        <v>629</v>
      </c>
    </row>
    <row r="29" spans="1:16" x14ac:dyDescent="0.2">
      <c r="B29" t="s">
        <v>616</v>
      </c>
      <c r="P29" s="99"/>
    </row>
    <row r="30" spans="1:16" x14ac:dyDescent="0.2">
      <c r="B30" s="61" t="s">
        <v>717</v>
      </c>
      <c r="P30" s="99"/>
    </row>
    <row r="31" spans="1:16" x14ac:dyDescent="0.2">
      <c r="B31" s="61" t="s">
        <v>718</v>
      </c>
    </row>
    <row r="32" spans="1:16" x14ac:dyDescent="0.2">
      <c r="B32" t="s">
        <v>719</v>
      </c>
    </row>
    <row r="33" spans="1:16" x14ac:dyDescent="0.2">
      <c r="P33" s="99"/>
    </row>
    <row r="34" spans="1:16" x14ac:dyDescent="0.2">
      <c r="A34" s="545" t="s">
        <v>18</v>
      </c>
      <c r="P34" s="99"/>
    </row>
    <row r="35" spans="1:16" x14ac:dyDescent="0.2">
      <c r="B35" t="s">
        <v>617</v>
      </c>
    </row>
    <row r="36" spans="1:16" x14ac:dyDescent="0.2">
      <c r="B36" t="s">
        <v>618</v>
      </c>
      <c r="P36" s="99"/>
    </row>
    <row r="37" spans="1:16" x14ac:dyDescent="0.2">
      <c r="B37" t="s">
        <v>814</v>
      </c>
      <c r="P37" s="99"/>
    </row>
    <row r="38" spans="1:16" x14ac:dyDescent="0.2">
      <c r="P38" s="99"/>
    </row>
    <row r="39" spans="1:16" x14ac:dyDescent="0.2">
      <c r="A39" s="545" t="s">
        <v>825</v>
      </c>
      <c r="P39" s="99"/>
    </row>
    <row r="40" spans="1:16" x14ac:dyDescent="0.2">
      <c r="B40" s="1393" t="s">
        <v>826</v>
      </c>
      <c r="P40" s="99"/>
    </row>
    <row r="41" spans="1:16" x14ac:dyDescent="0.2">
      <c r="B41" s="1905" t="s">
        <v>827</v>
      </c>
      <c r="P41" s="99"/>
    </row>
    <row r="42" spans="1:16" x14ac:dyDescent="0.2">
      <c r="B42" s="1393" t="s">
        <v>828</v>
      </c>
      <c r="P42" s="99"/>
    </row>
    <row r="43" spans="1:16" x14ac:dyDescent="0.2">
      <c r="B43" t="s">
        <v>829</v>
      </c>
      <c r="P43" s="99"/>
    </row>
    <row r="44" spans="1:16" x14ac:dyDescent="0.2">
      <c r="P44" s="99"/>
    </row>
    <row r="45" spans="1:16" x14ac:dyDescent="0.2">
      <c r="A45" s="545" t="s">
        <v>830</v>
      </c>
      <c r="P45" s="99"/>
    </row>
    <row r="46" spans="1:16" x14ac:dyDescent="0.2">
      <c r="B46" s="1393" t="s">
        <v>831</v>
      </c>
      <c r="P46" s="99"/>
    </row>
    <row r="47" spans="1:16" x14ac:dyDescent="0.2">
      <c r="B47" s="1905" t="s">
        <v>832</v>
      </c>
      <c r="P47" s="99"/>
    </row>
    <row r="48" spans="1:16" x14ac:dyDescent="0.2">
      <c r="B48" s="1393" t="s">
        <v>833</v>
      </c>
      <c r="P48" s="99"/>
    </row>
    <row r="49" spans="1:16" x14ac:dyDescent="0.2">
      <c r="B49" t="s">
        <v>834</v>
      </c>
      <c r="P49" s="99"/>
    </row>
    <row r="50" spans="1:16" x14ac:dyDescent="0.2">
      <c r="P50" s="134"/>
    </row>
    <row r="51" spans="1:16" ht="15" x14ac:dyDescent="0.2">
      <c r="A51" s="545" t="s">
        <v>835</v>
      </c>
      <c r="P51" s="34"/>
    </row>
    <row r="52" spans="1:16" ht="15" x14ac:dyDescent="0.2">
      <c r="B52" s="1393" t="s">
        <v>836</v>
      </c>
      <c r="P52" s="34"/>
    </row>
    <row r="53" spans="1:16" x14ac:dyDescent="0.2">
      <c r="B53" s="1393" t="s">
        <v>837</v>
      </c>
    </row>
    <row r="54" spans="1:16" x14ac:dyDescent="0.2">
      <c r="P54" s="61"/>
    </row>
    <row r="55" spans="1:16" ht="15" x14ac:dyDescent="0.2">
      <c r="P55" s="135"/>
    </row>
    <row r="56" spans="1:16" x14ac:dyDescent="0.2">
      <c r="P56" s="136"/>
    </row>
  </sheetData>
  <mergeCells count="1">
    <mergeCell ref="A2:J2"/>
  </mergeCells>
  <phoneticPr fontId="32" type="noConversion"/>
  <pageMargins left="0.75" right="0.75" top="0.6" bottom="0.56000000000000005" header="0.5" footer="0.5"/>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729"/>
  <sheetViews>
    <sheetView zoomScale="80" zoomScaleNormal="80" workbookViewId="0">
      <pane xSplit="2" ySplit="12" topLeftCell="C13" activePane="bottomRight" state="frozen"/>
      <selection activeCell="A19" sqref="A19:I19"/>
      <selection pane="topRight" activeCell="A19" sqref="A19:I19"/>
      <selection pane="bottomLeft" activeCell="A19" sqref="A19:I19"/>
      <selection pane="bottomRight" activeCell="AH25" sqref="AH25"/>
    </sheetView>
  </sheetViews>
  <sheetFormatPr defaultRowHeight="12.75" x14ac:dyDescent="0.2"/>
  <cols>
    <col min="1" max="1" width="4.42578125" style="795" customWidth="1"/>
    <col min="2" max="2" width="15.85546875" style="795" customWidth="1"/>
    <col min="3" max="3" width="11.7109375" style="795" customWidth="1"/>
    <col min="4" max="4" width="3.5703125" style="795" customWidth="1"/>
    <col min="5" max="5" width="9" style="795" customWidth="1"/>
    <col min="6" max="6" width="2.7109375" style="795" customWidth="1"/>
    <col min="7" max="7" width="11.28515625" style="795" customWidth="1"/>
    <col min="8" max="8" width="2.85546875" style="795" customWidth="1"/>
    <col min="9" max="9" width="1.85546875" style="795" customWidth="1"/>
    <col min="10" max="10" width="9.7109375" style="795" customWidth="1"/>
    <col min="11" max="11" width="2.7109375" style="795" customWidth="1"/>
    <col min="12" max="12" width="11.85546875" style="795" customWidth="1"/>
    <col min="13" max="13" width="1.7109375" style="795" customWidth="1"/>
    <col min="14" max="14" width="7.28515625" style="795" customWidth="1"/>
    <col min="15" max="15" width="1.7109375" style="795" customWidth="1"/>
    <col min="16" max="16" width="12.42578125" style="795" customWidth="1"/>
    <col min="17" max="17" width="1.42578125" style="795" customWidth="1"/>
    <col min="18" max="18" width="8" style="795" customWidth="1"/>
    <col min="19" max="19" width="1.85546875" style="795" customWidth="1"/>
    <col min="20" max="20" width="8.140625" style="795" customWidth="1"/>
    <col min="21" max="21" width="1.85546875" style="795" customWidth="1"/>
    <col min="22" max="22" width="2.42578125" style="795" customWidth="1"/>
    <col min="23" max="23" width="2.28515625" style="795" customWidth="1"/>
    <col min="24" max="24" width="10.5703125" style="795" customWidth="1"/>
    <col min="25" max="25" width="2.28515625" style="795" customWidth="1"/>
    <col min="26" max="26" width="12" style="795" customWidth="1"/>
    <col min="27" max="27" width="2.28515625" style="795" customWidth="1"/>
    <col min="28" max="28" width="10.5703125" style="795" customWidth="1"/>
    <col min="29" max="29" width="1.5703125" style="795" customWidth="1"/>
    <col min="30" max="30" width="2.85546875" customWidth="1"/>
    <col min="31" max="31" width="4.85546875" customWidth="1"/>
    <col min="32" max="32" width="2.5703125" style="795" customWidth="1"/>
    <col min="33" max="16384" width="9.140625" style="795"/>
  </cols>
  <sheetData>
    <row r="1" spans="1:33" ht="23.25" x14ac:dyDescent="0.35">
      <c r="A1" s="948" t="s">
        <v>1191</v>
      </c>
      <c r="B1" s="948"/>
      <c r="L1" s="949"/>
      <c r="X1" s="1004"/>
      <c r="Y1" s="877"/>
      <c r="Z1" s="877"/>
      <c r="AE1" s="24"/>
    </row>
    <row r="2" spans="1:33" ht="13.5" thickBot="1" x14ac:dyDescent="0.25"/>
    <row r="3" spans="1:33" x14ac:dyDescent="0.2">
      <c r="A3" s="796"/>
      <c r="B3" s="797"/>
      <c r="C3" s="3234" t="s">
        <v>84</v>
      </c>
      <c r="D3" s="3235"/>
      <c r="E3" s="3235"/>
      <c r="F3" s="3235"/>
      <c r="G3" s="3235"/>
      <c r="H3" s="3236"/>
      <c r="I3" s="817"/>
      <c r="J3" s="3234" t="s">
        <v>451</v>
      </c>
      <c r="K3" s="3235"/>
      <c r="L3" s="3235"/>
      <c r="M3" s="3235"/>
      <c r="N3" s="3235"/>
      <c r="O3" s="3235"/>
      <c r="P3" s="3237"/>
      <c r="Q3" s="3236"/>
      <c r="R3" s="954"/>
      <c r="S3" s="953"/>
      <c r="T3" s="950"/>
      <c r="U3" s="951"/>
      <c r="V3" s="817"/>
      <c r="W3" s="817"/>
      <c r="X3" s="3239" t="s">
        <v>452</v>
      </c>
      <c r="Y3" s="3240"/>
      <c r="Z3" s="3240"/>
      <c r="AA3" s="3240"/>
      <c r="AB3" s="3240"/>
      <c r="AC3" s="3241"/>
      <c r="AF3" s="801"/>
    </row>
    <row r="4" spans="1:33" x14ac:dyDescent="0.2">
      <c r="A4" s="813"/>
      <c r="B4" s="877"/>
      <c r="C4" s="1008"/>
      <c r="D4" s="1005"/>
      <c r="E4" s="1005" t="s">
        <v>341</v>
      </c>
      <c r="F4" s="1005"/>
      <c r="G4" s="1006">
        <v>2008</v>
      </c>
      <c r="H4" s="1007"/>
      <c r="I4" s="817"/>
      <c r="J4" s="3242" t="s">
        <v>453</v>
      </c>
      <c r="K4" s="3243"/>
      <c r="L4" s="1006">
        <v>2008</v>
      </c>
      <c r="M4" s="957"/>
      <c r="N4" s="957"/>
      <c r="O4" s="965"/>
      <c r="P4" s="3232"/>
      <c r="Q4" s="2922"/>
      <c r="R4" s="814"/>
      <c r="S4" s="817"/>
      <c r="T4" s="816"/>
      <c r="U4" s="819"/>
      <c r="V4" s="817"/>
      <c r="W4" s="817"/>
      <c r="X4" s="805"/>
      <c r="Y4" s="806"/>
      <c r="Z4" s="1009" t="s">
        <v>675</v>
      </c>
      <c r="AA4" s="806"/>
      <c r="AB4" s="806"/>
      <c r="AC4" s="807"/>
      <c r="AF4" s="801"/>
    </row>
    <row r="5" spans="1:33" x14ac:dyDescent="0.2">
      <c r="A5" s="813"/>
      <c r="B5" s="877"/>
      <c r="C5" s="3238" t="s">
        <v>85</v>
      </c>
      <c r="D5" s="3231"/>
      <c r="E5" s="3228" t="s">
        <v>454</v>
      </c>
      <c r="F5" s="3231"/>
      <c r="G5" s="3228" t="s">
        <v>86</v>
      </c>
      <c r="H5" s="3229"/>
      <c r="I5" s="817"/>
      <c r="J5" s="814"/>
      <c r="K5" s="817"/>
      <c r="L5" s="3228" t="s">
        <v>455</v>
      </c>
      <c r="M5" s="3230"/>
      <c r="N5" s="3230"/>
      <c r="O5" s="3231"/>
      <c r="P5" s="3232" t="s">
        <v>454</v>
      </c>
      <c r="Q5" s="2922"/>
      <c r="R5" s="2921" t="s">
        <v>372</v>
      </c>
      <c r="S5" s="3233"/>
      <c r="T5" s="3232" t="s">
        <v>373</v>
      </c>
      <c r="U5" s="2922"/>
      <c r="V5" s="817"/>
      <c r="W5" s="817"/>
      <c r="X5" s="885"/>
      <c r="Y5" s="886"/>
      <c r="Z5" s="1010"/>
      <c r="AA5" s="1011"/>
      <c r="AB5" s="1010"/>
      <c r="AC5" s="963"/>
      <c r="AF5" s="1011"/>
    </row>
    <row r="6" spans="1:33" x14ac:dyDescent="0.2">
      <c r="A6" s="813"/>
      <c r="B6" s="877"/>
      <c r="C6" s="2921" t="s">
        <v>342</v>
      </c>
      <c r="D6" s="3246"/>
      <c r="E6" s="3232" t="s">
        <v>456</v>
      </c>
      <c r="F6" s="3246"/>
      <c r="G6" s="3232" t="s">
        <v>456</v>
      </c>
      <c r="H6" s="2922"/>
      <c r="I6" s="817"/>
      <c r="J6" s="814"/>
      <c r="K6" s="817"/>
      <c r="L6" s="3247" t="s">
        <v>299</v>
      </c>
      <c r="M6" s="3248"/>
      <c r="N6" s="3248"/>
      <c r="O6" s="3249"/>
      <c r="P6" s="3232" t="s">
        <v>456</v>
      </c>
      <c r="Q6" s="2922"/>
      <c r="R6" s="2921" t="s">
        <v>375</v>
      </c>
      <c r="S6" s="3233"/>
      <c r="T6" s="3232" t="s">
        <v>376</v>
      </c>
      <c r="U6" s="2922"/>
      <c r="V6" s="817"/>
      <c r="W6" s="817"/>
      <c r="X6" s="3245" t="s">
        <v>377</v>
      </c>
      <c r="Y6" s="3244"/>
      <c r="Z6" s="2959" t="s">
        <v>457</v>
      </c>
      <c r="AA6" s="3244"/>
      <c r="AB6" s="962"/>
      <c r="AC6" s="963"/>
      <c r="AF6" s="1011"/>
    </row>
    <row r="7" spans="1:33" x14ac:dyDescent="0.2">
      <c r="A7" s="2921" t="s">
        <v>678</v>
      </c>
      <c r="B7" s="3233"/>
      <c r="C7" s="2921" t="s">
        <v>343</v>
      </c>
      <c r="D7" s="3246"/>
      <c r="E7" s="3232" t="s">
        <v>90</v>
      </c>
      <c r="F7" s="3246"/>
      <c r="G7" s="3232" t="s">
        <v>396</v>
      </c>
      <c r="H7" s="2922"/>
      <c r="I7" s="817"/>
      <c r="J7" s="2921" t="s">
        <v>457</v>
      </c>
      <c r="K7" s="3233"/>
      <c r="L7" s="3228" t="s">
        <v>457</v>
      </c>
      <c r="M7" s="3231"/>
      <c r="N7" s="2925" t="s">
        <v>458</v>
      </c>
      <c r="O7" s="2924"/>
      <c r="P7" s="3232" t="s">
        <v>396</v>
      </c>
      <c r="Q7" s="2922"/>
      <c r="R7" s="2921" t="s">
        <v>385</v>
      </c>
      <c r="S7" s="3233"/>
      <c r="T7" s="816"/>
      <c r="U7" s="819"/>
      <c r="V7" s="817"/>
      <c r="W7" s="817"/>
      <c r="X7" s="3245" t="s">
        <v>456</v>
      </c>
      <c r="Y7" s="3244"/>
      <c r="Z7" s="2959" t="s">
        <v>387</v>
      </c>
      <c r="AA7" s="3244"/>
      <c r="AB7" s="890"/>
      <c r="AC7" s="812"/>
      <c r="AF7" s="804"/>
    </row>
    <row r="8" spans="1:33" x14ac:dyDescent="0.2">
      <c r="A8" s="2921"/>
      <c r="B8" s="3233"/>
      <c r="C8" s="2921" t="s">
        <v>585</v>
      </c>
      <c r="D8" s="3246"/>
      <c r="E8" s="3232" t="s">
        <v>664</v>
      </c>
      <c r="F8" s="3246"/>
      <c r="G8" s="3232" t="s">
        <v>92</v>
      </c>
      <c r="H8" s="2922"/>
      <c r="I8" s="817"/>
      <c r="J8" s="2921" t="s">
        <v>459</v>
      </c>
      <c r="K8" s="3233"/>
      <c r="L8" s="3232" t="s">
        <v>383</v>
      </c>
      <c r="M8" s="3246"/>
      <c r="N8" s="1013" t="s">
        <v>22</v>
      </c>
      <c r="O8" s="1014"/>
      <c r="P8" s="3232"/>
      <c r="Q8" s="2922"/>
      <c r="R8" s="814"/>
      <c r="S8" s="817"/>
      <c r="T8" s="816"/>
      <c r="U8" s="819"/>
      <c r="V8" s="817"/>
      <c r="W8" s="817"/>
      <c r="X8" s="3245" t="s">
        <v>396</v>
      </c>
      <c r="Y8" s="3244"/>
      <c r="Z8" s="2959" t="s">
        <v>223</v>
      </c>
      <c r="AA8" s="3244"/>
      <c r="AB8" s="2959" t="s">
        <v>488</v>
      </c>
      <c r="AC8" s="2960"/>
      <c r="AF8" s="801"/>
    </row>
    <row r="9" spans="1:33" x14ac:dyDescent="0.2">
      <c r="A9" s="813"/>
      <c r="B9" s="877"/>
      <c r="C9" s="1277">
        <v>2008</v>
      </c>
      <c r="D9" s="815"/>
      <c r="E9" s="3232" t="s">
        <v>343</v>
      </c>
      <c r="F9" s="3246"/>
      <c r="G9" s="3232" t="s">
        <v>95</v>
      </c>
      <c r="H9" s="2922"/>
      <c r="I9" s="817"/>
      <c r="J9" s="2921" t="s">
        <v>460</v>
      </c>
      <c r="K9" s="3233"/>
      <c r="L9" s="897"/>
      <c r="M9" s="877"/>
      <c r="N9" s="2923"/>
      <c r="O9" s="3250"/>
      <c r="P9" s="3232"/>
      <c r="Q9" s="2922"/>
      <c r="R9" s="2921" t="s">
        <v>491</v>
      </c>
      <c r="S9" s="3233"/>
      <c r="T9" s="816"/>
      <c r="U9" s="819"/>
      <c r="V9" s="817"/>
      <c r="W9" s="817"/>
      <c r="X9" s="3245"/>
      <c r="Y9" s="3244"/>
      <c r="Z9" s="2959"/>
      <c r="AA9" s="3244"/>
      <c r="AB9" s="890"/>
      <c r="AC9" s="812"/>
      <c r="AF9" s="804"/>
    </row>
    <row r="10" spans="1:33" x14ac:dyDescent="0.2">
      <c r="A10" s="813"/>
      <c r="B10" s="877"/>
      <c r="C10" s="2921" t="s">
        <v>665</v>
      </c>
      <c r="D10" s="3246"/>
      <c r="E10" s="3232" t="s">
        <v>99</v>
      </c>
      <c r="F10" s="3246"/>
      <c r="G10" s="3232"/>
      <c r="H10" s="2922"/>
      <c r="I10" s="817"/>
      <c r="J10" s="2921"/>
      <c r="K10" s="3233"/>
      <c r="L10" s="816"/>
      <c r="M10" s="817"/>
      <c r="N10" s="816"/>
      <c r="O10" s="815"/>
      <c r="P10" s="3232"/>
      <c r="Q10" s="2922"/>
      <c r="R10" s="814"/>
      <c r="S10" s="817"/>
      <c r="T10" s="816"/>
      <c r="U10" s="819"/>
      <c r="V10" s="817"/>
      <c r="W10" s="817"/>
      <c r="X10" s="2921" t="s">
        <v>436</v>
      </c>
      <c r="Y10" s="3246"/>
      <c r="Z10" s="3232" t="s">
        <v>437</v>
      </c>
      <c r="AA10" s="3246"/>
      <c r="AB10" s="890"/>
      <c r="AC10" s="812"/>
      <c r="AF10" s="804"/>
    </row>
    <row r="11" spans="1:33" x14ac:dyDescent="0.2">
      <c r="A11" s="814"/>
      <c r="B11" s="817"/>
      <c r="C11" s="2921" t="s">
        <v>137</v>
      </c>
      <c r="D11" s="3246"/>
      <c r="E11" s="3232" t="s">
        <v>138</v>
      </c>
      <c r="F11" s="3246"/>
      <c r="G11" s="3232" t="s">
        <v>100</v>
      </c>
      <c r="H11" s="2922"/>
      <c r="I11" s="877"/>
      <c r="J11" s="814"/>
      <c r="K11" s="817"/>
      <c r="L11" s="816"/>
      <c r="M11" s="817"/>
      <c r="N11" s="816"/>
      <c r="O11" s="815"/>
      <c r="P11" s="3232" t="s">
        <v>140</v>
      </c>
      <c r="Q11" s="2922"/>
      <c r="R11" s="2921" t="s">
        <v>461</v>
      </c>
      <c r="S11" s="3246"/>
      <c r="T11" s="3232" t="s">
        <v>462</v>
      </c>
      <c r="U11" s="2922"/>
      <c r="V11" s="877"/>
      <c r="W11" s="817"/>
      <c r="X11" s="2921" t="s">
        <v>440</v>
      </c>
      <c r="Y11" s="3246"/>
      <c r="Z11" s="3232" t="s">
        <v>441</v>
      </c>
      <c r="AA11" s="3246"/>
      <c r="AB11" s="3232" t="s">
        <v>442</v>
      </c>
      <c r="AC11" s="2922"/>
      <c r="AE11" s="13"/>
      <c r="AF11" s="877"/>
    </row>
    <row r="12" spans="1:33" ht="13.5" thickBot="1" x14ac:dyDescent="0.25">
      <c r="A12" s="821"/>
      <c r="B12" s="822" t="s">
        <v>443</v>
      </c>
      <c r="C12" s="827"/>
      <c r="D12" s="901"/>
      <c r="E12" s="902"/>
      <c r="F12" s="904"/>
      <c r="G12" s="902"/>
      <c r="H12" s="857"/>
      <c r="I12" s="877"/>
      <c r="J12" s="1015">
        <v>1</v>
      </c>
      <c r="K12" s="974"/>
      <c r="L12" s="970">
        <v>1</v>
      </c>
      <c r="M12" s="974"/>
      <c r="N12" s="970">
        <v>3</v>
      </c>
      <c r="O12" s="1016"/>
      <c r="P12" s="902"/>
      <c r="Q12" s="828"/>
      <c r="R12" s="827"/>
      <c r="S12" s="825"/>
      <c r="T12" s="3251"/>
      <c r="U12" s="3252"/>
      <c r="V12" s="877"/>
      <c r="W12" s="817"/>
      <c r="X12" s="3253" t="s">
        <v>486</v>
      </c>
      <c r="Y12" s="3254"/>
      <c r="Z12" s="3251" t="s">
        <v>486</v>
      </c>
      <c r="AA12" s="3254"/>
      <c r="AB12" s="3251" t="s">
        <v>486</v>
      </c>
      <c r="AC12" s="3252"/>
      <c r="AF12" s="817"/>
      <c r="AG12" s="877"/>
    </row>
    <row r="13" spans="1:33" x14ac:dyDescent="0.2">
      <c r="A13" s="1017" t="s">
        <v>591</v>
      </c>
      <c r="B13" s="906"/>
      <c r="C13" s="1278">
        <v>696</v>
      </c>
      <c r="D13" s="1019"/>
      <c r="E13" s="1020">
        <v>0.5</v>
      </c>
      <c r="F13" s="906"/>
      <c r="G13" s="1021">
        <v>348</v>
      </c>
      <c r="H13" s="1216"/>
      <c r="I13" s="913"/>
      <c r="J13" s="1022">
        <v>80.14</v>
      </c>
      <c r="K13" s="906"/>
      <c r="L13" s="1023">
        <v>54.5</v>
      </c>
      <c r="M13" s="1024"/>
      <c r="N13" s="1018">
        <v>13</v>
      </c>
      <c r="O13" s="976"/>
      <c r="P13" s="1025">
        <v>173.64</v>
      </c>
      <c r="Q13" s="836"/>
      <c r="R13" s="1182">
        <v>0.49896551724137927</v>
      </c>
      <c r="S13" s="906"/>
      <c r="T13" s="981">
        <v>174.36</v>
      </c>
      <c r="U13" s="836"/>
      <c r="V13" s="813"/>
      <c r="W13" s="898"/>
      <c r="X13" s="835">
        <v>20340.893751410931</v>
      </c>
      <c r="Y13" s="833"/>
      <c r="Z13" s="907">
        <v>8133.5464707244764</v>
      </c>
      <c r="AA13" s="833"/>
      <c r="AB13" s="907">
        <v>28474.440222135407</v>
      </c>
      <c r="AC13" s="836"/>
      <c r="AF13" s="877"/>
      <c r="AG13" s="877"/>
    </row>
    <row r="14" spans="1:33" x14ac:dyDescent="0.2">
      <c r="A14" s="829" t="s">
        <v>494</v>
      </c>
      <c r="B14" s="906"/>
      <c r="C14" s="1278">
        <v>937</v>
      </c>
      <c r="D14" s="1019"/>
      <c r="E14" s="1020">
        <v>1.25</v>
      </c>
      <c r="F14" s="906"/>
      <c r="G14" s="1021">
        <v>1171.25</v>
      </c>
      <c r="H14" s="1216"/>
      <c r="I14" s="913"/>
      <c r="J14" s="1022">
        <v>1086.1500000000001</v>
      </c>
      <c r="K14" s="906"/>
      <c r="L14" s="1023">
        <v>344.76</v>
      </c>
      <c r="M14" s="1024"/>
      <c r="N14" s="1018">
        <v>151</v>
      </c>
      <c r="O14" s="976"/>
      <c r="P14" s="1025">
        <v>1883.91</v>
      </c>
      <c r="Q14" s="836"/>
      <c r="R14" s="1182">
        <v>1.6084610458911419</v>
      </c>
      <c r="S14" s="906"/>
      <c r="T14" s="981">
        <v>0</v>
      </c>
      <c r="U14" s="836"/>
      <c r="V14" s="813"/>
      <c r="W14" s="898"/>
      <c r="X14" s="835">
        <v>220688.85710216869</v>
      </c>
      <c r="Y14" s="833"/>
      <c r="Z14" s="907">
        <v>0</v>
      </c>
      <c r="AA14" s="833"/>
      <c r="AB14" s="907">
        <v>220688.85710216869</v>
      </c>
      <c r="AC14" s="836"/>
      <c r="AF14" s="877"/>
      <c r="AG14" s="877"/>
    </row>
    <row r="15" spans="1:33" x14ac:dyDescent="0.2">
      <c r="A15" s="1017" t="s">
        <v>612</v>
      </c>
      <c r="B15" s="1026"/>
      <c r="C15" s="1278">
        <v>221</v>
      </c>
      <c r="D15" s="1027"/>
      <c r="E15" s="1020">
        <v>0.5</v>
      </c>
      <c r="F15" s="906"/>
      <c r="G15" s="1021">
        <v>110.5</v>
      </c>
      <c r="H15" s="1216"/>
      <c r="I15" s="913"/>
      <c r="J15" s="1022">
        <v>24.4</v>
      </c>
      <c r="K15" s="906"/>
      <c r="L15" s="1023">
        <v>26.5</v>
      </c>
      <c r="M15" s="1024"/>
      <c r="N15" s="1018">
        <v>5</v>
      </c>
      <c r="O15" s="976"/>
      <c r="P15" s="1025">
        <v>65.900000000000006</v>
      </c>
      <c r="Q15" s="836"/>
      <c r="R15" s="1182">
        <v>0.59638009049773766</v>
      </c>
      <c r="S15" s="906"/>
      <c r="T15" s="981">
        <v>44.599999999999994</v>
      </c>
      <c r="U15" s="836"/>
      <c r="V15" s="813"/>
      <c r="W15" s="898"/>
      <c r="X15" s="835">
        <v>7719.7932401404096</v>
      </c>
      <c r="Y15" s="833"/>
      <c r="Z15" s="907">
        <v>2080.501104578525</v>
      </c>
      <c r="AA15" s="833"/>
      <c r="AB15" s="907">
        <v>9800.2943447189355</v>
      </c>
      <c r="AC15" s="836"/>
      <c r="AF15" s="877"/>
      <c r="AG15" s="877"/>
    </row>
    <row r="16" spans="1:33" x14ac:dyDescent="0.2">
      <c r="A16" s="1017" t="s">
        <v>306</v>
      </c>
      <c r="B16" s="906"/>
      <c r="C16" s="1278">
        <v>578</v>
      </c>
      <c r="D16" s="1027"/>
      <c r="E16" s="1020">
        <v>0.5</v>
      </c>
      <c r="F16" s="906"/>
      <c r="G16" s="1021">
        <v>289</v>
      </c>
      <c r="H16" s="1216"/>
      <c r="I16" s="913"/>
      <c r="J16" s="1022">
        <v>26.2</v>
      </c>
      <c r="K16" s="906"/>
      <c r="L16" s="1023">
        <v>31.5</v>
      </c>
      <c r="M16" s="1024"/>
      <c r="N16" s="1018">
        <v>3</v>
      </c>
      <c r="O16" s="976"/>
      <c r="P16" s="1025">
        <v>66.7</v>
      </c>
      <c r="Q16" s="836"/>
      <c r="R16" s="1182">
        <v>0.23079584775086506</v>
      </c>
      <c r="S16" s="906"/>
      <c r="T16" s="981">
        <v>222.3</v>
      </c>
      <c r="U16" s="836"/>
      <c r="V16" s="813"/>
      <c r="W16" s="898"/>
      <c r="X16" s="835">
        <v>7813.5084843302775</v>
      </c>
      <c r="Y16" s="833"/>
      <c r="Z16" s="907">
        <v>10369.851918112245</v>
      </c>
      <c r="AA16" s="833"/>
      <c r="AB16" s="907">
        <v>18183.360402442522</v>
      </c>
      <c r="AC16" s="836"/>
      <c r="AF16" s="877"/>
      <c r="AG16" s="877"/>
    </row>
    <row r="17" spans="1:33" x14ac:dyDescent="0.2">
      <c r="A17" s="1017" t="s">
        <v>496</v>
      </c>
      <c r="B17" s="906"/>
      <c r="C17" s="1278">
        <v>336</v>
      </c>
      <c r="D17" s="1027"/>
      <c r="E17" s="1020">
        <v>1.25</v>
      </c>
      <c r="F17" s="906"/>
      <c r="G17" s="1021">
        <v>420</v>
      </c>
      <c r="H17" s="1216"/>
      <c r="I17" s="913"/>
      <c r="J17" s="1028">
        <v>86.75</v>
      </c>
      <c r="K17" s="906"/>
      <c r="L17" s="1023">
        <v>45.96</v>
      </c>
      <c r="M17" s="1024"/>
      <c r="N17" s="1018">
        <v>11</v>
      </c>
      <c r="O17" s="976"/>
      <c r="P17" s="1025">
        <v>165.71</v>
      </c>
      <c r="Q17" s="836"/>
      <c r="R17" s="1182">
        <v>0.39454761904761909</v>
      </c>
      <c r="S17" s="906"/>
      <c r="T17" s="981">
        <v>254.29</v>
      </c>
      <c r="U17" s="836"/>
      <c r="V17" s="813"/>
      <c r="W17" s="898"/>
      <c r="X17" s="835">
        <v>19411.941393378864</v>
      </c>
      <c r="Y17" s="833"/>
      <c r="Z17" s="907">
        <v>11862.121656575631</v>
      </c>
      <c r="AA17" s="833"/>
      <c r="AB17" s="907">
        <v>31274.063049954493</v>
      </c>
      <c r="AC17" s="836"/>
      <c r="AF17" s="877"/>
      <c r="AG17" s="877"/>
    </row>
    <row r="18" spans="1:33" x14ac:dyDescent="0.2">
      <c r="A18" s="1029" t="s">
        <v>445</v>
      </c>
      <c r="B18" s="906"/>
      <c r="C18" s="1278">
        <v>756</v>
      </c>
      <c r="D18" s="1027"/>
      <c r="E18" s="1020">
        <v>1.25</v>
      </c>
      <c r="F18" s="906"/>
      <c r="G18" s="1021">
        <v>945</v>
      </c>
      <c r="H18" s="1216"/>
      <c r="I18" s="913"/>
      <c r="J18" s="1028">
        <v>441.13</v>
      </c>
      <c r="K18" s="906"/>
      <c r="L18" s="1023">
        <v>198.22</v>
      </c>
      <c r="M18" s="1024"/>
      <c r="N18" s="1018">
        <v>55</v>
      </c>
      <c r="O18" s="976"/>
      <c r="P18" s="1025">
        <v>804.35</v>
      </c>
      <c r="Q18" s="836"/>
      <c r="R18" s="1182">
        <v>0.85116402116402123</v>
      </c>
      <c r="S18" s="906"/>
      <c r="T18" s="981">
        <v>140.64999999999998</v>
      </c>
      <c r="U18" s="836"/>
      <c r="V18" s="813"/>
      <c r="W18" s="898"/>
      <c r="X18" s="835">
        <v>94224.820830150798</v>
      </c>
      <c r="Y18" s="833"/>
      <c r="Z18" s="907">
        <v>6561.0421605150113</v>
      </c>
      <c r="AA18" s="833"/>
      <c r="AB18" s="907">
        <v>100785.8629906658</v>
      </c>
      <c r="AC18" s="836"/>
      <c r="AE18" s="3215">
        <v>2.31</v>
      </c>
      <c r="AF18" s="877"/>
      <c r="AG18" s="877"/>
    </row>
    <row r="19" spans="1:33" x14ac:dyDescent="0.2">
      <c r="A19" s="1029" t="s">
        <v>592</v>
      </c>
      <c r="B19" s="1026"/>
      <c r="C19" s="1278">
        <v>853</v>
      </c>
      <c r="D19" s="1027"/>
      <c r="E19" s="1020">
        <v>0.97</v>
      </c>
      <c r="F19" s="906"/>
      <c r="G19" s="1021">
        <v>827.41</v>
      </c>
      <c r="H19" s="1217"/>
      <c r="I19" s="913"/>
      <c r="J19" s="1028">
        <v>389.02</v>
      </c>
      <c r="K19" s="906"/>
      <c r="L19" s="1023">
        <v>275.89999999999998</v>
      </c>
      <c r="M19" s="1024"/>
      <c r="N19" s="1018">
        <v>73</v>
      </c>
      <c r="O19" s="976"/>
      <c r="P19" s="1025">
        <v>883.92</v>
      </c>
      <c r="Q19" s="836"/>
      <c r="R19" s="1182">
        <v>1.0682974583338369</v>
      </c>
      <c r="S19" s="906"/>
      <c r="T19" s="981">
        <v>0</v>
      </c>
      <c r="U19" s="836"/>
      <c r="V19" s="813"/>
      <c r="W19" s="898"/>
      <c r="X19" s="835">
        <v>103545.97330538559</v>
      </c>
      <c r="Y19" s="833"/>
      <c r="Z19" s="907">
        <v>0</v>
      </c>
      <c r="AA19" s="833"/>
      <c r="AB19" s="907">
        <v>103545.97330538559</v>
      </c>
      <c r="AC19" s="836"/>
      <c r="AE19" s="3215"/>
      <c r="AF19" s="877"/>
      <c r="AG19" s="877"/>
    </row>
    <row r="20" spans="1:33" x14ac:dyDescent="0.2">
      <c r="A20" s="1017" t="s">
        <v>593</v>
      </c>
      <c r="B20" s="906"/>
      <c r="C20" s="1278">
        <v>1476</v>
      </c>
      <c r="D20" s="1027"/>
      <c r="E20" s="1020">
        <v>1.25</v>
      </c>
      <c r="F20" s="906"/>
      <c r="G20" s="1021">
        <v>1845</v>
      </c>
      <c r="H20" s="1216"/>
      <c r="I20" s="913"/>
      <c r="J20" s="1028">
        <v>977.45</v>
      </c>
      <c r="K20" s="906"/>
      <c r="L20" s="1023">
        <v>364.84</v>
      </c>
      <c r="M20" s="1024"/>
      <c r="N20" s="1018">
        <v>136</v>
      </c>
      <c r="O20" s="976"/>
      <c r="P20" s="1025">
        <v>1750.29</v>
      </c>
      <c r="Q20" s="836"/>
      <c r="R20" s="1182">
        <v>0.94866666666666666</v>
      </c>
      <c r="S20" s="906"/>
      <c r="T20" s="981">
        <v>94.710000000000036</v>
      </c>
      <c r="U20" s="836"/>
      <c r="V20" s="813"/>
      <c r="W20" s="898"/>
      <c r="X20" s="835">
        <v>205036.06844135592</v>
      </c>
      <c r="Y20" s="833"/>
      <c r="Z20" s="907">
        <v>4418.0327267854746</v>
      </c>
      <c r="AA20" s="833"/>
      <c r="AB20" s="907">
        <v>209454.10116814141</v>
      </c>
      <c r="AC20" s="836"/>
      <c r="AE20" s="3215"/>
      <c r="AF20" s="877"/>
      <c r="AG20" s="877"/>
    </row>
    <row r="21" spans="1:33" x14ac:dyDescent="0.2">
      <c r="A21" s="1017" t="s">
        <v>594</v>
      </c>
      <c r="B21" s="906"/>
      <c r="C21" s="1278">
        <v>753</v>
      </c>
      <c r="D21" s="1027"/>
      <c r="E21" s="1020">
        <v>1.25</v>
      </c>
      <c r="F21" s="906"/>
      <c r="G21" s="1021">
        <v>941.25</v>
      </c>
      <c r="H21" s="1216"/>
      <c r="I21" s="913"/>
      <c r="J21" s="1028">
        <v>84.02</v>
      </c>
      <c r="K21" s="906"/>
      <c r="L21" s="1023">
        <v>84.35</v>
      </c>
      <c r="M21" s="1024"/>
      <c r="N21" s="1018">
        <v>14</v>
      </c>
      <c r="O21" s="976"/>
      <c r="P21" s="1025">
        <v>210.37</v>
      </c>
      <c r="Q21" s="836"/>
      <c r="R21" s="1182">
        <v>0.22350066401062418</v>
      </c>
      <c r="S21" s="906"/>
      <c r="T21" s="981">
        <v>730.88</v>
      </c>
      <c r="U21" s="836"/>
      <c r="V21" s="813"/>
      <c r="W21" s="898"/>
      <c r="X21" s="835">
        <v>24643.594900278265</v>
      </c>
      <c r="Y21" s="833"/>
      <c r="Z21" s="907">
        <v>34094.095231263505</v>
      </c>
      <c r="AA21" s="833"/>
      <c r="AB21" s="907">
        <v>58737.690131541771</v>
      </c>
      <c r="AC21" s="836"/>
      <c r="AE21" s="3215"/>
      <c r="AF21" s="877"/>
      <c r="AG21" s="877"/>
    </row>
    <row r="22" spans="1:33" x14ac:dyDescent="0.2">
      <c r="A22" s="1017" t="s">
        <v>520</v>
      </c>
      <c r="B22" s="906"/>
      <c r="C22" s="1278">
        <v>119</v>
      </c>
      <c r="D22" s="1027"/>
      <c r="E22" s="1020">
        <v>0.5</v>
      </c>
      <c r="F22" s="906"/>
      <c r="G22" s="1021">
        <v>59.5</v>
      </c>
      <c r="H22" s="1216"/>
      <c r="I22" s="913"/>
      <c r="J22" s="1028">
        <v>1.58</v>
      </c>
      <c r="K22" s="906"/>
      <c r="L22" s="1023">
        <v>0</v>
      </c>
      <c r="M22" s="1024"/>
      <c r="N22" s="1018">
        <v>0</v>
      </c>
      <c r="O22" s="976"/>
      <c r="P22" s="1025">
        <v>1.58</v>
      </c>
      <c r="Q22" s="836"/>
      <c r="R22" s="1182">
        <v>2.6554621848739496E-2</v>
      </c>
      <c r="S22" s="906"/>
      <c r="T22" s="981">
        <v>57.92</v>
      </c>
      <c r="U22" s="836"/>
      <c r="V22" s="813"/>
      <c r="W22" s="898"/>
      <c r="X22" s="835">
        <v>185.08760727499009</v>
      </c>
      <c r="Y22" s="833"/>
      <c r="Z22" s="907">
        <v>2701.8525555423357</v>
      </c>
      <c r="AA22" s="833"/>
      <c r="AB22" s="907">
        <v>2886.9401628173259</v>
      </c>
      <c r="AC22" s="836"/>
      <c r="AF22" s="877"/>
      <c r="AG22" s="877"/>
    </row>
    <row r="23" spans="1:33" x14ac:dyDescent="0.2">
      <c r="A23" s="1029" t="s">
        <v>531</v>
      </c>
      <c r="B23" s="906"/>
      <c r="C23" s="1278">
        <v>531</v>
      </c>
      <c r="D23" s="1027"/>
      <c r="E23" s="1020">
        <v>0.93</v>
      </c>
      <c r="F23" s="906"/>
      <c r="G23" s="1021">
        <v>493.83000000000004</v>
      </c>
      <c r="H23" s="1217"/>
      <c r="I23" s="913"/>
      <c r="J23" s="1028">
        <v>183.64</v>
      </c>
      <c r="K23" s="906"/>
      <c r="L23" s="1023">
        <v>179.875</v>
      </c>
      <c r="M23" s="1024"/>
      <c r="N23" s="1018">
        <v>47</v>
      </c>
      <c r="O23" s="976"/>
      <c r="P23" s="1025">
        <v>504.51499999999999</v>
      </c>
      <c r="Q23" s="836"/>
      <c r="R23" s="1182">
        <v>1.0216370005872466</v>
      </c>
      <c r="S23" s="906"/>
      <c r="T23" s="981">
        <v>0</v>
      </c>
      <c r="U23" s="836"/>
      <c r="V23" s="813"/>
      <c r="W23" s="898"/>
      <c r="X23" s="835">
        <v>59100.933028064312</v>
      </c>
      <c r="Y23" s="833"/>
      <c r="Z23" s="907">
        <v>0</v>
      </c>
      <c r="AA23" s="833"/>
      <c r="AB23" s="907">
        <v>59100.933028064312</v>
      </c>
      <c r="AC23" s="836"/>
      <c r="AF23" s="877"/>
      <c r="AG23" s="877"/>
    </row>
    <row r="24" spans="1:33" x14ac:dyDescent="0.2">
      <c r="A24" s="1017" t="s">
        <v>500</v>
      </c>
      <c r="B24" s="906"/>
      <c r="C24" s="1278">
        <v>927</v>
      </c>
      <c r="D24" s="1027"/>
      <c r="E24" s="1020">
        <v>1.25</v>
      </c>
      <c r="F24" s="906"/>
      <c r="G24" s="1021">
        <v>1158.75</v>
      </c>
      <c r="H24" s="1216"/>
      <c r="I24" s="913"/>
      <c r="J24" s="1028">
        <v>502.51</v>
      </c>
      <c r="K24" s="906"/>
      <c r="L24" s="1023">
        <v>280.601</v>
      </c>
      <c r="M24" s="1024"/>
      <c r="N24" s="1018">
        <v>100</v>
      </c>
      <c r="O24" s="976"/>
      <c r="P24" s="1025">
        <v>1083.1109999999999</v>
      </c>
      <c r="Q24" s="836"/>
      <c r="R24" s="1182">
        <v>0.93472362459546909</v>
      </c>
      <c r="S24" s="906"/>
      <c r="T24" s="981">
        <v>75.639000000000124</v>
      </c>
      <c r="U24" s="836"/>
      <c r="V24" s="813"/>
      <c r="W24" s="898"/>
      <c r="X24" s="835">
        <v>126880.01481216567</v>
      </c>
      <c r="Y24" s="833"/>
      <c r="Z24" s="907">
        <v>3528.4085885474283</v>
      </c>
      <c r="AA24" s="833"/>
      <c r="AB24" s="907">
        <v>130408.4234007131</v>
      </c>
      <c r="AC24" s="836"/>
      <c r="AF24" s="877"/>
      <c r="AG24" s="877"/>
    </row>
    <row r="25" spans="1:33" x14ac:dyDescent="0.2">
      <c r="A25" s="1029" t="s">
        <v>503</v>
      </c>
      <c r="B25" s="906"/>
      <c r="C25" s="1278">
        <v>1638</v>
      </c>
      <c r="D25" s="1027"/>
      <c r="E25" s="1020">
        <v>1.25</v>
      </c>
      <c r="F25" s="906"/>
      <c r="G25" s="1021">
        <v>2047.5</v>
      </c>
      <c r="H25" s="1216"/>
      <c r="I25" s="913"/>
      <c r="J25" s="1028">
        <v>1183.92</v>
      </c>
      <c r="K25" s="906"/>
      <c r="L25" s="1023">
        <v>495.31</v>
      </c>
      <c r="M25" s="1024"/>
      <c r="N25" s="1018">
        <v>180</v>
      </c>
      <c r="O25" s="976"/>
      <c r="P25" s="1025">
        <v>2219.23</v>
      </c>
      <c r="Q25" s="836"/>
      <c r="R25" s="1182">
        <v>1.0838730158730159</v>
      </c>
      <c r="S25" s="906"/>
      <c r="T25" s="981">
        <v>0</v>
      </c>
      <c r="U25" s="836"/>
      <c r="V25" s="813"/>
      <c r="W25" s="898"/>
      <c r="X25" s="835">
        <v>259969.60170435207</v>
      </c>
      <c r="Y25" s="833"/>
      <c r="Z25" s="907">
        <v>0</v>
      </c>
      <c r="AA25" s="833"/>
      <c r="AB25" s="907">
        <v>259969.60170435207</v>
      </c>
      <c r="AC25" s="836"/>
      <c r="AF25" s="877"/>
      <c r="AG25" s="877"/>
    </row>
    <row r="26" spans="1:33" x14ac:dyDescent="0.2">
      <c r="A26" s="1017" t="s">
        <v>505</v>
      </c>
      <c r="B26" s="906"/>
      <c r="C26" s="1278">
        <v>307</v>
      </c>
      <c r="D26" s="1027"/>
      <c r="E26" s="1020">
        <v>1.25</v>
      </c>
      <c r="F26" s="906"/>
      <c r="G26" s="1021">
        <v>383.75</v>
      </c>
      <c r="H26" s="1216"/>
      <c r="I26" s="913"/>
      <c r="J26" s="1028">
        <v>330.02</v>
      </c>
      <c r="K26" s="906"/>
      <c r="L26" s="1023">
        <v>128</v>
      </c>
      <c r="M26" s="1024"/>
      <c r="N26" s="1018">
        <v>27</v>
      </c>
      <c r="O26" s="976"/>
      <c r="P26" s="1025">
        <v>539.02</v>
      </c>
      <c r="Q26" s="836"/>
      <c r="R26" s="1182">
        <v>1.4046123778501629</v>
      </c>
      <c r="S26" s="906"/>
      <c r="T26" s="981">
        <v>0</v>
      </c>
      <c r="U26" s="836"/>
      <c r="V26" s="813"/>
      <c r="W26" s="898"/>
      <c r="X26" s="835">
        <v>63142.988654028581</v>
      </c>
      <c r="Y26" s="833"/>
      <c r="Z26" s="907">
        <v>0</v>
      </c>
      <c r="AA26" s="833"/>
      <c r="AB26" s="907">
        <v>63142.988654028581</v>
      </c>
      <c r="AC26" s="836"/>
      <c r="AF26" s="877"/>
      <c r="AG26" s="877"/>
    </row>
    <row r="27" spans="1:33" x14ac:dyDescent="0.2">
      <c r="A27" s="1017" t="s">
        <v>104</v>
      </c>
      <c r="B27" s="906"/>
      <c r="C27" s="1278">
        <v>1313</v>
      </c>
      <c r="D27" s="1027"/>
      <c r="E27" s="1020">
        <v>1.1599999999999999</v>
      </c>
      <c r="F27" s="906"/>
      <c r="G27" s="1021">
        <v>1523.08</v>
      </c>
      <c r="H27" s="1217"/>
      <c r="I27" s="913"/>
      <c r="J27" s="1028">
        <v>652.38</v>
      </c>
      <c r="K27" s="906"/>
      <c r="L27" s="1023">
        <v>98.513000000000005</v>
      </c>
      <c r="M27" s="1024"/>
      <c r="N27" s="1018">
        <v>67</v>
      </c>
      <c r="O27" s="976"/>
      <c r="P27" s="1025">
        <v>951.89300000000003</v>
      </c>
      <c r="Q27" s="836"/>
      <c r="R27" s="1182">
        <v>0.62497898994143453</v>
      </c>
      <c r="S27" s="906"/>
      <c r="T27" s="981">
        <v>571.1869999999999</v>
      </c>
      <c r="U27" s="836"/>
      <c r="V27" s="813"/>
      <c r="W27" s="898"/>
      <c r="X27" s="835">
        <v>111508.60617203299</v>
      </c>
      <c r="Y27" s="833"/>
      <c r="Z27" s="907">
        <v>26644.735076701654</v>
      </c>
      <c r="AA27" s="833"/>
      <c r="AB27" s="907">
        <v>138153.34124873465</v>
      </c>
      <c r="AC27" s="836"/>
      <c r="AF27" s="877"/>
      <c r="AG27" s="877"/>
    </row>
    <row r="28" spans="1:33" x14ac:dyDescent="0.2">
      <c r="A28" s="1029" t="s">
        <v>506</v>
      </c>
      <c r="B28" s="906"/>
      <c r="C28" s="1278">
        <v>867</v>
      </c>
      <c r="D28" s="1027"/>
      <c r="E28" s="1020">
        <v>1.25</v>
      </c>
      <c r="F28" s="906"/>
      <c r="G28" s="1021">
        <v>1083.75</v>
      </c>
      <c r="H28" s="1216"/>
      <c r="I28" s="913"/>
      <c r="J28" s="1028">
        <v>948.42</v>
      </c>
      <c r="K28" s="910"/>
      <c r="L28" s="1023">
        <v>541.88499999999999</v>
      </c>
      <c r="M28" s="1024"/>
      <c r="N28" s="1018">
        <v>120</v>
      </c>
      <c r="O28" s="976"/>
      <c r="P28" s="1025">
        <v>1850.3049999999998</v>
      </c>
      <c r="Q28" s="836"/>
      <c r="R28" s="1182">
        <v>1.7073171856978084</v>
      </c>
      <c r="S28" s="906"/>
      <c r="T28" s="981">
        <v>0</v>
      </c>
      <c r="U28" s="836"/>
      <c r="V28" s="813"/>
      <c r="W28" s="898"/>
      <c r="X28" s="835">
        <v>216752.23112591801</v>
      </c>
      <c r="Y28" s="833"/>
      <c r="Z28" s="907">
        <v>0</v>
      </c>
      <c r="AA28" s="833"/>
      <c r="AB28" s="907">
        <v>216752.23112591801</v>
      </c>
      <c r="AC28" s="836"/>
      <c r="AE28" s="14"/>
      <c r="AF28" s="877"/>
      <c r="AG28" s="877"/>
    </row>
    <row r="29" spans="1:33" x14ac:dyDescent="0.2">
      <c r="A29" s="1029" t="s">
        <v>320</v>
      </c>
      <c r="B29" s="1026"/>
      <c r="C29" s="1278">
        <v>793</v>
      </c>
      <c r="D29" s="1030"/>
      <c r="E29" s="1020">
        <v>0.5</v>
      </c>
      <c r="F29" s="906"/>
      <c r="G29" s="1021">
        <v>396.5</v>
      </c>
      <c r="H29" s="1216"/>
      <c r="I29" s="913"/>
      <c r="J29" s="1022">
        <v>142.21</v>
      </c>
      <c r="K29" s="906"/>
      <c r="L29" s="1023">
        <v>88.25</v>
      </c>
      <c r="M29" s="1024"/>
      <c r="N29" s="1018">
        <v>13</v>
      </c>
      <c r="O29" s="976"/>
      <c r="P29" s="1025">
        <v>269.46000000000004</v>
      </c>
      <c r="Q29" s="836"/>
      <c r="R29" s="1182">
        <v>0.67959646910466587</v>
      </c>
      <c r="S29" s="906"/>
      <c r="T29" s="981">
        <v>127.03999999999996</v>
      </c>
      <c r="U29" s="836"/>
      <c r="V29" s="813"/>
      <c r="W29" s="898"/>
      <c r="X29" s="835">
        <v>31565.637124252426</v>
      </c>
      <c r="Y29" s="833"/>
      <c r="Z29" s="907">
        <v>5926.1627875707563</v>
      </c>
      <c r="AA29" s="833"/>
      <c r="AB29" s="907">
        <v>37491.799911823182</v>
      </c>
      <c r="AC29" s="836"/>
      <c r="AE29" s="14"/>
      <c r="AF29" s="877"/>
      <c r="AG29" s="877"/>
    </row>
    <row r="30" spans="1:33" s="1031" customFormat="1" x14ac:dyDescent="0.2">
      <c r="A30" s="1017" t="s">
        <v>614</v>
      </c>
      <c r="B30" s="1026"/>
      <c r="C30" s="1278">
        <v>280</v>
      </c>
      <c r="D30" s="1030"/>
      <c r="E30" s="1020">
        <v>0.5</v>
      </c>
      <c r="F30" s="906"/>
      <c r="G30" s="1021">
        <v>140</v>
      </c>
      <c r="H30" s="1216"/>
      <c r="I30" s="913"/>
      <c r="J30" s="1022">
        <v>19.34</v>
      </c>
      <c r="K30" s="906"/>
      <c r="L30" s="1023">
        <v>14</v>
      </c>
      <c r="M30" s="1024"/>
      <c r="N30" s="1018">
        <v>2</v>
      </c>
      <c r="O30" s="976"/>
      <c r="P30" s="1025">
        <v>39.340000000000003</v>
      </c>
      <c r="Q30" s="836"/>
      <c r="R30" s="1182">
        <v>0.28100000000000003</v>
      </c>
      <c r="S30" s="906"/>
      <c r="T30" s="981">
        <v>100.66</v>
      </c>
      <c r="U30" s="836"/>
      <c r="V30" s="813"/>
      <c r="W30" s="898"/>
      <c r="X30" s="835">
        <v>4608.4471330367778</v>
      </c>
      <c r="Y30" s="833"/>
      <c r="Z30" s="907">
        <v>4695.5883674187071</v>
      </c>
      <c r="AA30" s="833"/>
      <c r="AB30" s="907">
        <v>9304.035500455484</v>
      </c>
      <c r="AC30" s="836"/>
      <c r="AD30"/>
      <c r="AE30" s="14"/>
      <c r="AF30" s="877"/>
      <c r="AG30" s="866"/>
    </row>
    <row r="31" spans="1:33" x14ac:dyDescent="0.2">
      <c r="A31" s="1017" t="s">
        <v>509</v>
      </c>
      <c r="B31" s="906"/>
      <c r="C31" s="1278">
        <v>283</v>
      </c>
      <c r="D31" s="1030"/>
      <c r="E31" s="1020">
        <v>1.25</v>
      </c>
      <c r="F31" s="906"/>
      <c r="G31" s="1021">
        <v>353.75</v>
      </c>
      <c r="H31" s="1216"/>
      <c r="I31" s="913"/>
      <c r="J31" s="1022">
        <v>34.159999999999997</v>
      </c>
      <c r="K31" s="906"/>
      <c r="L31" s="1023">
        <v>49</v>
      </c>
      <c r="M31" s="1024"/>
      <c r="N31" s="1018">
        <v>2</v>
      </c>
      <c r="O31" s="976"/>
      <c r="P31" s="1025">
        <v>89.16</v>
      </c>
      <c r="Q31" s="836"/>
      <c r="R31" s="1182">
        <v>0.25204240282685514</v>
      </c>
      <c r="S31" s="906"/>
      <c r="T31" s="981">
        <v>264.59000000000003</v>
      </c>
      <c r="U31" s="836"/>
      <c r="V31" s="813"/>
      <c r="W31" s="898"/>
      <c r="X31" s="835">
        <v>10444.563964960831</v>
      </c>
      <c r="Y31" s="833"/>
      <c r="Z31" s="907">
        <v>12342.596126915516</v>
      </c>
      <c r="AA31" s="833"/>
      <c r="AB31" s="907">
        <v>22787.160091876347</v>
      </c>
      <c r="AC31" s="836"/>
      <c r="AE31" s="14"/>
      <c r="AF31" s="877"/>
      <c r="AG31" s="877"/>
    </row>
    <row r="32" spans="1:33" x14ac:dyDescent="0.2">
      <c r="A32" s="1017" t="s">
        <v>634</v>
      </c>
      <c r="B32" s="906"/>
      <c r="C32" s="1278">
        <v>537</v>
      </c>
      <c r="D32" s="1030"/>
      <c r="E32" s="1020">
        <v>0.73</v>
      </c>
      <c r="F32" s="906"/>
      <c r="G32" s="1021">
        <v>392.01</v>
      </c>
      <c r="H32" s="1217"/>
      <c r="I32" s="913"/>
      <c r="J32" s="1022">
        <v>14.15</v>
      </c>
      <c r="K32" s="906"/>
      <c r="L32" s="1023">
        <v>2.5</v>
      </c>
      <c r="M32" s="1024"/>
      <c r="N32" s="1018">
        <v>2</v>
      </c>
      <c r="O32" s="976"/>
      <c r="P32" s="1025">
        <v>22.65</v>
      </c>
      <c r="Q32" s="836"/>
      <c r="R32" s="1182">
        <v>5.7779138287288589E-2</v>
      </c>
      <c r="S32" s="906"/>
      <c r="T32" s="981">
        <v>369.36</v>
      </c>
      <c r="U32" s="836"/>
      <c r="V32" s="813"/>
      <c r="W32" s="898"/>
      <c r="X32" s="835">
        <v>2653.3128511256486</v>
      </c>
      <c r="Y32" s="833"/>
      <c r="Z32" s="907">
        <v>17229.907802401885</v>
      </c>
      <c r="AA32" s="833"/>
      <c r="AB32" s="907">
        <v>19883.220653527533</v>
      </c>
      <c r="AC32" s="836"/>
      <c r="AD32" s="60"/>
      <c r="AE32" s="14"/>
      <c r="AF32" s="877"/>
      <c r="AG32" s="877"/>
    </row>
    <row r="33" spans="1:33" x14ac:dyDescent="0.2">
      <c r="A33" s="1029" t="s">
        <v>511</v>
      </c>
      <c r="B33" s="906"/>
      <c r="C33" s="1278">
        <v>518</v>
      </c>
      <c r="D33" s="1030"/>
      <c r="E33" s="1020">
        <v>1.25</v>
      </c>
      <c r="F33" s="906"/>
      <c r="G33" s="1021">
        <v>647.5</v>
      </c>
      <c r="H33" s="1216"/>
      <c r="I33" s="913"/>
      <c r="J33" s="1022">
        <v>239.95</v>
      </c>
      <c r="K33" s="906"/>
      <c r="L33" s="1023">
        <v>116</v>
      </c>
      <c r="M33" s="1024"/>
      <c r="N33" s="1018">
        <v>42</v>
      </c>
      <c r="O33" s="976"/>
      <c r="P33" s="1025">
        <v>481.95</v>
      </c>
      <c r="Q33" s="836"/>
      <c r="R33" s="1182">
        <v>0.74432432432432427</v>
      </c>
      <c r="S33" s="906"/>
      <c r="T33" s="981">
        <v>165.55</v>
      </c>
      <c r="U33" s="836"/>
      <c r="V33" s="813"/>
      <c r="W33" s="898"/>
      <c r="X33" s="835">
        <v>56457.57742163384</v>
      </c>
      <c r="Y33" s="833"/>
      <c r="Z33" s="907">
        <v>7722.5775305599745</v>
      </c>
      <c r="AA33" s="833"/>
      <c r="AB33" s="907">
        <v>64180.154952193814</v>
      </c>
      <c r="AC33" s="836"/>
      <c r="AE33" s="42"/>
      <c r="AF33" s="877"/>
      <c r="AG33" s="877"/>
    </row>
    <row r="34" spans="1:33" x14ac:dyDescent="0.2">
      <c r="A34" s="1017" t="s">
        <v>326</v>
      </c>
      <c r="B34" s="906"/>
      <c r="C34" s="1278">
        <v>979</v>
      </c>
      <c r="D34" s="1030"/>
      <c r="E34" s="1020">
        <v>1.25</v>
      </c>
      <c r="F34" s="906"/>
      <c r="G34" s="1021">
        <v>1223.75</v>
      </c>
      <c r="H34" s="1216"/>
      <c r="I34" s="913"/>
      <c r="J34" s="1022">
        <v>840.67</v>
      </c>
      <c r="K34" s="906"/>
      <c r="L34" s="1023">
        <v>336.8</v>
      </c>
      <c r="M34" s="1024"/>
      <c r="N34" s="1018">
        <v>106</v>
      </c>
      <c r="O34" s="976"/>
      <c r="P34" s="1025">
        <v>1495.47</v>
      </c>
      <c r="Q34" s="836"/>
      <c r="R34" s="1182">
        <v>1.2220388151174668</v>
      </c>
      <c r="S34" s="906"/>
      <c r="T34" s="981">
        <v>0</v>
      </c>
      <c r="U34" s="836"/>
      <c r="V34" s="813"/>
      <c r="W34" s="898"/>
      <c r="X34" s="835">
        <v>175185.42028577812</v>
      </c>
      <c r="Y34" s="833"/>
      <c r="Z34" s="907">
        <v>0</v>
      </c>
      <c r="AA34" s="833"/>
      <c r="AB34" s="907">
        <v>175185.42028577812</v>
      </c>
      <c r="AC34" s="836"/>
      <c r="AE34" s="14"/>
      <c r="AF34" s="877"/>
      <c r="AG34" s="877"/>
    </row>
    <row r="35" spans="1:33" ht="13.5" thickBot="1" x14ac:dyDescent="0.25">
      <c r="A35" s="1032" t="s">
        <v>513</v>
      </c>
      <c r="B35" s="1033"/>
      <c r="C35" s="1279">
        <v>238</v>
      </c>
      <c r="D35" s="1035"/>
      <c r="E35" s="1036">
        <v>1.25</v>
      </c>
      <c r="F35" s="1016"/>
      <c r="G35" s="1021">
        <v>297.5</v>
      </c>
      <c r="H35" s="1218"/>
      <c r="I35" s="913"/>
      <c r="J35" s="1022">
        <v>65.150000000000006</v>
      </c>
      <c r="K35" s="1033"/>
      <c r="L35" s="1037">
        <v>22.5</v>
      </c>
      <c r="M35" s="1038"/>
      <c r="N35" s="1034">
        <v>13</v>
      </c>
      <c r="O35" s="1039"/>
      <c r="P35" s="1040">
        <v>126.65</v>
      </c>
      <c r="Q35" s="1041"/>
      <c r="R35" s="1186">
        <v>0.42571428571428571</v>
      </c>
      <c r="S35" s="1033"/>
      <c r="T35" s="1043">
        <v>170.85</v>
      </c>
      <c r="U35" s="1041"/>
      <c r="V35" s="813"/>
      <c r="W35" s="898"/>
      <c r="X35" s="1044">
        <v>14836.29459580854</v>
      </c>
      <c r="Y35" s="1045"/>
      <c r="Z35" s="1046">
        <v>7969.8119667542815</v>
      </c>
      <c r="AA35" s="1045"/>
      <c r="AB35" s="1046">
        <v>22806.106562562822</v>
      </c>
      <c r="AC35" s="1041"/>
      <c r="AE35" s="14"/>
      <c r="AF35" s="877"/>
      <c r="AG35" s="877"/>
    </row>
    <row r="36" spans="1:33" ht="13.5" thickBot="1" x14ac:dyDescent="0.25">
      <c r="A36" s="858" t="s">
        <v>488</v>
      </c>
      <c r="B36" s="930"/>
      <c r="C36" s="864">
        <v>15936</v>
      </c>
      <c r="D36" s="862"/>
      <c r="E36" s="926"/>
      <c r="F36" s="854"/>
      <c r="G36" s="1047">
        <v>17098.580000000002</v>
      </c>
      <c r="H36" s="857"/>
      <c r="I36" s="877"/>
      <c r="J36" s="1048">
        <v>8353.3599999999988</v>
      </c>
      <c r="K36" s="854"/>
      <c r="L36" s="860">
        <v>3779.7640000000001</v>
      </c>
      <c r="M36" s="1049"/>
      <c r="N36" s="939">
        <v>1182</v>
      </c>
      <c r="O36" s="923"/>
      <c r="P36" s="1050">
        <v>15679.124000000002</v>
      </c>
      <c r="Q36" s="1051"/>
      <c r="R36" s="996">
        <v>0.91698398346529364</v>
      </c>
      <c r="S36" s="930"/>
      <c r="T36" s="939">
        <v>3564.5860000000002</v>
      </c>
      <c r="U36" s="857"/>
      <c r="V36" s="877"/>
      <c r="W36" s="891"/>
      <c r="X36" s="864">
        <v>1836716.1679290326</v>
      </c>
      <c r="Y36" s="862"/>
      <c r="Z36" s="939">
        <v>166280.83207096742</v>
      </c>
      <c r="AA36" s="862"/>
      <c r="AB36" s="939">
        <v>2002997</v>
      </c>
      <c r="AC36" s="857"/>
      <c r="AE36" s="14"/>
      <c r="AF36" s="877"/>
      <c r="AG36" s="877"/>
    </row>
    <row r="37" spans="1:33" s="869" customFormat="1" ht="15" x14ac:dyDescent="0.2">
      <c r="A37" s="865"/>
      <c r="B37" s="1002"/>
      <c r="C37" s="1000"/>
      <c r="D37" s="1000"/>
      <c r="E37" s="1000"/>
      <c r="F37" s="1000"/>
      <c r="G37" s="1000"/>
      <c r="H37" s="1000"/>
      <c r="I37" s="1000"/>
      <c r="L37" s="1000"/>
      <c r="M37" s="1000"/>
      <c r="N37" s="1000"/>
      <c r="O37" s="1000"/>
      <c r="P37" s="1000"/>
      <c r="Q37" s="1000"/>
      <c r="R37" s="1000"/>
      <c r="S37" s="1000"/>
      <c r="T37" s="1000"/>
      <c r="U37" s="1000"/>
      <c r="V37" s="1000"/>
      <c r="W37" s="1000"/>
      <c r="AD37"/>
      <c r="AE37" s="14"/>
    </row>
    <row r="38" spans="1:33" ht="15" x14ac:dyDescent="0.2">
      <c r="A38" s="869"/>
      <c r="B38" s="877"/>
      <c r="C38" s="868"/>
      <c r="D38" s="868"/>
      <c r="E38" s="868"/>
      <c r="F38" s="868"/>
      <c r="G38" s="868"/>
      <c r="H38" s="868"/>
      <c r="I38" s="868"/>
      <c r="L38" s="868"/>
      <c r="M38" s="868"/>
      <c r="N38" s="868"/>
      <c r="O38" s="868"/>
      <c r="P38" s="872"/>
      <c r="Q38" s="868"/>
      <c r="R38" s="868"/>
      <c r="S38" s="868"/>
      <c r="T38" s="868"/>
      <c r="U38" s="868"/>
      <c r="V38" s="868"/>
      <c r="W38" s="868"/>
      <c r="AE38" s="14"/>
    </row>
    <row r="39" spans="1:33" ht="15" x14ac:dyDescent="0.2">
      <c r="B39" s="877"/>
      <c r="C39" s="868"/>
      <c r="D39" s="868"/>
      <c r="E39" s="868"/>
      <c r="F39" s="868"/>
      <c r="G39" s="868"/>
      <c r="H39" s="868"/>
      <c r="I39" s="868"/>
      <c r="L39" s="868"/>
      <c r="M39" s="868"/>
      <c r="N39" s="868"/>
      <c r="O39" s="868"/>
      <c r="P39" s="868"/>
      <c r="Q39" s="868"/>
      <c r="R39" s="868"/>
      <c r="S39" s="868"/>
      <c r="T39" s="868"/>
      <c r="U39" s="868"/>
      <c r="V39" s="868"/>
      <c r="W39" s="868"/>
      <c r="AD39" s="34"/>
    </row>
    <row r="40" spans="1:33" x14ac:dyDescent="0.2">
      <c r="B40" s="877"/>
      <c r="C40" s="868"/>
      <c r="D40" s="868"/>
      <c r="E40" s="868"/>
      <c r="F40" s="868"/>
      <c r="G40" s="868"/>
      <c r="H40" s="868"/>
      <c r="I40" s="868"/>
      <c r="S40" s="868"/>
      <c r="T40" s="868"/>
      <c r="U40" s="868"/>
      <c r="V40" s="868"/>
    </row>
    <row r="41" spans="1:33" x14ac:dyDescent="0.2">
      <c r="B41" s="877"/>
      <c r="C41" s="868"/>
      <c r="D41" s="868"/>
      <c r="E41" s="868"/>
      <c r="F41" s="868"/>
      <c r="G41" s="868"/>
      <c r="H41" s="868"/>
      <c r="I41" s="868"/>
      <c r="S41" s="868"/>
      <c r="T41" s="868"/>
      <c r="U41" s="868"/>
      <c r="V41" s="868"/>
    </row>
    <row r="42" spans="1:33" x14ac:dyDescent="0.2">
      <c r="B42" s="877"/>
    </row>
    <row r="43" spans="1:33" x14ac:dyDescent="0.2">
      <c r="B43" s="877"/>
    </row>
    <row r="44" spans="1:33" x14ac:dyDescent="0.2">
      <c r="B44" s="877"/>
    </row>
    <row r="45" spans="1:33" x14ac:dyDescent="0.2">
      <c r="B45" s="877"/>
    </row>
    <row r="46" spans="1:33" x14ac:dyDescent="0.2">
      <c r="B46" s="877"/>
    </row>
    <row r="47" spans="1:33" x14ac:dyDescent="0.2">
      <c r="B47" s="877"/>
      <c r="AE47" s="60"/>
    </row>
    <row r="48" spans="1:33" x14ac:dyDescent="0.2">
      <c r="B48" s="877"/>
    </row>
    <row r="49" spans="2:31" x14ac:dyDescent="0.2">
      <c r="B49" s="877"/>
    </row>
    <row r="50" spans="2:31" x14ac:dyDescent="0.2">
      <c r="B50" s="877"/>
    </row>
    <row r="51" spans="2:31" x14ac:dyDescent="0.2">
      <c r="B51" s="877"/>
    </row>
    <row r="52" spans="2:31" x14ac:dyDescent="0.2">
      <c r="B52" s="877"/>
    </row>
    <row r="53" spans="2:31" ht="15" x14ac:dyDescent="0.2">
      <c r="B53" s="877"/>
      <c r="AE53" s="34"/>
    </row>
    <row r="54" spans="2:31" ht="15" x14ac:dyDescent="0.2">
      <c r="B54" s="877"/>
      <c r="AE54" s="34"/>
    </row>
    <row r="55" spans="2:31" ht="15" x14ac:dyDescent="0.2">
      <c r="B55" s="877"/>
      <c r="AE55" s="34"/>
    </row>
    <row r="56" spans="2:31" ht="15" x14ac:dyDescent="0.2">
      <c r="B56" s="877"/>
      <c r="AE56" s="34"/>
    </row>
    <row r="57" spans="2:31" ht="15" x14ac:dyDescent="0.2">
      <c r="B57" s="877"/>
      <c r="AE57" s="34"/>
    </row>
    <row r="58" spans="2:31" ht="15" x14ac:dyDescent="0.2">
      <c r="B58" s="877"/>
      <c r="AE58" s="34"/>
    </row>
    <row r="59" spans="2:31" ht="15" x14ac:dyDescent="0.2">
      <c r="B59" s="877"/>
      <c r="AE59" s="34"/>
    </row>
    <row r="60" spans="2:31" ht="15" x14ac:dyDescent="0.2">
      <c r="B60" s="877"/>
      <c r="AE60" s="34"/>
    </row>
    <row r="61" spans="2:31" ht="15" x14ac:dyDescent="0.2">
      <c r="B61" s="877"/>
      <c r="AE61" s="34"/>
    </row>
    <row r="62" spans="2:31" ht="15" x14ac:dyDescent="0.2">
      <c r="B62" s="877"/>
      <c r="AE62" s="34"/>
    </row>
    <row r="63" spans="2:31" ht="15" x14ac:dyDescent="0.2">
      <c r="B63" s="877"/>
      <c r="AE63" s="34"/>
    </row>
    <row r="64" spans="2:31" ht="15" x14ac:dyDescent="0.2">
      <c r="B64" s="877"/>
      <c r="AE64" s="34"/>
    </row>
    <row r="65" spans="2:31" x14ac:dyDescent="0.2">
      <c r="B65" s="877"/>
    </row>
    <row r="66" spans="2:31" ht="15" x14ac:dyDescent="0.2">
      <c r="B66" s="877"/>
      <c r="AE66" s="34"/>
    </row>
    <row r="67" spans="2:31" ht="15" x14ac:dyDescent="0.2">
      <c r="B67" s="877"/>
      <c r="AE67" s="34"/>
    </row>
    <row r="68" spans="2:31" x14ac:dyDescent="0.2">
      <c r="B68" s="877"/>
    </row>
    <row r="69" spans="2:31" x14ac:dyDescent="0.2">
      <c r="B69" s="877"/>
    </row>
    <row r="70" spans="2:31" x14ac:dyDescent="0.2">
      <c r="B70" s="877"/>
    </row>
    <row r="71" spans="2:31" x14ac:dyDescent="0.2">
      <c r="B71" s="877"/>
    </row>
    <row r="72" spans="2:31" x14ac:dyDescent="0.2">
      <c r="B72" s="877"/>
    </row>
    <row r="73" spans="2:31" x14ac:dyDescent="0.2">
      <c r="B73" s="877"/>
    </row>
    <row r="74" spans="2:31" x14ac:dyDescent="0.2">
      <c r="B74" s="877"/>
    </row>
    <row r="75" spans="2:31" x14ac:dyDescent="0.2">
      <c r="B75" s="877"/>
    </row>
    <row r="76" spans="2:31" x14ac:dyDescent="0.2">
      <c r="B76" s="877"/>
    </row>
    <row r="77" spans="2:31" x14ac:dyDescent="0.2">
      <c r="B77" s="877"/>
    </row>
    <row r="78" spans="2:31" x14ac:dyDescent="0.2">
      <c r="B78" s="877"/>
    </row>
    <row r="79" spans="2:31" x14ac:dyDescent="0.2">
      <c r="B79" s="877"/>
    </row>
    <row r="80" spans="2:31" x14ac:dyDescent="0.2">
      <c r="B80" s="877"/>
    </row>
    <row r="81" spans="2:2" x14ac:dyDescent="0.2">
      <c r="B81" s="877"/>
    </row>
    <row r="82" spans="2:2" x14ac:dyDescent="0.2">
      <c r="B82" s="877"/>
    </row>
    <row r="83" spans="2:2" x14ac:dyDescent="0.2">
      <c r="B83" s="877"/>
    </row>
    <row r="84" spans="2:2" x14ac:dyDescent="0.2">
      <c r="B84" s="877"/>
    </row>
    <row r="85" spans="2:2" x14ac:dyDescent="0.2">
      <c r="B85" s="877"/>
    </row>
    <row r="86" spans="2:2" x14ac:dyDescent="0.2">
      <c r="B86" s="877"/>
    </row>
    <row r="87" spans="2:2" x14ac:dyDescent="0.2">
      <c r="B87" s="877"/>
    </row>
    <row r="88" spans="2:2" x14ac:dyDescent="0.2">
      <c r="B88" s="877"/>
    </row>
    <row r="89" spans="2:2" x14ac:dyDescent="0.2">
      <c r="B89" s="877"/>
    </row>
    <row r="90" spans="2:2" x14ac:dyDescent="0.2">
      <c r="B90" s="877"/>
    </row>
    <row r="91" spans="2:2" x14ac:dyDescent="0.2">
      <c r="B91" s="877"/>
    </row>
    <row r="92" spans="2:2" x14ac:dyDescent="0.2">
      <c r="B92" s="877"/>
    </row>
    <row r="93" spans="2:2" x14ac:dyDescent="0.2">
      <c r="B93" s="877"/>
    </row>
    <row r="94" spans="2:2" x14ac:dyDescent="0.2">
      <c r="B94" s="877"/>
    </row>
    <row r="95" spans="2:2" x14ac:dyDescent="0.2">
      <c r="B95" s="877"/>
    </row>
    <row r="96" spans="2:2" x14ac:dyDescent="0.2">
      <c r="B96" s="877"/>
    </row>
    <row r="97" spans="2:2" x14ac:dyDescent="0.2">
      <c r="B97" s="877"/>
    </row>
    <row r="98" spans="2:2" x14ac:dyDescent="0.2">
      <c r="B98" s="877"/>
    </row>
    <row r="99" spans="2:2" x14ac:dyDescent="0.2">
      <c r="B99" s="877"/>
    </row>
    <row r="100" spans="2:2" x14ac:dyDescent="0.2">
      <c r="B100" s="877"/>
    </row>
    <row r="101" spans="2:2" x14ac:dyDescent="0.2">
      <c r="B101" s="877"/>
    </row>
    <row r="102" spans="2:2" x14ac:dyDescent="0.2">
      <c r="B102" s="877"/>
    </row>
    <row r="103" spans="2:2" x14ac:dyDescent="0.2">
      <c r="B103" s="877"/>
    </row>
    <row r="104" spans="2:2" x14ac:dyDescent="0.2">
      <c r="B104" s="877"/>
    </row>
    <row r="105" spans="2:2" x14ac:dyDescent="0.2">
      <c r="B105" s="877"/>
    </row>
    <row r="106" spans="2:2" x14ac:dyDescent="0.2">
      <c r="B106" s="877"/>
    </row>
    <row r="107" spans="2:2" x14ac:dyDescent="0.2">
      <c r="B107" s="877"/>
    </row>
    <row r="108" spans="2:2" x14ac:dyDescent="0.2">
      <c r="B108" s="877"/>
    </row>
    <row r="109" spans="2:2" x14ac:dyDescent="0.2">
      <c r="B109" s="877"/>
    </row>
    <row r="110" spans="2:2" x14ac:dyDescent="0.2">
      <c r="B110" s="877"/>
    </row>
    <row r="111" spans="2:2" x14ac:dyDescent="0.2">
      <c r="B111" s="877"/>
    </row>
    <row r="112" spans="2:2" x14ac:dyDescent="0.2">
      <c r="B112" s="877"/>
    </row>
    <row r="113" spans="2:2" x14ac:dyDescent="0.2">
      <c r="B113" s="877"/>
    </row>
    <row r="114" spans="2:2" x14ac:dyDescent="0.2">
      <c r="B114" s="877"/>
    </row>
    <row r="115" spans="2:2" x14ac:dyDescent="0.2">
      <c r="B115" s="877"/>
    </row>
    <row r="116" spans="2:2" x14ac:dyDescent="0.2">
      <c r="B116" s="877"/>
    </row>
    <row r="117" spans="2:2" x14ac:dyDescent="0.2">
      <c r="B117" s="877"/>
    </row>
    <row r="118" spans="2:2" x14ac:dyDescent="0.2">
      <c r="B118" s="877"/>
    </row>
    <row r="119" spans="2:2" x14ac:dyDescent="0.2">
      <c r="B119" s="877"/>
    </row>
    <row r="120" spans="2:2" x14ac:dyDescent="0.2">
      <c r="B120" s="877"/>
    </row>
    <row r="121" spans="2:2" x14ac:dyDescent="0.2">
      <c r="B121" s="877"/>
    </row>
    <row r="122" spans="2:2" x14ac:dyDescent="0.2">
      <c r="B122" s="877"/>
    </row>
    <row r="123" spans="2:2" x14ac:dyDescent="0.2">
      <c r="B123" s="877"/>
    </row>
    <row r="124" spans="2:2" x14ac:dyDescent="0.2">
      <c r="B124" s="877"/>
    </row>
    <row r="125" spans="2:2" x14ac:dyDescent="0.2">
      <c r="B125" s="877"/>
    </row>
    <row r="126" spans="2:2" x14ac:dyDescent="0.2">
      <c r="B126" s="877"/>
    </row>
    <row r="127" spans="2:2" x14ac:dyDescent="0.2">
      <c r="B127" s="877"/>
    </row>
    <row r="128" spans="2:2" x14ac:dyDescent="0.2">
      <c r="B128" s="877"/>
    </row>
    <row r="129" spans="2:2" x14ac:dyDescent="0.2">
      <c r="B129" s="877"/>
    </row>
    <row r="130" spans="2:2" x14ac:dyDescent="0.2">
      <c r="B130" s="877"/>
    </row>
    <row r="131" spans="2:2" x14ac:dyDescent="0.2">
      <c r="B131" s="877"/>
    </row>
    <row r="132" spans="2:2" x14ac:dyDescent="0.2">
      <c r="B132" s="877"/>
    </row>
    <row r="133" spans="2:2" x14ac:dyDescent="0.2">
      <c r="B133" s="877"/>
    </row>
    <row r="134" spans="2:2" x14ac:dyDescent="0.2">
      <c r="B134" s="877"/>
    </row>
    <row r="135" spans="2:2" x14ac:dyDescent="0.2">
      <c r="B135" s="877"/>
    </row>
    <row r="136" spans="2:2" x14ac:dyDescent="0.2">
      <c r="B136" s="877"/>
    </row>
    <row r="137" spans="2:2" x14ac:dyDescent="0.2">
      <c r="B137" s="877"/>
    </row>
    <row r="138" spans="2:2" x14ac:dyDescent="0.2">
      <c r="B138" s="877"/>
    </row>
    <row r="139" spans="2:2" x14ac:dyDescent="0.2">
      <c r="B139" s="877"/>
    </row>
    <row r="140" spans="2:2" x14ac:dyDescent="0.2">
      <c r="B140" s="877"/>
    </row>
    <row r="141" spans="2:2" x14ac:dyDescent="0.2">
      <c r="B141" s="877"/>
    </row>
    <row r="142" spans="2:2" x14ac:dyDescent="0.2">
      <c r="B142" s="877"/>
    </row>
    <row r="143" spans="2:2" x14ac:dyDescent="0.2">
      <c r="B143" s="877"/>
    </row>
    <row r="144" spans="2:2" x14ac:dyDescent="0.2">
      <c r="B144" s="877"/>
    </row>
    <row r="145" spans="2:2" x14ac:dyDescent="0.2">
      <c r="B145" s="877"/>
    </row>
    <row r="146" spans="2:2" x14ac:dyDescent="0.2">
      <c r="B146" s="877"/>
    </row>
    <row r="147" spans="2:2" x14ac:dyDescent="0.2">
      <c r="B147" s="877"/>
    </row>
    <row r="148" spans="2:2" x14ac:dyDescent="0.2">
      <c r="B148" s="877"/>
    </row>
    <row r="149" spans="2:2" x14ac:dyDescent="0.2">
      <c r="B149" s="877"/>
    </row>
    <row r="150" spans="2:2" x14ac:dyDescent="0.2">
      <c r="B150" s="877"/>
    </row>
    <row r="151" spans="2:2" x14ac:dyDescent="0.2">
      <c r="B151" s="877"/>
    </row>
    <row r="152" spans="2:2" x14ac:dyDescent="0.2">
      <c r="B152" s="877"/>
    </row>
    <row r="153" spans="2:2" x14ac:dyDescent="0.2">
      <c r="B153" s="877"/>
    </row>
    <row r="154" spans="2:2" x14ac:dyDescent="0.2">
      <c r="B154" s="877"/>
    </row>
    <row r="155" spans="2:2" x14ac:dyDescent="0.2">
      <c r="B155" s="877"/>
    </row>
    <row r="156" spans="2:2" x14ac:dyDescent="0.2">
      <c r="B156" s="877"/>
    </row>
    <row r="157" spans="2:2" x14ac:dyDescent="0.2">
      <c r="B157" s="877"/>
    </row>
    <row r="158" spans="2:2" x14ac:dyDescent="0.2">
      <c r="B158" s="877"/>
    </row>
    <row r="159" spans="2:2" x14ac:dyDescent="0.2">
      <c r="B159" s="877"/>
    </row>
    <row r="160" spans="2:2" x14ac:dyDescent="0.2">
      <c r="B160" s="877"/>
    </row>
    <row r="161" spans="2:2" x14ac:dyDescent="0.2">
      <c r="B161" s="877"/>
    </row>
    <row r="162" spans="2:2" x14ac:dyDescent="0.2">
      <c r="B162" s="877"/>
    </row>
    <row r="163" spans="2:2" x14ac:dyDescent="0.2">
      <c r="B163" s="877"/>
    </row>
    <row r="164" spans="2:2" x14ac:dyDescent="0.2">
      <c r="B164" s="877"/>
    </row>
    <row r="165" spans="2:2" x14ac:dyDescent="0.2">
      <c r="B165" s="877"/>
    </row>
    <row r="166" spans="2:2" x14ac:dyDescent="0.2">
      <c r="B166" s="877"/>
    </row>
    <row r="167" spans="2:2" x14ac:dyDescent="0.2">
      <c r="B167" s="877"/>
    </row>
    <row r="168" spans="2:2" x14ac:dyDescent="0.2">
      <c r="B168" s="877"/>
    </row>
    <row r="169" spans="2:2" x14ac:dyDescent="0.2">
      <c r="B169" s="877"/>
    </row>
    <row r="170" spans="2:2" x14ac:dyDescent="0.2">
      <c r="B170" s="877"/>
    </row>
    <row r="171" spans="2:2" x14ac:dyDescent="0.2">
      <c r="B171" s="877"/>
    </row>
    <row r="172" spans="2:2" x14ac:dyDescent="0.2">
      <c r="B172" s="877"/>
    </row>
    <row r="173" spans="2:2" x14ac:dyDescent="0.2">
      <c r="B173" s="877"/>
    </row>
    <row r="174" spans="2:2" x14ac:dyDescent="0.2">
      <c r="B174" s="877"/>
    </row>
    <row r="175" spans="2:2" x14ac:dyDescent="0.2">
      <c r="B175" s="877"/>
    </row>
    <row r="176" spans="2:2" x14ac:dyDescent="0.2">
      <c r="B176" s="877"/>
    </row>
    <row r="177" spans="2:2" x14ac:dyDescent="0.2">
      <c r="B177" s="877"/>
    </row>
    <row r="178" spans="2:2" x14ac:dyDescent="0.2">
      <c r="B178" s="877"/>
    </row>
    <row r="179" spans="2:2" x14ac:dyDescent="0.2">
      <c r="B179" s="877"/>
    </row>
    <row r="180" spans="2:2" x14ac:dyDescent="0.2">
      <c r="B180" s="877"/>
    </row>
    <row r="181" spans="2:2" x14ac:dyDescent="0.2">
      <c r="B181" s="877"/>
    </row>
    <row r="182" spans="2:2" x14ac:dyDescent="0.2">
      <c r="B182" s="877"/>
    </row>
    <row r="183" spans="2:2" x14ac:dyDescent="0.2">
      <c r="B183" s="877"/>
    </row>
    <row r="184" spans="2:2" x14ac:dyDescent="0.2">
      <c r="B184" s="877"/>
    </row>
    <row r="185" spans="2:2" x14ac:dyDescent="0.2">
      <c r="B185" s="877"/>
    </row>
    <row r="186" spans="2:2" x14ac:dyDescent="0.2">
      <c r="B186" s="877"/>
    </row>
    <row r="187" spans="2:2" x14ac:dyDescent="0.2">
      <c r="B187" s="877"/>
    </row>
    <row r="188" spans="2:2" x14ac:dyDescent="0.2">
      <c r="B188" s="877"/>
    </row>
    <row r="189" spans="2:2" x14ac:dyDescent="0.2">
      <c r="B189" s="877"/>
    </row>
    <row r="190" spans="2:2" x14ac:dyDescent="0.2">
      <c r="B190" s="877"/>
    </row>
    <row r="191" spans="2:2" x14ac:dyDescent="0.2">
      <c r="B191" s="877"/>
    </row>
    <row r="192" spans="2:2" x14ac:dyDescent="0.2">
      <c r="B192" s="877"/>
    </row>
    <row r="193" spans="2:2" x14ac:dyDescent="0.2">
      <c r="B193" s="877"/>
    </row>
    <row r="194" spans="2:2" x14ac:dyDescent="0.2">
      <c r="B194" s="877"/>
    </row>
    <row r="195" spans="2:2" x14ac:dyDescent="0.2">
      <c r="B195" s="877"/>
    </row>
    <row r="196" spans="2:2" x14ac:dyDescent="0.2">
      <c r="B196" s="877"/>
    </row>
    <row r="197" spans="2:2" x14ac:dyDescent="0.2">
      <c r="B197" s="877"/>
    </row>
    <row r="198" spans="2:2" x14ac:dyDescent="0.2">
      <c r="B198" s="877"/>
    </row>
    <row r="199" spans="2:2" x14ac:dyDescent="0.2">
      <c r="B199" s="877"/>
    </row>
    <row r="200" spans="2:2" x14ac:dyDescent="0.2">
      <c r="B200" s="877"/>
    </row>
    <row r="201" spans="2:2" x14ac:dyDescent="0.2">
      <c r="B201" s="877"/>
    </row>
    <row r="202" spans="2:2" x14ac:dyDescent="0.2">
      <c r="B202" s="877"/>
    </row>
    <row r="203" spans="2:2" x14ac:dyDescent="0.2">
      <c r="B203" s="877"/>
    </row>
    <row r="204" spans="2:2" x14ac:dyDescent="0.2">
      <c r="B204" s="877"/>
    </row>
    <row r="205" spans="2:2" x14ac:dyDescent="0.2">
      <c r="B205" s="877"/>
    </row>
    <row r="206" spans="2:2" x14ac:dyDescent="0.2">
      <c r="B206" s="877"/>
    </row>
    <row r="207" spans="2:2" x14ac:dyDescent="0.2">
      <c r="B207" s="877"/>
    </row>
    <row r="208" spans="2:2" x14ac:dyDescent="0.2">
      <c r="B208" s="877"/>
    </row>
    <row r="209" spans="2:2" x14ac:dyDescent="0.2">
      <c r="B209" s="877"/>
    </row>
    <row r="210" spans="2:2" x14ac:dyDescent="0.2">
      <c r="B210" s="877"/>
    </row>
    <row r="211" spans="2:2" x14ac:dyDescent="0.2">
      <c r="B211" s="877"/>
    </row>
    <row r="212" spans="2:2" x14ac:dyDescent="0.2">
      <c r="B212" s="877"/>
    </row>
    <row r="213" spans="2:2" x14ac:dyDescent="0.2">
      <c r="B213" s="877"/>
    </row>
    <row r="214" spans="2:2" x14ac:dyDescent="0.2">
      <c r="B214" s="877"/>
    </row>
    <row r="215" spans="2:2" x14ac:dyDescent="0.2">
      <c r="B215" s="877"/>
    </row>
    <row r="216" spans="2:2" x14ac:dyDescent="0.2">
      <c r="B216" s="877"/>
    </row>
    <row r="217" spans="2:2" x14ac:dyDescent="0.2">
      <c r="B217" s="877"/>
    </row>
    <row r="218" spans="2:2" x14ac:dyDescent="0.2">
      <c r="B218" s="877"/>
    </row>
    <row r="219" spans="2:2" x14ac:dyDescent="0.2">
      <c r="B219" s="877"/>
    </row>
    <row r="220" spans="2:2" x14ac:dyDescent="0.2">
      <c r="B220" s="877"/>
    </row>
    <row r="221" spans="2:2" x14ac:dyDescent="0.2">
      <c r="B221" s="877"/>
    </row>
    <row r="222" spans="2:2" x14ac:dyDescent="0.2">
      <c r="B222" s="877"/>
    </row>
    <row r="223" spans="2:2" x14ac:dyDescent="0.2">
      <c r="B223" s="877"/>
    </row>
    <row r="224" spans="2:2" x14ac:dyDescent="0.2">
      <c r="B224" s="877"/>
    </row>
    <row r="225" spans="2:2" x14ac:dyDescent="0.2">
      <c r="B225" s="877"/>
    </row>
    <row r="226" spans="2:2" x14ac:dyDescent="0.2">
      <c r="B226" s="877"/>
    </row>
    <row r="227" spans="2:2" x14ac:dyDescent="0.2">
      <c r="B227" s="877"/>
    </row>
    <row r="228" spans="2:2" x14ac:dyDescent="0.2">
      <c r="B228" s="877"/>
    </row>
    <row r="229" spans="2:2" x14ac:dyDescent="0.2">
      <c r="B229" s="877"/>
    </row>
    <row r="230" spans="2:2" x14ac:dyDescent="0.2">
      <c r="B230" s="877"/>
    </row>
    <row r="231" spans="2:2" x14ac:dyDescent="0.2">
      <c r="B231" s="877"/>
    </row>
    <row r="232" spans="2:2" x14ac:dyDescent="0.2">
      <c r="B232" s="877"/>
    </row>
    <row r="233" spans="2:2" x14ac:dyDescent="0.2">
      <c r="B233" s="877"/>
    </row>
    <row r="234" spans="2:2" x14ac:dyDescent="0.2">
      <c r="B234" s="877"/>
    </row>
    <row r="235" spans="2:2" x14ac:dyDescent="0.2">
      <c r="B235" s="877"/>
    </row>
    <row r="236" spans="2:2" x14ac:dyDescent="0.2">
      <c r="B236" s="877"/>
    </row>
    <row r="237" spans="2:2" x14ac:dyDescent="0.2">
      <c r="B237" s="877"/>
    </row>
    <row r="238" spans="2:2" x14ac:dyDescent="0.2">
      <c r="B238" s="877"/>
    </row>
    <row r="239" spans="2:2" x14ac:dyDescent="0.2">
      <c r="B239" s="877"/>
    </row>
    <row r="240" spans="2:2" x14ac:dyDescent="0.2">
      <c r="B240" s="877"/>
    </row>
    <row r="241" spans="2:2" x14ac:dyDescent="0.2">
      <c r="B241" s="877"/>
    </row>
    <row r="242" spans="2:2" x14ac:dyDescent="0.2">
      <c r="B242" s="877"/>
    </row>
    <row r="243" spans="2:2" x14ac:dyDescent="0.2">
      <c r="B243" s="877"/>
    </row>
    <row r="244" spans="2:2" x14ac:dyDescent="0.2">
      <c r="B244" s="877"/>
    </row>
    <row r="245" spans="2:2" x14ac:dyDescent="0.2">
      <c r="B245" s="877"/>
    </row>
    <row r="246" spans="2:2" x14ac:dyDescent="0.2">
      <c r="B246" s="877"/>
    </row>
    <row r="247" spans="2:2" x14ac:dyDescent="0.2">
      <c r="B247" s="877"/>
    </row>
    <row r="248" spans="2:2" x14ac:dyDescent="0.2">
      <c r="B248" s="877"/>
    </row>
    <row r="249" spans="2:2" x14ac:dyDescent="0.2">
      <c r="B249" s="877"/>
    </row>
    <row r="250" spans="2:2" x14ac:dyDescent="0.2">
      <c r="B250" s="877"/>
    </row>
    <row r="251" spans="2:2" x14ac:dyDescent="0.2">
      <c r="B251" s="877"/>
    </row>
    <row r="252" spans="2:2" x14ac:dyDescent="0.2">
      <c r="B252" s="877"/>
    </row>
    <row r="253" spans="2:2" x14ac:dyDescent="0.2">
      <c r="B253" s="877"/>
    </row>
    <row r="254" spans="2:2" x14ac:dyDescent="0.2">
      <c r="B254" s="877"/>
    </row>
    <row r="255" spans="2:2" x14ac:dyDescent="0.2">
      <c r="B255" s="877"/>
    </row>
    <row r="256" spans="2:2" x14ac:dyDescent="0.2">
      <c r="B256" s="877"/>
    </row>
    <row r="257" spans="2:2" x14ac:dyDescent="0.2">
      <c r="B257" s="877"/>
    </row>
    <row r="258" spans="2:2" x14ac:dyDescent="0.2">
      <c r="B258" s="877"/>
    </row>
    <row r="259" spans="2:2" x14ac:dyDescent="0.2">
      <c r="B259" s="877"/>
    </row>
    <row r="260" spans="2:2" x14ac:dyDescent="0.2">
      <c r="B260" s="877"/>
    </row>
    <row r="261" spans="2:2" x14ac:dyDescent="0.2">
      <c r="B261" s="877"/>
    </row>
    <row r="262" spans="2:2" x14ac:dyDescent="0.2">
      <c r="B262" s="877"/>
    </row>
    <row r="263" spans="2:2" x14ac:dyDescent="0.2">
      <c r="B263" s="877"/>
    </row>
    <row r="264" spans="2:2" x14ac:dyDescent="0.2">
      <c r="B264" s="877"/>
    </row>
    <row r="265" spans="2:2" x14ac:dyDescent="0.2">
      <c r="B265" s="877"/>
    </row>
    <row r="266" spans="2:2" x14ac:dyDescent="0.2">
      <c r="B266" s="877"/>
    </row>
    <row r="267" spans="2:2" x14ac:dyDescent="0.2">
      <c r="B267" s="877"/>
    </row>
    <row r="268" spans="2:2" x14ac:dyDescent="0.2">
      <c r="B268" s="877"/>
    </row>
    <row r="269" spans="2:2" x14ac:dyDescent="0.2">
      <c r="B269" s="877"/>
    </row>
    <row r="270" spans="2:2" x14ac:dyDescent="0.2">
      <c r="B270" s="877"/>
    </row>
    <row r="271" spans="2:2" x14ac:dyDescent="0.2">
      <c r="B271" s="877"/>
    </row>
    <row r="272" spans="2:2" x14ac:dyDescent="0.2">
      <c r="B272" s="877"/>
    </row>
    <row r="273" spans="2:2" x14ac:dyDescent="0.2">
      <c r="B273" s="877"/>
    </row>
    <row r="274" spans="2:2" x14ac:dyDescent="0.2">
      <c r="B274" s="877"/>
    </row>
    <row r="275" spans="2:2" x14ac:dyDescent="0.2">
      <c r="B275" s="877"/>
    </row>
    <row r="276" spans="2:2" x14ac:dyDescent="0.2">
      <c r="B276" s="877"/>
    </row>
    <row r="277" spans="2:2" x14ac:dyDescent="0.2">
      <c r="B277" s="877"/>
    </row>
    <row r="278" spans="2:2" x14ac:dyDescent="0.2">
      <c r="B278" s="877"/>
    </row>
    <row r="279" spans="2:2" x14ac:dyDescent="0.2">
      <c r="B279" s="877"/>
    </row>
    <row r="280" spans="2:2" x14ac:dyDescent="0.2">
      <c r="B280" s="877"/>
    </row>
    <row r="281" spans="2:2" x14ac:dyDescent="0.2">
      <c r="B281" s="877"/>
    </row>
    <row r="282" spans="2:2" x14ac:dyDescent="0.2">
      <c r="B282" s="877"/>
    </row>
    <row r="283" spans="2:2" x14ac:dyDescent="0.2">
      <c r="B283" s="877"/>
    </row>
    <row r="284" spans="2:2" x14ac:dyDescent="0.2">
      <c r="B284" s="877"/>
    </row>
    <row r="285" spans="2:2" x14ac:dyDescent="0.2">
      <c r="B285" s="877"/>
    </row>
    <row r="286" spans="2:2" x14ac:dyDescent="0.2">
      <c r="B286" s="877"/>
    </row>
    <row r="287" spans="2:2" x14ac:dyDescent="0.2">
      <c r="B287" s="877"/>
    </row>
    <row r="288" spans="2:2" x14ac:dyDescent="0.2">
      <c r="B288" s="877"/>
    </row>
    <row r="289" spans="2:2" x14ac:dyDescent="0.2">
      <c r="B289" s="877"/>
    </row>
    <row r="290" spans="2:2" x14ac:dyDescent="0.2">
      <c r="B290" s="877"/>
    </row>
    <row r="291" spans="2:2" x14ac:dyDescent="0.2">
      <c r="B291" s="877"/>
    </row>
    <row r="292" spans="2:2" x14ac:dyDescent="0.2">
      <c r="B292" s="877"/>
    </row>
    <row r="293" spans="2:2" x14ac:dyDescent="0.2">
      <c r="B293" s="877"/>
    </row>
    <row r="294" spans="2:2" x14ac:dyDescent="0.2">
      <c r="B294" s="877"/>
    </row>
    <row r="295" spans="2:2" x14ac:dyDescent="0.2">
      <c r="B295" s="877"/>
    </row>
    <row r="296" spans="2:2" x14ac:dyDescent="0.2">
      <c r="B296" s="877"/>
    </row>
    <row r="297" spans="2:2" x14ac:dyDescent="0.2">
      <c r="B297" s="877"/>
    </row>
    <row r="298" spans="2:2" x14ac:dyDescent="0.2">
      <c r="B298" s="877"/>
    </row>
    <row r="299" spans="2:2" x14ac:dyDescent="0.2">
      <c r="B299" s="877"/>
    </row>
    <row r="300" spans="2:2" x14ac:dyDescent="0.2">
      <c r="B300" s="877"/>
    </row>
    <row r="301" spans="2:2" x14ac:dyDescent="0.2">
      <c r="B301" s="877"/>
    </row>
    <row r="302" spans="2:2" x14ac:dyDescent="0.2">
      <c r="B302" s="877"/>
    </row>
    <row r="303" spans="2:2" x14ac:dyDescent="0.2">
      <c r="B303" s="877"/>
    </row>
    <row r="304" spans="2:2" x14ac:dyDescent="0.2">
      <c r="B304" s="877"/>
    </row>
    <row r="305" spans="2:2" x14ac:dyDescent="0.2">
      <c r="B305" s="877"/>
    </row>
    <row r="306" spans="2:2" x14ac:dyDescent="0.2">
      <c r="B306" s="877"/>
    </row>
    <row r="307" spans="2:2" x14ac:dyDescent="0.2">
      <c r="B307" s="877"/>
    </row>
    <row r="308" spans="2:2" x14ac:dyDescent="0.2">
      <c r="B308" s="877"/>
    </row>
    <row r="309" spans="2:2" x14ac:dyDescent="0.2">
      <c r="B309" s="877"/>
    </row>
    <row r="310" spans="2:2" x14ac:dyDescent="0.2">
      <c r="B310" s="877"/>
    </row>
    <row r="311" spans="2:2" x14ac:dyDescent="0.2">
      <c r="B311" s="877"/>
    </row>
    <row r="312" spans="2:2" x14ac:dyDescent="0.2">
      <c r="B312" s="877"/>
    </row>
    <row r="313" spans="2:2" x14ac:dyDescent="0.2">
      <c r="B313" s="877"/>
    </row>
    <row r="314" spans="2:2" x14ac:dyDescent="0.2">
      <c r="B314" s="877"/>
    </row>
    <row r="315" spans="2:2" x14ac:dyDescent="0.2">
      <c r="B315" s="877"/>
    </row>
    <row r="316" spans="2:2" x14ac:dyDescent="0.2">
      <c r="B316" s="877"/>
    </row>
    <row r="317" spans="2:2" x14ac:dyDescent="0.2">
      <c r="B317" s="877"/>
    </row>
    <row r="318" spans="2:2" x14ac:dyDescent="0.2">
      <c r="B318" s="877"/>
    </row>
    <row r="319" spans="2:2" x14ac:dyDescent="0.2">
      <c r="B319" s="877"/>
    </row>
    <row r="320" spans="2:2" x14ac:dyDescent="0.2">
      <c r="B320" s="877"/>
    </row>
    <row r="321" spans="2:2" x14ac:dyDescent="0.2">
      <c r="B321" s="877"/>
    </row>
    <row r="322" spans="2:2" x14ac:dyDescent="0.2">
      <c r="B322" s="877"/>
    </row>
    <row r="323" spans="2:2" x14ac:dyDescent="0.2">
      <c r="B323" s="877"/>
    </row>
    <row r="324" spans="2:2" x14ac:dyDescent="0.2">
      <c r="B324" s="877"/>
    </row>
    <row r="325" spans="2:2" x14ac:dyDescent="0.2">
      <c r="B325" s="877"/>
    </row>
    <row r="326" spans="2:2" x14ac:dyDescent="0.2">
      <c r="B326" s="877"/>
    </row>
    <row r="327" spans="2:2" x14ac:dyDescent="0.2">
      <c r="B327" s="877"/>
    </row>
    <row r="328" spans="2:2" x14ac:dyDescent="0.2">
      <c r="B328" s="877"/>
    </row>
    <row r="329" spans="2:2" x14ac:dyDescent="0.2">
      <c r="B329" s="877"/>
    </row>
    <row r="330" spans="2:2" x14ac:dyDescent="0.2">
      <c r="B330" s="877"/>
    </row>
    <row r="331" spans="2:2" x14ac:dyDescent="0.2">
      <c r="B331" s="877"/>
    </row>
    <row r="332" spans="2:2" x14ac:dyDescent="0.2">
      <c r="B332" s="877"/>
    </row>
    <row r="333" spans="2:2" x14ac:dyDescent="0.2">
      <c r="B333" s="877"/>
    </row>
    <row r="334" spans="2:2" x14ac:dyDescent="0.2">
      <c r="B334" s="877"/>
    </row>
    <row r="335" spans="2:2" x14ac:dyDescent="0.2">
      <c r="B335" s="877"/>
    </row>
    <row r="336" spans="2:2" x14ac:dyDescent="0.2">
      <c r="B336" s="877"/>
    </row>
    <row r="337" spans="2:2" x14ac:dyDescent="0.2">
      <c r="B337" s="877"/>
    </row>
    <row r="338" spans="2:2" x14ac:dyDescent="0.2">
      <c r="B338" s="877"/>
    </row>
    <row r="339" spans="2:2" x14ac:dyDescent="0.2">
      <c r="B339" s="877"/>
    </row>
    <row r="340" spans="2:2" x14ac:dyDescent="0.2">
      <c r="B340" s="877"/>
    </row>
    <row r="341" spans="2:2" x14ac:dyDescent="0.2">
      <c r="B341" s="877"/>
    </row>
    <row r="342" spans="2:2" x14ac:dyDescent="0.2">
      <c r="B342" s="877"/>
    </row>
    <row r="343" spans="2:2" x14ac:dyDescent="0.2">
      <c r="B343" s="877"/>
    </row>
    <row r="344" spans="2:2" x14ac:dyDescent="0.2">
      <c r="B344" s="877"/>
    </row>
    <row r="345" spans="2:2" x14ac:dyDescent="0.2">
      <c r="B345" s="877"/>
    </row>
    <row r="346" spans="2:2" x14ac:dyDescent="0.2">
      <c r="B346" s="877"/>
    </row>
    <row r="347" spans="2:2" x14ac:dyDescent="0.2">
      <c r="B347" s="877"/>
    </row>
    <row r="348" spans="2:2" x14ac:dyDescent="0.2">
      <c r="B348" s="877"/>
    </row>
    <row r="349" spans="2:2" x14ac:dyDescent="0.2">
      <c r="B349" s="877"/>
    </row>
    <row r="350" spans="2:2" x14ac:dyDescent="0.2">
      <c r="B350" s="877"/>
    </row>
    <row r="351" spans="2:2" x14ac:dyDescent="0.2">
      <c r="B351" s="877"/>
    </row>
    <row r="352" spans="2:2" x14ac:dyDescent="0.2">
      <c r="B352" s="877"/>
    </row>
    <row r="353" spans="2:2" x14ac:dyDescent="0.2">
      <c r="B353" s="877"/>
    </row>
    <row r="354" spans="2:2" x14ac:dyDescent="0.2">
      <c r="B354" s="877"/>
    </row>
    <row r="355" spans="2:2" x14ac:dyDescent="0.2">
      <c r="B355" s="877"/>
    </row>
    <row r="356" spans="2:2" x14ac:dyDescent="0.2">
      <c r="B356" s="877"/>
    </row>
    <row r="357" spans="2:2" x14ac:dyDescent="0.2">
      <c r="B357" s="877"/>
    </row>
    <row r="358" spans="2:2" x14ac:dyDescent="0.2">
      <c r="B358" s="877"/>
    </row>
    <row r="359" spans="2:2" x14ac:dyDescent="0.2">
      <c r="B359" s="877"/>
    </row>
    <row r="360" spans="2:2" x14ac:dyDescent="0.2">
      <c r="B360" s="877"/>
    </row>
    <row r="361" spans="2:2" x14ac:dyDescent="0.2">
      <c r="B361" s="877"/>
    </row>
    <row r="362" spans="2:2" x14ac:dyDescent="0.2">
      <c r="B362" s="877"/>
    </row>
    <row r="363" spans="2:2" x14ac:dyDescent="0.2">
      <c r="B363" s="877"/>
    </row>
    <row r="364" spans="2:2" x14ac:dyDescent="0.2">
      <c r="B364" s="877"/>
    </row>
    <row r="365" spans="2:2" x14ac:dyDescent="0.2">
      <c r="B365" s="877"/>
    </row>
    <row r="366" spans="2:2" x14ac:dyDescent="0.2">
      <c r="B366" s="877"/>
    </row>
    <row r="367" spans="2:2" x14ac:dyDescent="0.2">
      <c r="B367" s="877"/>
    </row>
    <row r="368" spans="2:2" x14ac:dyDescent="0.2">
      <c r="B368" s="877"/>
    </row>
    <row r="369" spans="2:2" x14ac:dyDescent="0.2">
      <c r="B369" s="877"/>
    </row>
    <row r="370" spans="2:2" x14ac:dyDescent="0.2">
      <c r="B370" s="877"/>
    </row>
    <row r="371" spans="2:2" x14ac:dyDescent="0.2">
      <c r="B371" s="877"/>
    </row>
    <row r="372" spans="2:2" x14ac:dyDescent="0.2">
      <c r="B372" s="877"/>
    </row>
    <row r="373" spans="2:2" x14ac:dyDescent="0.2">
      <c r="B373" s="877"/>
    </row>
    <row r="374" spans="2:2" x14ac:dyDescent="0.2">
      <c r="B374" s="877"/>
    </row>
    <row r="375" spans="2:2" x14ac:dyDescent="0.2">
      <c r="B375" s="877"/>
    </row>
    <row r="376" spans="2:2" x14ac:dyDescent="0.2">
      <c r="B376" s="877"/>
    </row>
    <row r="377" spans="2:2" x14ac:dyDescent="0.2">
      <c r="B377" s="877"/>
    </row>
    <row r="378" spans="2:2" x14ac:dyDescent="0.2">
      <c r="B378" s="877"/>
    </row>
    <row r="379" spans="2:2" x14ac:dyDescent="0.2">
      <c r="B379" s="877"/>
    </row>
    <row r="380" spans="2:2" x14ac:dyDescent="0.2">
      <c r="B380" s="877"/>
    </row>
    <row r="381" spans="2:2" x14ac:dyDescent="0.2">
      <c r="B381" s="877"/>
    </row>
    <row r="382" spans="2:2" x14ac:dyDescent="0.2">
      <c r="B382" s="877"/>
    </row>
    <row r="383" spans="2:2" x14ac:dyDescent="0.2">
      <c r="B383" s="877"/>
    </row>
    <row r="384" spans="2:2" x14ac:dyDescent="0.2">
      <c r="B384" s="877"/>
    </row>
    <row r="385" spans="2:2" x14ac:dyDescent="0.2">
      <c r="B385" s="877"/>
    </row>
    <row r="386" spans="2:2" x14ac:dyDescent="0.2">
      <c r="B386" s="877"/>
    </row>
    <row r="387" spans="2:2" x14ac:dyDescent="0.2">
      <c r="B387" s="877"/>
    </row>
    <row r="388" spans="2:2" x14ac:dyDescent="0.2">
      <c r="B388" s="877"/>
    </row>
    <row r="389" spans="2:2" x14ac:dyDescent="0.2">
      <c r="B389" s="877"/>
    </row>
    <row r="390" spans="2:2" x14ac:dyDescent="0.2">
      <c r="B390" s="877"/>
    </row>
    <row r="391" spans="2:2" x14ac:dyDescent="0.2">
      <c r="B391" s="877"/>
    </row>
    <row r="392" spans="2:2" x14ac:dyDescent="0.2">
      <c r="B392" s="877"/>
    </row>
    <row r="393" spans="2:2" x14ac:dyDescent="0.2">
      <c r="B393" s="877"/>
    </row>
    <row r="394" spans="2:2" x14ac:dyDescent="0.2">
      <c r="B394" s="877"/>
    </row>
    <row r="395" spans="2:2" x14ac:dyDescent="0.2">
      <c r="B395" s="877"/>
    </row>
    <row r="396" spans="2:2" x14ac:dyDescent="0.2">
      <c r="B396" s="877"/>
    </row>
    <row r="397" spans="2:2" x14ac:dyDescent="0.2">
      <c r="B397" s="877"/>
    </row>
    <row r="398" spans="2:2" x14ac:dyDescent="0.2">
      <c r="B398" s="877"/>
    </row>
    <row r="399" spans="2:2" x14ac:dyDescent="0.2">
      <c r="B399" s="877"/>
    </row>
    <row r="400" spans="2:2" x14ac:dyDescent="0.2">
      <c r="B400" s="877"/>
    </row>
    <row r="401" spans="2:2" x14ac:dyDescent="0.2">
      <c r="B401" s="877"/>
    </row>
    <row r="402" spans="2:2" x14ac:dyDescent="0.2">
      <c r="B402" s="877"/>
    </row>
    <row r="403" spans="2:2" x14ac:dyDescent="0.2">
      <c r="B403" s="877"/>
    </row>
    <row r="404" spans="2:2" x14ac:dyDescent="0.2">
      <c r="B404" s="877"/>
    </row>
    <row r="405" spans="2:2" x14ac:dyDescent="0.2">
      <c r="B405" s="877"/>
    </row>
    <row r="406" spans="2:2" x14ac:dyDescent="0.2">
      <c r="B406" s="877"/>
    </row>
    <row r="407" spans="2:2" x14ac:dyDescent="0.2">
      <c r="B407" s="877"/>
    </row>
    <row r="408" spans="2:2" x14ac:dyDescent="0.2">
      <c r="B408" s="877"/>
    </row>
    <row r="409" spans="2:2" x14ac:dyDescent="0.2">
      <c r="B409" s="877"/>
    </row>
    <row r="410" spans="2:2" x14ac:dyDescent="0.2">
      <c r="B410" s="877"/>
    </row>
    <row r="411" spans="2:2" x14ac:dyDescent="0.2">
      <c r="B411" s="877"/>
    </row>
    <row r="412" spans="2:2" x14ac:dyDescent="0.2">
      <c r="B412" s="877"/>
    </row>
    <row r="413" spans="2:2" x14ac:dyDescent="0.2">
      <c r="B413" s="877"/>
    </row>
    <row r="414" spans="2:2" x14ac:dyDescent="0.2">
      <c r="B414" s="877"/>
    </row>
    <row r="415" spans="2:2" x14ac:dyDescent="0.2">
      <c r="B415" s="877"/>
    </row>
    <row r="416" spans="2:2" x14ac:dyDescent="0.2">
      <c r="B416" s="877"/>
    </row>
    <row r="417" spans="2:2" x14ac:dyDescent="0.2">
      <c r="B417" s="877"/>
    </row>
    <row r="418" spans="2:2" x14ac:dyDescent="0.2">
      <c r="B418" s="877"/>
    </row>
    <row r="419" spans="2:2" x14ac:dyDescent="0.2">
      <c r="B419" s="877"/>
    </row>
    <row r="420" spans="2:2" x14ac:dyDescent="0.2">
      <c r="B420" s="877"/>
    </row>
    <row r="421" spans="2:2" x14ac:dyDescent="0.2">
      <c r="B421" s="877"/>
    </row>
    <row r="422" spans="2:2" x14ac:dyDescent="0.2">
      <c r="B422" s="877"/>
    </row>
    <row r="423" spans="2:2" x14ac:dyDescent="0.2">
      <c r="B423" s="877"/>
    </row>
    <row r="424" spans="2:2" x14ac:dyDescent="0.2">
      <c r="B424" s="877"/>
    </row>
    <row r="425" spans="2:2" x14ac:dyDescent="0.2">
      <c r="B425" s="877"/>
    </row>
    <row r="426" spans="2:2" x14ac:dyDescent="0.2">
      <c r="B426" s="877"/>
    </row>
    <row r="427" spans="2:2" x14ac:dyDescent="0.2">
      <c r="B427" s="877"/>
    </row>
    <row r="428" spans="2:2" x14ac:dyDescent="0.2">
      <c r="B428" s="877"/>
    </row>
    <row r="429" spans="2:2" x14ac:dyDescent="0.2">
      <c r="B429" s="877"/>
    </row>
    <row r="430" spans="2:2" x14ac:dyDescent="0.2">
      <c r="B430" s="877"/>
    </row>
    <row r="431" spans="2:2" x14ac:dyDescent="0.2">
      <c r="B431" s="877"/>
    </row>
    <row r="432" spans="2:2" x14ac:dyDescent="0.2">
      <c r="B432" s="877"/>
    </row>
    <row r="433" spans="2:2" x14ac:dyDescent="0.2">
      <c r="B433" s="877"/>
    </row>
    <row r="434" spans="2:2" x14ac:dyDescent="0.2">
      <c r="B434" s="877"/>
    </row>
    <row r="435" spans="2:2" x14ac:dyDescent="0.2">
      <c r="B435" s="877"/>
    </row>
    <row r="436" spans="2:2" x14ac:dyDescent="0.2">
      <c r="B436" s="877"/>
    </row>
    <row r="437" spans="2:2" x14ac:dyDescent="0.2">
      <c r="B437" s="877"/>
    </row>
    <row r="438" spans="2:2" x14ac:dyDescent="0.2">
      <c r="B438" s="877"/>
    </row>
    <row r="439" spans="2:2" x14ac:dyDescent="0.2">
      <c r="B439" s="877"/>
    </row>
    <row r="440" spans="2:2" x14ac:dyDescent="0.2">
      <c r="B440" s="877"/>
    </row>
    <row r="441" spans="2:2" x14ac:dyDescent="0.2">
      <c r="B441" s="877"/>
    </row>
    <row r="442" spans="2:2" x14ac:dyDescent="0.2">
      <c r="B442" s="877"/>
    </row>
    <row r="443" spans="2:2" x14ac:dyDescent="0.2">
      <c r="B443" s="877"/>
    </row>
    <row r="444" spans="2:2" x14ac:dyDescent="0.2">
      <c r="B444" s="877"/>
    </row>
    <row r="445" spans="2:2" x14ac:dyDescent="0.2">
      <c r="B445" s="877"/>
    </row>
    <row r="446" spans="2:2" x14ac:dyDescent="0.2">
      <c r="B446" s="877"/>
    </row>
    <row r="447" spans="2:2" x14ac:dyDescent="0.2">
      <c r="B447" s="877"/>
    </row>
    <row r="448" spans="2:2" x14ac:dyDescent="0.2">
      <c r="B448" s="877"/>
    </row>
    <row r="449" spans="2:2" x14ac:dyDescent="0.2">
      <c r="B449" s="877"/>
    </row>
    <row r="450" spans="2:2" x14ac:dyDescent="0.2">
      <c r="B450" s="877"/>
    </row>
    <row r="451" spans="2:2" x14ac:dyDescent="0.2">
      <c r="B451" s="877"/>
    </row>
    <row r="452" spans="2:2" x14ac:dyDescent="0.2">
      <c r="B452" s="877"/>
    </row>
    <row r="453" spans="2:2" x14ac:dyDescent="0.2">
      <c r="B453" s="877"/>
    </row>
    <row r="454" spans="2:2" x14ac:dyDescent="0.2">
      <c r="B454" s="877"/>
    </row>
    <row r="455" spans="2:2" x14ac:dyDescent="0.2">
      <c r="B455" s="877"/>
    </row>
    <row r="456" spans="2:2" x14ac:dyDescent="0.2">
      <c r="B456" s="877"/>
    </row>
    <row r="457" spans="2:2" x14ac:dyDescent="0.2">
      <c r="B457" s="877"/>
    </row>
    <row r="458" spans="2:2" x14ac:dyDescent="0.2">
      <c r="B458" s="877"/>
    </row>
    <row r="459" spans="2:2" x14ac:dyDescent="0.2">
      <c r="B459" s="877"/>
    </row>
    <row r="460" spans="2:2" x14ac:dyDescent="0.2">
      <c r="B460" s="877"/>
    </row>
    <row r="461" spans="2:2" x14ac:dyDescent="0.2">
      <c r="B461" s="877"/>
    </row>
    <row r="462" spans="2:2" x14ac:dyDescent="0.2">
      <c r="B462" s="877"/>
    </row>
    <row r="463" spans="2:2" x14ac:dyDescent="0.2">
      <c r="B463" s="877"/>
    </row>
    <row r="464" spans="2:2" x14ac:dyDescent="0.2">
      <c r="B464" s="877"/>
    </row>
    <row r="465" spans="2:2" x14ac:dyDescent="0.2">
      <c r="B465" s="877"/>
    </row>
    <row r="466" spans="2:2" x14ac:dyDescent="0.2">
      <c r="B466" s="877"/>
    </row>
    <row r="467" spans="2:2" x14ac:dyDescent="0.2">
      <c r="B467" s="877"/>
    </row>
    <row r="468" spans="2:2" x14ac:dyDescent="0.2">
      <c r="B468" s="877"/>
    </row>
    <row r="469" spans="2:2" x14ac:dyDescent="0.2">
      <c r="B469" s="877"/>
    </row>
    <row r="470" spans="2:2" x14ac:dyDescent="0.2">
      <c r="B470" s="877"/>
    </row>
    <row r="471" spans="2:2" x14ac:dyDescent="0.2">
      <c r="B471" s="877"/>
    </row>
    <row r="472" spans="2:2" x14ac:dyDescent="0.2">
      <c r="B472" s="877"/>
    </row>
    <row r="473" spans="2:2" x14ac:dyDescent="0.2">
      <c r="B473" s="877"/>
    </row>
    <row r="474" spans="2:2" x14ac:dyDescent="0.2">
      <c r="B474" s="877"/>
    </row>
    <row r="475" spans="2:2" x14ac:dyDescent="0.2">
      <c r="B475" s="877"/>
    </row>
    <row r="476" spans="2:2" x14ac:dyDescent="0.2">
      <c r="B476" s="877"/>
    </row>
    <row r="477" spans="2:2" x14ac:dyDescent="0.2">
      <c r="B477" s="877"/>
    </row>
    <row r="478" spans="2:2" x14ac:dyDescent="0.2">
      <c r="B478" s="877"/>
    </row>
    <row r="479" spans="2:2" x14ac:dyDescent="0.2">
      <c r="B479" s="877"/>
    </row>
    <row r="480" spans="2:2" x14ac:dyDescent="0.2">
      <c r="B480" s="877"/>
    </row>
    <row r="481" spans="2:2" x14ac:dyDescent="0.2">
      <c r="B481" s="877"/>
    </row>
    <row r="482" spans="2:2" x14ac:dyDescent="0.2">
      <c r="B482" s="877"/>
    </row>
    <row r="483" spans="2:2" x14ac:dyDescent="0.2">
      <c r="B483" s="877"/>
    </row>
    <row r="484" spans="2:2" x14ac:dyDescent="0.2">
      <c r="B484" s="877"/>
    </row>
    <row r="485" spans="2:2" x14ac:dyDescent="0.2">
      <c r="B485" s="877"/>
    </row>
    <row r="486" spans="2:2" x14ac:dyDescent="0.2">
      <c r="B486" s="877"/>
    </row>
    <row r="487" spans="2:2" x14ac:dyDescent="0.2">
      <c r="B487" s="877"/>
    </row>
    <row r="488" spans="2:2" x14ac:dyDescent="0.2">
      <c r="B488" s="877"/>
    </row>
    <row r="489" spans="2:2" x14ac:dyDescent="0.2">
      <c r="B489" s="877"/>
    </row>
    <row r="490" spans="2:2" x14ac:dyDescent="0.2">
      <c r="B490" s="877"/>
    </row>
    <row r="491" spans="2:2" x14ac:dyDescent="0.2">
      <c r="B491" s="877"/>
    </row>
    <row r="492" spans="2:2" x14ac:dyDescent="0.2">
      <c r="B492" s="877"/>
    </row>
    <row r="493" spans="2:2" x14ac:dyDescent="0.2">
      <c r="B493" s="877"/>
    </row>
    <row r="494" spans="2:2" x14ac:dyDescent="0.2">
      <c r="B494" s="877"/>
    </row>
    <row r="495" spans="2:2" x14ac:dyDescent="0.2">
      <c r="B495" s="877"/>
    </row>
    <row r="496" spans="2:2" x14ac:dyDescent="0.2">
      <c r="B496" s="877"/>
    </row>
    <row r="497" spans="2:2" x14ac:dyDescent="0.2">
      <c r="B497" s="877"/>
    </row>
    <row r="498" spans="2:2" x14ac:dyDescent="0.2">
      <c r="B498" s="877"/>
    </row>
    <row r="499" spans="2:2" x14ac:dyDescent="0.2">
      <c r="B499" s="877"/>
    </row>
    <row r="500" spans="2:2" x14ac:dyDescent="0.2">
      <c r="B500" s="877"/>
    </row>
    <row r="501" spans="2:2" x14ac:dyDescent="0.2">
      <c r="B501" s="877"/>
    </row>
    <row r="502" spans="2:2" x14ac:dyDescent="0.2">
      <c r="B502" s="877"/>
    </row>
    <row r="503" spans="2:2" x14ac:dyDescent="0.2">
      <c r="B503" s="877"/>
    </row>
    <row r="504" spans="2:2" x14ac:dyDescent="0.2">
      <c r="B504" s="877"/>
    </row>
    <row r="505" spans="2:2" x14ac:dyDescent="0.2">
      <c r="B505" s="877"/>
    </row>
    <row r="506" spans="2:2" x14ac:dyDescent="0.2">
      <c r="B506" s="877"/>
    </row>
    <row r="507" spans="2:2" x14ac:dyDescent="0.2">
      <c r="B507" s="877"/>
    </row>
    <row r="508" spans="2:2" x14ac:dyDescent="0.2">
      <c r="B508" s="877"/>
    </row>
    <row r="509" spans="2:2" x14ac:dyDescent="0.2">
      <c r="B509" s="877"/>
    </row>
    <row r="510" spans="2:2" x14ac:dyDescent="0.2">
      <c r="B510" s="877"/>
    </row>
    <row r="511" spans="2:2" x14ac:dyDescent="0.2">
      <c r="B511" s="877"/>
    </row>
    <row r="512" spans="2:2" x14ac:dyDescent="0.2">
      <c r="B512" s="877"/>
    </row>
    <row r="513" spans="2:2" x14ac:dyDescent="0.2">
      <c r="B513" s="877"/>
    </row>
    <row r="514" spans="2:2" x14ac:dyDescent="0.2">
      <c r="B514" s="877"/>
    </row>
    <row r="515" spans="2:2" x14ac:dyDescent="0.2">
      <c r="B515" s="877"/>
    </row>
    <row r="516" spans="2:2" x14ac:dyDescent="0.2">
      <c r="B516" s="877"/>
    </row>
    <row r="517" spans="2:2" x14ac:dyDescent="0.2">
      <c r="B517" s="877"/>
    </row>
    <row r="518" spans="2:2" x14ac:dyDescent="0.2">
      <c r="B518" s="877"/>
    </row>
    <row r="519" spans="2:2" x14ac:dyDescent="0.2">
      <c r="B519" s="877"/>
    </row>
    <row r="520" spans="2:2" x14ac:dyDescent="0.2">
      <c r="B520" s="877"/>
    </row>
    <row r="521" spans="2:2" x14ac:dyDescent="0.2">
      <c r="B521" s="877"/>
    </row>
    <row r="522" spans="2:2" x14ac:dyDescent="0.2">
      <c r="B522" s="877"/>
    </row>
    <row r="523" spans="2:2" x14ac:dyDescent="0.2">
      <c r="B523" s="877"/>
    </row>
    <row r="524" spans="2:2" x14ac:dyDescent="0.2">
      <c r="B524" s="877"/>
    </row>
    <row r="525" spans="2:2" x14ac:dyDescent="0.2">
      <c r="B525" s="877"/>
    </row>
    <row r="526" spans="2:2" x14ac:dyDescent="0.2">
      <c r="B526" s="877"/>
    </row>
    <row r="527" spans="2:2" x14ac:dyDescent="0.2">
      <c r="B527" s="877"/>
    </row>
    <row r="528" spans="2:2" x14ac:dyDescent="0.2">
      <c r="B528" s="877"/>
    </row>
    <row r="529" spans="2:2" x14ac:dyDescent="0.2">
      <c r="B529" s="877"/>
    </row>
    <row r="530" spans="2:2" x14ac:dyDescent="0.2">
      <c r="B530" s="877"/>
    </row>
    <row r="531" spans="2:2" x14ac:dyDescent="0.2">
      <c r="B531" s="877"/>
    </row>
    <row r="532" spans="2:2" x14ac:dyDescent="0.2">
      <c r="B532" s="877"/>
    </row>
    <row r="533" spans="2:2" x14ac:dyDescent="0.2">
      <c r="B533" s="877"/>
    </row>
    <row r="534" spans="2:2" x14ac:dyDescent="0.2">
      <c r="B534" s="877"/>
    </row>
    <row r="535" spans="2:2" x14ac:dyDescent="0.2">
      <c r="B535" s="877"/>
    </row>
    <row r="536" spans="2:2" x14ac:dyDescent="0.2">
      <c r="B536" s="877"/>
    </row>
    <row r="537" spans="2:2" x14ac:dyDescent="0.2">
      <c r="B537" s="877"/>
    </row>
    <row r="538" spans="2:2" x14ac:dyDescent="0.2">
      <c r="B538" s="877"/>
    </row>
    <row r="539" spans="2:2" x14ac:dyDescent="0.2">
      <c r="B539" s="877"/>
    </row>
    <row r="540" spans="2:2" x14ac:dyDescent="0.2">
      <c r="B540" s="877"/>
    </row>
    <row r="541" spans="2:2" x14ac:dyDescent="0.2">
      <c r="B541" s="877"/>
    </row>
    <row r="542" spans="2:2" x14ac:dyDescent="0.2">
      <c r="B542" s="877"/>
    </row>
    <row r="543" spans="2:2" x14ac:dyDescent="0.2">
      <c r="B543" s="877"/>
    </row>
    <row r="544" spans="2:2" x14ac:dyDescent="0.2">
      <c r="B544" s="877"/>
    </row>
    <row r="545" spans="2:2" x14ac:dyDescent="0.2">
      <c r="B545" s="877"/>
    </row>
    <row r="546" spans="2:2" x14ac:dyDescent="0.2">
      <c r="B546" s="877"/>
    </row>
    <row r="547" spans="2:2" x14ac:dyDescent="0.2">
      <c r="B547" s="877"/>
    </row>
    <row r="548" spans="2:2" x14ac:dyDescent="0.2">
      <c r="B548" s="877"/>
    </row>
    <row r="549" spans="2:2" x14ac:dyDescent="0.2">
      <c r="B549" s="877"/>
    </row>
    <row r="550" spans="2:2" x14ac:dyDescent="0.2">
      <c r="B550" s="877"/>
    </row>
    <row r="551" spans="2:2" x14ac:dyDescent="0.2">
      <c r="B551" s="877"/>
    </row>
    <row r="552" spans="2:2" x14ac:dyDescent="0.2">
      <c r="B552" s="877"/>
    </row>
    <row r="553" spans="2:2" x14ac:dyDescent="0.2">
      <c r="B553" s="877"/>
    </row>
    <row r="554" spans="2:2" x14ac:dyDescent="0.2">
      <c r="B554" s="877"/>
    </row>
    <row r="555" spans="2:2" x14ac:dyDescent="0.2">
      <c r="B555" s="877"/>
    </row>
    <row r="556" spans="2:2" x14ac:dyDescent="0.2">
      <c r="B556" s="877"/>
    </row>
    <row r="557" spans="2:2" x14ac:dyDescent="0.2">
      <c r="B557" s="877"/>
    </row>
    <row r="558" spans="2:2" x14ac:dyDescent="0.2">
      <c r="B558" s="877"/>
    </row>
    <row r="559" spans="2:2" x14ac:dyDescent="0.2">
      <c r="B559" s="877"/>
    </row>
    <row r="560" spans="2:2" x14ac:dyDescent="0.2">
      <c r="B560" s="877"/>
    </row>
    <row r="561" spans="2:2" x14ac:dyDescent="0.2">
      <c r="B561" s="877"/>
    </row>
    <row r="562" spans="2:2" x14ac:dyDescent="0.2">
      <c r="B562" s="877"/>
    </row>
    <row r="563" spans="2:2" x14ac:dyDescent="0.2">
      <c r="B563" s="877"/>
    </row>
    <row r="564" spans="2:2" x14ac:dyDescent="0.2">
      <c r="B564" s="877"/>
    </row>
    <row r="565" spans="2:2" x14ac:dyDescent="0.2">
      <c r="B565" s="877"/>
    </row>
    <row r="566" spans="2:2" x14ac:dyDescent="0.2">
      <c r="B566" s="877"/>
    </row>
    <row r="567" spans="2:2" x14ac:dyDescent="0.2">
      <c r="B567" s="877"/>
    </row>
    <row r="568" spans="2:2" x14ac:dyDescent="0.2">
      <c r="B568" s="877"/>
    </row>
    <row r="569" spans="2:2" x14ac:dyDescent="0.2">
      <c r="B569" s="877"/>
    </row>
    <row r="570" spans="2:2" x14ac:dyDescent="0.2">
      <c r="B570" s="877"/>
    </row>
    <row r="571" spans="2:2" x14ac:dyDescent="0.2">
      <c r="B571" s="877"/>
    </row>
    <row r="572" spans="2:2" x14ac:dyDescent="0.2">
      <c r="B572" s="877"/>
    </row>
    <row r="573" spans="2:2" x14ac:dyDescent="0.2">
      <c r="B573" s="877"/>
    </row>
    <row r="574" spans="2:2" x14ac:dyDescent="0.2">
      <c r="B574" s="877"/>
    </row>
    <row r="575" spans="2:2" x14ac:dyDescent="0.2">
      <c r="B575" s="877"/>
    </row>
    <row r="576" spans="2:2" x14ac:dyDescent="0.2">
      <c r="B576" s="877"/>
    </row>
    <row r="577" spans="2:2" x14ac:dyDescent="0.2">
      <c r="B577" s="877"/>
    </row>
    <row r="578" spans="2:2" x14ac:dyDescent="0.2">
      <c r="B578" s="877"/>
    </row>
    <row r="579" spans="2:2" x14ac:dyDescent="0.2">
      <c r="B579" s="877"/>
    </row>
    <row r="580" spans="2:2" x14ac:dyDescent="0.2">
      <c r="B580" s="877"/>
    </row>
    <row r="581" spans="2:2" x14ac:dyDescent="0.2">
      <c r="B581" s="877"/>
    </row>
    <row r="582" spans="2:2" x14ac:dyDescent="0.2">
      <c r="B582" s="877"/>
    </row>
    <row r="583" spans="2:2" x14ac:dyDescent="0.2">
      <c r="B583" s="877"/>
    </row>
    <row r="584" spans="2:2" x14ac:dyDescent="0.2">
      <c r="B584" s="877"/>
    </row>
    <row r="585" spans="2:2" x14ac:dyDescent="0.2">
      <c r="B585" s="877"/>
    </row>
    <row r="586" spans="2:2" x14ac:dyDescent="0.2">
      <c r="B586" s="877"/>
    </row>
    <row r="587" spans="2:2" x14ac:dyDescent="0.2">
      <c r="B587" s="877"/>
    </row>
    <row r="588" spans="2:2" x14ac:dyDescent="0.2">
      <c r="B588" s="877"/>
    </row>
    <row r="589" spans="2:2" x14ac:dyDescent="0.2">
      <c r="B589" s="877"/>
    </row>
    <row r="590" spans="2:2" x14ac:dyDescent="0.2">
      <c r="B590" s="877"/>
    </row>
    <row r="591" spans="2:2" x14ac:dyDescent="0.2">
      <c r="B591" s="877"/>
    </row>
    <row r="592" spans="2:2" x14ac:dyDescent="0.2">
      <c r="B592" s="877"/>
    </row>
    <row r="593" spans="2:2" x14ac:dyDescent="0.2">
      <c r="B593" s="877"/>
    </row>
    <row r="594" spans="2:2" x14ac:dyDescent="0.2">
      <c r="B594" s="877"/>
    </row>
    <row r="595" spans="2:2" x14ac:dyDescent="0.2">
      <c r="B595" s="877"/>
    </row>
    <row r="596" spans="2:2" x14ac:dyDescent="0.2">
      <c r="B596" s="877"/>
    </row>
    <row r="597" spans="2:2" x14ac:dyDescent="0.2">
      <c r="B597" s="877"/>
    </row>
    <row r="598" spans="2:2" x14ac:dyDescent="0.2">
      <c r="B598" s="877"/>
    </row>
    <row r="599" spans="2:2" x14ac:dyDescent="0.2">
      <c r="B599" s="877"/>
    </row>
    <row r="600" spans="2:2" x14ac:dyDescent="0.2">
      <c r="B600" s="877"/>
    </row>
    <row r="601" spans="2:2" x14ac:dyDescent="0.2">
      <c r="B601" s="877"/>
    </row>
    <row r="602" spans="2:2" x14ac:dyDescent="0.2">
      <c r="B602" s="877"/>
    </row>
    <row r="603" spans="2:2" x14ac:dyDescent="0.2">
      <c r="B603" s="877"/>
    </row>
    <row r="604" spans="2:2" x14ac:dyDescent="0.2">
      <c r="B604" s="877"/>
    </row>
    <row r="605" spans="2:2" x14ac:dyDescent="0.2">
      <c r="B605" s="877"/>
    </row>
    <row r="606" spans="2:2" x14ac:dyDescent="0.2">
      <c r="B606" s="877"/>
    </row>
    <row r="607" spans="2:2" x14ac:dyDescent="0.2">
      <c r="B607" s="877"/>
    </row>
    <row r="608" spans="2:2" x14ac:dyDescent="0.2">
      <c r="B608" s="877"/>
    </row>
    <row r="609" spans="2:2" x14ac:dyDescent="0.2">
      <c r="B609" s="877"/>
    </row>
    <row r="610" spans="2:2" x14ac:dyDescent="0.2">
      <c r="B610" s="877"/>
    </row>
    <row r="611" spans="2:2" x14ac:dyDescent="0.2">
      <c r="B611" s="877"/>
    </row>
    <row r="612" spans="2:2" x14ac:dyDescent="0.2">
      <c r="B612" s="877"/>
    </row>
    <row r="613" spans="2:2" x14ac:dyDescent="0.2">
      <c r="B613" s="877"/>
    </row>
    <row r="614" spans="2:2" x14ac:dyDescent="0.2">
      <c r="B614" s="877"/>
    </row>
    <row r="615" spans="2:2" x14ac:dyDescent="0.2">
      <c r="B615" s="877"/>
    </row>
    <row r="616" spans="2:2" x14ac:dyDescent="0.2">
      <c r="B616" s="877"/>
    </row>
    <row r="617" spans="2:2" x14ac:dyDescent="0.2">
      <c r="B617" s="877"/>
    </row>
    <row r="618" spans="2:2" x14ac:dyDescent="0.2">
      <c r="B618" s="877"/>
    </row>
    <row r="619" spans="2:2" x14ac:dyDescent="0.2">
      <c r="B619" s="877"/>
    </row>
    <row r="620" spans="2:2" x14ac:dyDescent="0.2">
      <c r="B620" s="877"/>
    </row>
    <row r="621" spans="2:2" x14ac:dyDescent="0.2">
      <c r="B621" s="877"/>
    </row>
    <row r="622" spans="2:2" x14ac:dyDescent="0.2">
      <c r="B622" s="877"/>
    </row>
    <row r="623" spans="2:2" x14ac:dyDescent="0.2">
      <c r="B623" s="877"/>
    </row>
    <row r="624" spans="2:2" x14ac:dyDescent="0.2">
      <c r="B624" s="877"/>
    </row>
    <row r="625" spans="2:2" x14ac:dyDescent="0.2">
      <c r="B625" s="877"/>
    </row>
    <row r="626" spans="2:2" x14ac:dyDescent="0.2">
      <c r="B626" s="877"/>
    </row>
    <row r="627" spans="2:2" x14ac:dyDescent="0.2">
      <c r="B627" s="877"/>
    </row>
    <row r="628" spans="2:2" x14ac:dyDescent="0.2">
      <c r="B628" s="877"/>
    </row>
    <row r="629" spans="2:2" x14ac:dyDescent="0.2">
      <c r="B629" s="877"/>
    </row>
    <row r="630" spans="2:2" x14ac:dyDescent="0.2">
      <c r="B630" s="877"/>
    </row>
    <row r="631" spans="2:2" x14ac:dyDescent="0.2">
      <c r="B631" s="877"/>
    </row>
    <row r="632" spans="2:2" x14ac:dyDescent="0.2">
      <c r="B632" s="877"/>
    </row>
    <row r="633" spans="2:2" x14ac:dyDescent="0.2">
      <c r="B633" s="877"/>
    </row>
    <row r="634" spans="2:2" x14ac:dyDescent="0.2">
      <c r="B634" s="877"/>
    </row>
    <row r="635" spans="2:2" x14ac:dyDescent="0.2">
      <c r="B635" s="877"/>
    </row>
    <row r="636" spans="2:2" x14ac:dyDescent="0.2">
      <c r="B636" s="877"/>
    </row>
    <row r="637" spans="2:2" x14ac:dyDescent="0.2">
      <c r="B637" s="877"/>
    </row>
    <row r="638" spans="2:2" x14ac:dyDescent="0.2">
      <c r="B638" s="877"/>
    </row>
    <row r="639" spans="2:2" x14ac:dyDescent="0.2">
      <c r="B639" s="877"/>
    </row>
    <row r="640" spans="2:2" x14ac:dyDescent="0.2">
      <c r="B640" s="877"/>
    </row>
    <row r="641" spans="2:2" x14ac:dyDescent="0.2">
      <c r="B641" s="877"/>
    </row>
    <row r="642" spans="2:2" x14ac:dyDescent="0.2">
      <c r="B642" s="877"/>
    </row>
    <row r="643" spans="2:2" x14ac:dyDescent="0.2">
      <c r="B643" s="877"/>
    </row>
    <row r="644" spans="2:2" x14ac:dyDescent="0.2">
      <c r="B644" s="877"/>
    </row>
    <row r="645" spans="2:2" x14ac:dyDescent="0.2">
      <c r="B645" s="877"/>
    </row>
    <row r="646" spans="2:2" x14ac:dyDescent="0.2">
      <c r="B646" s="877"/>
    </row>
    <row r="647" spans="2:2" x14ac:dyDescent="0.2">
      <c r="B647" s="877"/>
    </row>
    <row r="648" spans="2:2" x14ac:dyDescent="0.2">
      <c r="B648" s="877"/>
    </row>
    <row r="649" spans="2:2" x14ac:dyDescent="0.2">
      <c r="B649" s="877"/>
    </row>
    <row r="650" spans="2:2" x14ac:dyDescent="0.2">
      <c r="B650" s="877"/>
    </row>
    <row r="651" spans="2:2" x14ac:dyDescent="0.2">
      <c r="B651" s="877"/>
    </row>
    <row r="652" spans="2:2" x14ac:dyDescent="0.2">
      <c r="B652" s="877"/>
    </row>
    <row r="653" spans="2:2" x14ac:dyDescent="0.2">
      <c r="B653" s="877"/>
    </row>
    <row r="654" spans="2:2" x14ac:dyDescent="0.2">
      <c r="B654" s="877"/>
    </row>
    <row r="655" spans="2:2" x14ac:dyDescent="0.2">
      <c r="B655" s="877"/>
    </row>
    <row r="656" spans="2:2" x14ac:dyDescent="0.2">
      <c r="B656" s="877"/>
    </row>
    <row r="657" spans="2:2" x14ac:dyDescent="0.2">
      <c r="B657" s="877"/>
    </row>
    <row r="658" spans="2:2" x14ac:dyDescent="0.2">
      <c r="B658" s="877"/>
    </row>
    <row r="659" spans="2:2" x14ac:dyDescent="0.2">
      <c r="B659" s="877"/>
    </row>
    <row r="660" spans="2:2" x14ac:dyDescent="0.2">
      <c r="B660" s="877"/>
    </row>
    <row r="661" spans="2:2" x14ac:dyDescent="0.2">
      <c r="B661" s="877"/>
    </row>
    <row r="662" spans="2:2" x14ac:dyDescent="0.2">
      <c r="B662" s="877"/>
    </row>
    <row r="663" spans="2:2" x14ac:dyDescent="0.2">
      <c r="B663" s="877"/>
    </row>
    <row r="664" spans="2:2" x14ac:dyDescent="0.2">
      <c r="B664" s="877"/>
    </row>
    <row r="665" spans="2:2" x14ac:dyDescent="0.2">
      <c r="B665" s="877"/>
    </row>
    <row r="666" spans="2:2" x14ac:dyDescent="0.2">
      <c r="B666" s="877"/>
    </row>
    <row r="667" spans="2:2" x14ac:dyDescent="0.2">
      <c r="B667" s="877"/>
    </row>
    <row r="668" spans="2:2" x14ac:dyDescent="0.2">
      <c r="B668" s="877"/>
    </row>
    <row r="669" spans="2:2" x14ac:dyDescent="0.2">
      <c r="B669" s="877"/>
    </row>
    <row r="670" spans="2:2" x14ac:dyDescent="0.2">
      <c r="B670" s="877"/>
    </row>
    <row r="671" spans="2:2" x14ac:dyDescent="0.2">
      <c r="B671" s="877"/>
    </row>
    <row r="672" spans="2:2" x14ac:dyDescent="0.2">
      <c r="B672" s="877"/>
    </row>
    <row r="673" spans="2:2" x14ac:dyDescent="0.2">
      <c r="B673" s="877"/>
    </row>
    <row r="674" spans="2:2" x14ac:dyDescent="0.2">
      <c r="B674" s="877"/>
    </row>
    <row r="675" spans="2:2" x14ac:dyDescent="0.2">
      <c r="B675" s="877"/>
    </row>
    <row r="676" spans="2:2" x14ac:dyDescent="0.2">
      <c r="B676" s="877"/>
    </row>
    <row r="677" spans="2:2" x14ac:dyDescent="0.2">
      <c r="B677" s="877"/>
    </row>
    <row r="678" spans="2:2" x14ac:dyDescent="0.2">
      <c r="B678" s="877"/>
    </row>
    <row r="679" spans="2:2" x14ac:dyDescent="0.2">
      <c r="B679" s="877"/>
    </row>
    <row r="680" spans="2:2" x14ac:dyDescent="0.2">
      <c r="B680" s="877"/>
    </row>
    <row r="681" spans="2:2" x14ac:dyDescent="0.2">
      <c r="B681" s="877"/>
    </row>
    <row r="682" spans="2:2" x14ac:dyDescent="0.2">
      <c r="B682" s="877"/>
    </row>
    <row r="683" spans="2:2" x14ac:dyDescent="0.2">
      <c r="B683" s="877"/>
    </row>
    <row r="684" spans="2:2" x14ac:dyDescent="0.2">
      <c r="B684" s="877"/>
    </row>
    <row r="685" spans="2:2" x14ac:dyDescent="0.2">
      <c r="B685" s="877"/>
    </row>
    <row r="686" spans="2:2" x14ac:dyDescent="0.2">
      <c r="B686" s="877"/>
    </row>
    <row r="687" spans="2:2" x14ac:dyDescent="0.2">
      <c r="B687" s="877"/>
    </row>
    <row r="688" spans="2:2" x14ac:dyDescent="0.2">
      <c r="B688" s="877"/>
    </row>
    <row r="689" spans="2:2" x14ac:dyDescent="0.2">
      <c r="B689" s="877"/>
    </row>
    <row r="690" spans="2:2" x14ac:dyDescent="0.2">
      <c r="B690" s="877"/>
    </row>
    <row r="691" spans="2:2" x14ac:dyDescent="0.2">
      <c r="B691" s="877"/>
    </row>
    <row r="692" spans="2:2" x14ac:dyDescent="0.2">
      <c r="B692" s="877"/>
    </row>
    <row r="693" spans="2:2" x14ac:dyDescent="0.2">
      <c r="B693" s="877"/>
    </row>
    <row r="694" spans="2:2" x14ac:dyDescent="0.2">
      <c r="B694" s="877"/>
    </row>
    <row r="695" spans="2:2" x14ac:dyDescent="0.2">
      <c r="B695" s="877"/>
    </row>
    <row r="696" spans="2:2" x14ac:dyDescent="0.2">
      <c r="B696" s="877"/>
    </row>
    <row r="697" spans="2:2" x14ac:dyDescent="0.2">
      <c r="B697" s="877"/>
    </row>
    <row r="698" spans="2:2" x14ac:dyDescent="0.2">
      <c r="B698" s="877"/>
    </row>
    <row r="699" spans="2:2" x14ac:dyDescent="0.2">
      <c r="B699" s="877"/>
    </row>
    <row r="700" spans="2:2" x14ac:dyDescent="0.2">
      <c r="B700" s="877"/>
    </row>
    <row r="701" spans="2:2" x14ac:dyDescent="0.2">
      <c r="B701" s="877"/>
    </row>
    <row r="702" spans="2:2" x14ac:dyDescent="0.2">
      <c r="B702" s="877"/>
    </row>
    <row r="703" spans="2:2" x14ac:dyDescent="0.2">
      <c r="B703" s="877"/>
    </row>
    <row r="704" spans="2:2" x14ac:dyDescent="0.2">
      <c r="B704" s="877"/>
    </row>
    <row r="705" spans="2:2" x14ac:dyDescent="0.2">
      <c r="B705" s="877"/>
    </row>
    <row r="706" spans="2:2" x14ac:dyDescent="0.2">
      <c r="B706" s="877"/>
    </row>
    <row r="707" spans="2:2" x14ac:dyDescent="0.2">
      <c r="B707" s="877"/>
    </row>
    <row r="708" spans="2:2" x14ac:dyDescent="0.2">
      <c r="B708" s="877"/>
    </row>
    <row r="709" spans="2:2" x14ac:dyDescent="0.2">
      <c r="B709" s="877"/>
    </row>
    <row r="710" spans="2:2" x14ac:dyDescent="0.2">
      <c r="B710" s="877"/>
    </row>
    <row r="711" spans="2:2" x14ac:dyDescent="0.2">
      <c r="B711" s="877"/>
    </row>
    <row r="712" spans="2:2" x14ac:dyDescent="0.2">
      <c r="B712" s="877"/>
    </row>
    <row r="713" spans="2:2" x14ac:dyDescent="0.2">
      <c r="B713" s="877"/>
    </row>
    <row r="714" spans="2:2" x14ac:dyDescent="0.2">
      <c r="B714" s="877"/>
    </row>
    <row r="715" spans="2:2" x14ac:dyDescent="0.2">
      <c r="B715" s="877"/>
    </row>
    <row r="716" spans="2:2" x14ac:dyDescent="0.2">
      <c r="B716" s="877"/>
    </row>
    <row r="717" spans="2:2" x14ac:dyDescent="0.2">
      <c r="B717" s="877"/>
    </row>
    <row r="718" spans="2:2" x14ac:dyDescent="0.2">
      <c r="B718" s="877"/>
    </row>
    <row r="719" spans="2:2" x14ac:dyDescent="0.2">
      <c r="B719" s="877"/>
    </row>
    <row r="720" spans="2:2" x14ac:dyDescent="0.2">
      <c r="B720" s="877"/>
    </row>
    <row r="721" spans="2:2" x14ac:dyDescent="0.2">
      <c r="B721" s="877"/>
    </row>
    <row r="722" spans="2:2" x14ac:dyDescent="0.2">
      <c r="B722" s="877"/>
    </row>
    <row r="723" spans="2:2" x14ac:dyDescent="0.2">
      <c r="B723" s="877"/>
    </row>
    <row r="724" spans="2:2" x14ac:dyDescent="0.2">
      <c r="B724" s="877"/>
    </row>
    <row r="725" spans="2:2" x14ac:dyDescent="0.2">
      <c r="B725" s="877"/>
    </row>
    <row r="726" spans="2:2" x14ac:dyDescent="0.2">
      <c r="B726" s="877"/>
    </row>
    <row r="727" spans="2:2" x14ac:dyDescent="0.2">
      <c r="B727" s="877"/>
    </row>
    <row r="728" spans="2:2" x14ac:dyDescent="0.2">
      <c r="B728" s="877"/>
    </row>
    <row r="729" spans="2:2" x14ac:dyDescent="0.2">
      <c r="B729" s="877"/>
    </row>
  </sheetData>
  <mergeCells count="72">
    <mergeCell ref="AE18:AE21"/>
    <mergeCell ref="AB11:AC11"/>
    <mergeCell ref="T12:U12"/>
    <mergeCell ref="X12:Y12"/>
    <mergeCell ref="Z12:AA12"/>
    <mergeCell ref="AB12:AC12"/>
    <mergeCell ref="T11:U11"/>
    <mergeCell ref="X10:Y10"/>
    <mergeCell ref="Z10:AA10"/>
    <mergeCell ref="C11:D11"/>
    <mergeCell ref="E11:F11"/>
    <mergeCell ref="G11:H11"/>
    <mergeCell ref="P11:Q11"/>
    <mergeCell ref="R11:S11"/>
    <mergeCell ref="X11:Y11"/>
    <mergeCell ref="Z11:AA11"/>
    <mergeCell ref="C10:D10"/>
    <mergeCell ref="E10:F10"/>
    <mergeCell ref="G10:H10"/>
    <mergeCell ref="J10:K10"/>
    <mergeCell ref="P10:Q10"/>
    <mergeCell ref="J8:K8"/>
    <mergeCell ref="Z8:AA8"/>
    <mergeCell ref="AB8:AC8"/>
    <mergeCell ref="E9:F9"/>
    <mergeCell ref="G9:H9"/>
    <mergeCell ref="J9:K9"/>
    <mergeCell ref="N9:O9"/>
    <mergeCell ref="P9:Q9"/>
    <mergeCell ref="P8:Q8"/>
    <mergeCell ref="X8:Y8"/>
    <mergeCell ref="R9:S9"/>
    <mergeCell ref="L8:M8"/>
    <mergeCell ref="X9:Y9"/>
    <mergeCell ref="Z9:AA9"/>
    <mergeCell ref="A8:B8"/>
    <mergeCell ref="C8:D8"/>
    <mergeCell ref="E8:F8"/>
    <mergeCell ref="G8:H8"/>
    <mergeCell ref="E6:F6"/>
    <mergeCell ref="G6:H6"/>
    <mergeCell ref="A7:B7"/>
    <mergeCell ref="Z7:AA7"/>
    <mergeCell ref="R6:S6"/>
    <mergeCell ref="T6:U6"/>
    <mergeCell ref="X6:Y6"/>
    <mergeCell ref="C6:D6"/>
    <mergeCell ref="L7:M7"/>
    <mergeCell ref="N7:O7"/>
    <mergeCell ref="P7:Q7"/>
    <mergeCell ref="R7:S7"/>
    <mergeCell ref="X7:Y7"/>
    <mergeCell ref="C7:D7"/>
    <mergeCell ref="E7:F7"/>
    <mergeCell ref="G7:H7"/>
    <mergeCell ref="J7:K7"/>
    <mergeCell ref="L6:O6"/>
    <mergeCell ref="P6:Q6"/>
    <mergeCell ref="X3:AC3"/>
    <mergeCell ref="J4:K4"/>
    <mergeCell ref="P4:Q4"/>
    <mergeCell ref="T5:U5"/>
    <mergeCell ref="Z6:AA6"/>
    <mergeCell ref="G5:H5"/>
    <mergeCell ref="L5:O5"/>
    <mergeCell ref="P5:Q5"/>
    <mergeCell ref="R5:S5"/>
    <mergeCell ref="C3:H3"/>
    <mergeCell ref="J3:O3"/>
    <mergeCell ref="P3:Q3"/>
    <mergeCell ref="C5:D5"/>
    <mergeCell ref="E5:F5"/>
  </mergeCells>
  <pageMargins left="0.4" right="0.36" top="1.17" bottom="0.49" header="0.5" footer="0.5"/>
  <pageSetup paperSize="9" scale="76"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68"/>
  <sheetViews>
    <sheetView zoomScale="80" zoomScaleNormal="80" workbookViewId="0">
      <pane xSplit="1" ySplit="13" topLeftCell="B14" activePane="bottomRight" state="frozen"/>
      <selection activeCell="A19" sqref="A19:I19"/>
      <selection pane="topRight" activeCell="A19" sqref="A19:I19"/>
      <selection pane="bottomLeft" activeCell="A19" sqref="A19:I19"/>
      <selection pane="bottomRight" activeCell="AN27" sqref="AN27"/>
    </sheetView>
  </sheetViews>
  <sheetFormatPr defaultRowHeight="12.75" x14ac:dyDescent="0.2"/>
  <cols>
    <col min="1" max="1" width="20.5703125" style="795" customWidth="1"/>
    <col min="2" max="2" width="13.5703125" style="795" customWidth="1"/>
    <col min="3" max="3" width="3.140625" style="795" customWidth="1"/>
    <col min="4" max="4" width="8.28515625" style="795" customWidth="1"/>
    <col min="5" max="5" width="1.42578125" style="795" customWidth="1"/>
    <col min="6" max="6" width="9.85546875" style="795" customWidth="1"/>
    <col min="7" max="7" width="1.7109375" style="795" customWidth="1"/>
    <col min="8" max="8" width="8.42578125" style="795" customWidth="1"/>
    <col min="9" max="9" width="2.140625" style="795" customWidth="1"/>
    <col min="10" max="10" width="7.7109375" style="795" customWidth="1"/>
    <col min="11" max="11" width="1.85546875" style="795" customWidth="1"/>
    <col min="12" max="12" width="7.28515625" style="795" customWidth="1"/>
    <col min="13" max="13" width="1.42578125" style="795" customWidth="1"/>
    <col min="14" max="14" width="8" style="795" customWidth="1"/>
    <col min="15" max="15" width="2" style="795" customWidth="1"/>
    <col min="16" max="16" width="8" style="795" customWidth="1"/>
    <col min="17" max="17" width="1.140625" style="795" customWidth="1"/>
    <col min="18" max="18" width="9.5703125" style="795" customWidth="1"/>
    <col min="19" max="19" width="0.85546875" style="795" customWidth="1"/>
    <col min="20" max="20" width="13.28515625" style="795" customWidth="1"/>
    <col min="21" max="21" width="1.7109375" style="795" customWidth="1"/>
    <col min="22" max="22" width="8.7109375" style="795" customWidth="1"/>
    <col min="23" max="23" width="1.42578125" style="795" customWidth="1"/>
    <col min="24" max="24" width="8.7109375" style="795" customWidth="1"/>
    <col min="25" max="25" width="1.140625" style="795" customWidth="1"/>
    <col min="26" max="26" width="2.42578125" style="795" customWidth="1"/>
    <col min="27" max="27" width="12.140625" style="795" customWidth="1"/>
    <col min="28" max="28" width="1.85546875" style="795" customWidth="1"/>
    <col min="29" max="29" width="10.42578125" style="795" customWidth="1"/>
    <col min="30" max="30" width="2.85546875" style="795" customWidth="1"/>
    <col min="31" max="31" width="10.85546875" style="795" customWidth="1"/>
    <col min="32" max="32" width="1.7109375" style="795" customWidth="1"/>
    <col min="33" max="33" width="1.7109375" customWidth="1"/>
    <col min="34" max="34" width="3.7109375" customWidth="1"/>
    <col min="35" max="35" width="4.28515625" style="795" customWidth="1"/>
    <col min="36" max="36" width="10.7109375" style="795" customWidth="1"/>
    <col min="37" max="37" width="1.7109375" style="795" customWidth="1"/>
    <col min="38" max="38" width="9.7109375" style="795" bestFit="1" customWidth="1"/>
    <col min="39" max="39" width="1.7109375" style="795" customWidth="1"/>
    <col min="40" max="40" width="10" style="795" customWidth="1"/>
    <col min="41" max="41" width="1.7109375" style="795" customWidth="1"/>
    <col min="42" max="42" width="10.42578125" style="795" customWidth="1"/>
    <col min="43" max="43" width="2" style="795" customWidth="1"/>
    <col min="44" max="44" width="9.7109375" style="795" bestFit="1" customWidth="1"/>
    <col min="45" max="45" width="1.85546875" style="795" customWidth="1"/>
    <col min="46" max="46" width="9.28515625" style="795" bestFit="1" customWidth="1"/>
    <col min="47" max="47" width="1.5703125" style="795" customWidth="1"/>
    <col min="48" max="48" width="9.28515625" style="795" bestFit="1" customWidth="1"/>
    <col min="49" max="49" width="1.85546875" style="795" customWidth="1"/>
    <col min="50" max="50" width="9.28515625" style="795" bestFit="1" customWidth="1"/>
    <col min="51" max="51" width="1.85546875" style="795" customWidth="1"/>
    <col min="52" max="53" width="9.140625" style="795"/>
    <col min="54" max="54" width="14.42578125" style="795" customWidth="1"/>
    <col min="55" max="16384" width="9.140625" style="795"/>
  </cols>
  <sheetData>
    <row r="1" spans="1:54" ht="23.25" x14ac:dyDescent="0.35">
      <c r="A1" s="948" t="s">
        <v>1192</v>
      </c>
      <c r="J1" s="949"/>
      <c r="AH1" s="24"/>
    </row>
    <row r="2" spans="1:54" ht="13.5" thickBot="1" x14ac:dyDescent="0.25"/>
    <row r="3" spans="1:54" x14ac:dyDescent="0.2">
      <c r="A3" s="796"/>
      <c r="B3" s="954"/>
      <c r="C3" s="951"/>
      <c r="D3" s="3257" t="s">
        <v>366</v>
      </c>
      <c r="E3" s="3258"/>
      <c r="F3" s="3258"/>
      <c r="G3" s="3258"/>
      <c r="H3" s="3258"/>
      <c r="I3" s="3258"/>
      <c r="J3" s="3258"/>
      <c r="K3" s="3258"/>
      <c r="L3" s="3258"/>
      <c r="M3" s="3258"/>
      <c r="N3" s="952">
        <v>2008</v>
      </c>
      <c r="O3" s="953"/>
      <c r="P3" s="953" t="s">
        <v>492</v>
      </c>
      <c r="Q3" s="953"/>
      <c r="R3" s="953"/>
      <c r="S3" s="951"/>
      <c r="T3" s="954"/>
      <c r="U3" s="951"/>
      <c r="V3" s="954"/>
      <c r="W3" s="953"/>
      <c r="X3" s="950"/>
      <c r="Y3" s="951"/>
      <c r="AA3" s="954"/>
      <c r="AB3" s="953"/>
      <c r="AC3" s="953"/>
      <c r="AD3" s="953"/>
      <c r="AE3" s="797"/>
      <c r="AF3" s="798"/>
      <c r="AG3" s="14"/>
    </row>
    <row r="4" spans="1:54" x14ac:dyDescent="0.2">
      <c r="A4" s="813"/>
      <c r="B4" s="2921" t="s">
        <v>367</v>
      </c>
      <c r="C4" s="2922"/>
      <c r="D4" s="2921" t="s">
        <v>71</v>
      </c>
      <c r="E4" s="3233"/>
      <c r="F4" s="3233"/>
      <c r="G4" s="3233"/>
      <c r="H4" s="3233"/>
      <c r="I4" s="3233"/>
      <c r="J4" s="3233"/>
      <c r="K4" s="3233"/>
      <c r="L4" s="3233"/>
      <c r="M4" s="3233"/>
      <c r="N4" s="3233"/>
      <c r="O4" s="3233"/>
      <c r="P4" s="3233"/>
      <c r="Q4" s="3233"/>
      <c r="R4" s="3233"/>
      <c r="S4" s="2922"/>
      <c r="T4" s="2921" t="s">
        <v>367</v>
      </c>
      <c r="U4" s="2922"/>
      <c r="V4" s="814"/>
      <c r="W4" s="817"/>
      <c r="X4" s="816"/>
      <c r="Y4" s="819"/>
      <c r="AA4" s="2921" t="s">
        <v>368</v>
      </c>
      <c r="AB4" s="3233"/>
      <c r="AC4" s="3233"/>
      <c r="AD4" s="3233"/>
      <c r="AE4" s="3233"/>
      <c r="AF4" s="2922"/>
      <c r="AG4" s="81"/>
    </row>
    <row r="5" spans="1:54" x14ac:dyDescent="0.2">
      <c r="A5" s="813"/>
      <c r="B5" s="2921" t="s">
        <v>374</v>
      </c>
      <c r="C5" s="2922"/>
      <c r="D5" s="2921" t="s">
        <v>370</v>
      </c>
      <c r="E5" s="3233"/>
      <c r="F5" s="3233"/>
      <c r="G5" s="3233"/>
      <c r="H5" s="3233"/>
      <c r="I5" s="3233"/>
      <c r="J5" s="3233"/>
      <c r="K5" s="3233"/>
      <c r="L5" s="3233"/>
      <c r="M5" s="3233"/>
      <c r="N5" s="3233"/>
      <c r="O5" s="3233"/>
      <c r="P5" s="3233"/>
      <c r="Q5" s="3233"/>
      <c r="R5" s="3233"/>
      <c r="S5" s="2922"/>
      <c r="T5" s="2921" t="s">
        <v>371</v>
      </c>
      <c r="U5" s="2922"/>
      <c r="V5" s="2921" t="s">
        <v>372</v>
      </c>
      <c r="W5" s="3233"/>
      <c r="X5" s="3232" t="s">
        <v>373</v>
      </c>
      <c r="Y5" s="2922"/>
      <c r="AA5" s="814"/>
      <c r="AB5" s="817"/>
      <c r="AC5" s="955" t="s">
        <v>675</v>
      </c>
      <c r="AD5" s="817"/>
      <c r="AE5" s="817"/>
      <c r="AF5" s="819"/>
      <c r="AG5" s="81"/>
    </row>
    <row r="6" spans="1:54" x14ac:dyDescent="0.2">
      <c r="A6" s="813"/>
      <c r="B6" s="3255" t="s">
        <v>410</v>
      </c>
      <c r="C6" s="3256"/>
      <c r="D6" s="813"/>
      <c r="E6" s="877"/>
      <c r="F6" s="877"/>
      <c r="G6" s="877"/>
      <c r="H6" s="877"/>
      <c r="I6" s="877"/>
      <c r="J6" s="877"/>
      <c r="K6" s="877"/>
      <c r="L6" s="877"/>
      <c r="M6" s="877"/>
      <c r="N6" s="877"/>
      <c r="O6" s="877"/>
      <c r="P6" s="877"/>
      <c r="Q6" s="877"/>
      <c r="R6" s="877"/>
      <c r="S6" s="898"/>
      <c r="T6" s="2921" t="s">
        <v>374</v>
      </c>
      <c r="U6" s="2922"/>
      <c r="V6" s="2921" t="s">
        <v>375</v>
      </c>
      <c r="W6" s="3233"/>
      <c r="X6" s="3232" t="s">
        <v>376</v>
      </c>
      <c r="Y6" s="2922"/>
      <c r="AA6" s="956"/>
      <c r="AB6" s="957"/>
      <c r="AC6" s="957"/>
      <c r="AD6" s="957"/>
      <c r="AE6" s="3259"/>
      <c r="AF6" s="3260"/>
      <c r="AG6" s="255"/>
    </row>
    <row r="7" spans="1:54" x14ac:dyDescent="0.2">
      <c r="A7" s="814" t="s">
        <v>678</v>
      </c>
      <c r="B7" s="2921" t="s">
        <v>540</v>
      </c>
      <c r="C7" s="2922"/>
      <c r="D7" s="3228" t="s">
        <v>557</v>
      </c>
      <c r="E7" s="3231"/>
      <c r="F7" s="3228" t="s">
        <v>557</v>
      </c>
      <c r="G7" s="3231"/>
      <c r="H7" s="3228" t="s">
        <v>557</v>
      </c>
      <c r="I7" s="3231"/>
      <c r="J7" s="3228" t="s">
        <v>381</v>
      </c>
      <c r="K7" s="3230"/>
      <c r="L7" s="3228" t="s">
        <v>381</v>
      </c>
      <c r="M7" s="3230"/>
      <c r="N7" s="3228" t="s">
        <v>382</v>
      </c>
      <c r="O7" s="3230"/>
      <c r="P7" s="3228" t="s">
        <v>383</v>
      </c>
      <c r="Q7" s="3230"/>
      <c r="R7" s="958"/>
      <c r="S7" s="959"/>
      <c r="T7" s="2921" t="s">
        <v>384</v>
      </c>
      <c r="U7" s="2922"/>
      <c r="V7" s="2921" t="s">
        <v>385</v>
      </c>
      <c r="W7" s="3233"/>
      <c r="X7" s="816"/>
      <c r="Y7" s="819"/>
      <c r="AA7" s="814"/>
      <c r="AB7" s="817"/>
      <c r="AC7" s="958"/>
      <c r="AD7" s="817"/>
      <c r="AE7" s="2959"/>
      <c r="AF7" s="2960"/>
      <c r="AG7" s="255"/>
    </row>
    <row r="8" spans="1:54" x14ac:dyDescent="0.2">
      <c r="A8" s="814"/>
      <c r="B8" s="2921" t="s">
        <v>541</v>
      </c>
      <c r="C8" s="2922"/>
      <c r="D8" s="3232" t="s">
        <v>659</v>
      </c>
      <c r="E8" s="3246"/>
      <c r="F8" s="3232" t="s">
        <v>562</v>
      </c>
      <c r="G8" s="3246"/>
      <c r="H8" s="3232" t="s">
        <v>380</v>
      </c>
      <c r="I8" s="3246"/>
      <c r="J8" s="3232" t="s">
        <v>391</v>
      </c>
      <c r="K8" s="3233"/>
      <c r="L8" s="3232" t="s">
        <v>391</v>
      </c>
      <c r="M8" s="3233"/>
      <c r="N8" s="3232" t="s">
        <v>392</v>
      </c>
      <c r="O8" s="3233"/>
      <c r="P8" s="3232" t="s">
        <v>393</v>
      </c>
      <c r="Q8" s="3233"/>
      <c r="R8" s="2923" t="s">
        <v>488</v>
      </c>
      <c r="S8" s="3261"/>
      <c r="T8" s="2921" t="s">
        <v>394</v>
      </c>
      <c r="U8" s="2922"/>
      <c r="V8" s="814"/>
      <c r="W8" s="817"/>
      <c r="X8" s="816"/>
      <c r="Y8" s="819"/>
      <c r="AA8" s="2921" t="s">
        <v>395</v>
      </c>
      <c r="AB8" s="3246"/>
      <c r="AC8" s="3232" t="s">
        <v>374</v>
      </c>
      <c r="AD8" s="3246"/>
      <c r="AE8" s="2959" t="s">
        <v>488</v>
      </c>
      <c r="AF8" s="2960"/>
      <c r="AG8" s="255"/>
    </row>
    <row r="9" spans="1:54" x14ac:dyDescent="0.2">
      <c r="A9" s="813"/>
      <c r="B9" s="2921" t="s">
        <v>341</v>
      </c>
      <c r="C9" s="2922"/>
      <c r="D9" s="3262" t="s">
        <v>660</v>
      </c>
      <c r="E9" s="3246"/>
      <c r="F9" s="3232" t="s">
        <v>413</v>
      </c>
      <c r="G9" s="3246"/>
      <c r="H9" s="3232" t="s">
        <v>390</v>
      </c>
      <c r="I9" s="3246"/>
      <c r="J9" s="3232" t="s">
        <v>400</v>
      </c>
      <c r="K9" s="3233"/>
      <c r="L9" s="3232" t="s">
        <v>401</v>
      </c>
      <c r="M9" s="3233"/>
      <c r="N9" s="3232" t="s">
        <v>402</v>
      </c>
      <c r="O9" s="3233"/>
      <c r="P9" s="3232" t="s">
        <v>403</v>
      </c>
      <c r="Q9" s="3233"/>
      <c r="R9" s="2923"/>
      <c r="S9" s="3261"/>
      <c r="T9" s="2921"/>
      <c r="U9" s="2922"/>
      <c r="V9" s="2921" t="s">
        <v>491</v>
      </c>
      <c r="W9" s="3233"/>
      <c r="X9" s="816"/>
      <c r="Y9" s="819"/>
      <c r="AA9" s="2921" t="s">
        <v>404</v>
      </c>
      <c r="AB9" s="3246"/>
      <c r="AC9" s="3232" t="s">
        <v>405</v>
      </c>
      <c r="AD9" s="3246"/>
      <c r="AE9" s="2959"/>
      <c r="AF9" s="2960"/>
      <c r="AG9" s="255"/>
    </row>
    <row r="10" spans="1:54" x14ac:dyDescent="0.2">
      <c r="A10" s="813"/>
      <c r="B10" s="1277">
        <v>2008</v>
      </c>
      <c r="C10" s="819" t="s">
        <v>492</v>
      </c>
      <c r="D10" s="816" t="s">
        <v>406</v>
      </c>
      <c r="E10" s="815"/>
      <c r="F10" s="3232" t="s">
        <v>661</v>
      </c>
      <c r="G10" s="3246"/>
      <c r="H10" s="3232" t="s">
        <v>399</v>
      </c>
      <c r="I10" s="3246"/>
      <c r="J10" s="3232" t="s">
        <v>408</v>
      </c>
      <c r="K10" s="3246"/>
      <c r="L10" s="3232" t="s">
        <v>399</v>
      </c>
      <c r="M10" s="3246"/>
      <c r="N10" s="3232" t="s">
        <v>409</v>
      </c>
      <c r="O10" s="3246"/>
      <c r="P10" s="816"/>
      <c r="Q10" s="817"/>
      <c r="R10" s="960"/>
      <c r="S10" s="961"/>
      <c r="T10" s="814"/>
      <c r="U10" s="819"/>
      <c r="V10" s="814"/>
      <c r="W10" s="817"/>
      <c r="X10" s="816"/>
      <c r="Y10" s="819"/>
      <c r="AA10" s="2921" t="s">
        <v>410</v>
      </c>
      <c r="AB10" s="3246"/>
      <c r="AC10" s="3232" t="s">
        <v>411</v>
      </c>
      <c r="AD10" s="3246"/>
      <c r="AE10" s="808"/>
      <c r="AF10" s="802"/>
      <c r="AG10" s="255"/>
    </row>
    <row r="11" spans="1:54" x14ac:dyDescent="0.2">
      <c r="A11" s="814"/>
      <c r="B11" s="2921"/>
      <c r="C11" s="2922"/>
      <c r="D11" s="3232" t="s">
        <v>412</v>
      </c>
      <c r="E11" s="3246"/>
      <c r="F11" s="3232" t="s">
        <v>662</v>
      </c>
      <c r="G11" s="3246"/>
      <c r="H11" s="3232" t="s">
        <v>407</v>
      </c>
      <c r="I11" s="3246"/>
      <c r="J11" s="3232" t="s">
        <v>570</v>
      </c>
      <c r="K11" s="3246"/>
      <c r="L11" s="3232"/>
      <c r="M11" s="3233"/>
      <c r="N11" s="3232"/>
      <c r="O11" s="3246"/>
      <c r="P11" s="816"/>
      <c r="Q11" s="815"/>
      <c r="R11" s="816"/>
      <c r="S11" s="819"/>
      <c r="T11" s="814"/>
      <c r="U11" s="819"/>
      <c r="V11" s="2921" t="s">
        <v>434</v>
      </c>
      <c r="W11" s="3246"/>
      <c r="X11" s="3232" t="s">
        <v>435</v>
      </c>
      <c r="Y11" s="2922"/>
      <c r="AA11" s="2921" t="s">
        <v>436</v>
      </c>
      <c r="AB11" s="3246"/>
      <c r="AC11" s="3232" t="s">
        <v>437</v>
      </c>
      <c r="AD11" s="3246"/>
      <c r="AE11" s="897"/>
      <c r="AF11" s="898"/>
      <c r="AG11" s="62"/>
      <c r="AH11" s="13"/>
    </row>
    <row r="12" spans="1:54" x14ac:dyDescent="0.2">
      <c r="A12" s="814"/>
      <c r="B12" s="2921" t="s">
        <v>139</v>
      </c>
      <c r="C12" s="2922"/>
      <c r="D12" s="816"/>
      <c r="E12" s="815"/>
      <c r="F12" s="3247" t="s">
        <v>413</v>
      </c>
      <c r="G12" s="3249"/>
      <c r="H12" s="3247" t="s">
        <v>663</v>
      </c>
      <c r="I12" s="3249"/>
      <c r="J12" s="3247" t="s">
        <v>659</v>
      </c>
      <c r="K12" s="3249"/>
      <c r="L12" s="897"/>
      <c r="M12" s="877"/>
      <c r="N12" s="816"/>
      <c r="O12" s="817"/>
      <c r="P12" s="816"/>
      <c r="Q12" s="817"/>
      <c r="R12" s="816"/>
      <c r="S12" s="819"/>
      <c r="T12" s="814" t="s">
        <v>140</v>
      </c>
      <c r="U12" s="966"/>
      <c r="V12" s="2921" t="s">
        <v>438</v>
      </c>
      <c r="W12" s="3246"/>
      <c r="X12" s="3232" t="s">
        <v>439</v>
      </c>
      <c r="Y12" s="2922"/>
      <c r="AA12" s="2921" t="s">
        <v>440</v>
      </c>
      <c r="AB12" s="3246"/>
      <c r="AC12" s="3232" t="s">
        <v>441</v>
      </c>
      <c r="AD12" s="3246"/>
      <c r="AE12" s="3232" t="s">
        <v>442</v>
      </c>
      <c r="AF12" s="2922"/>
      <c r="AG12" s="14"/>
    </row>
    <row r="13" spans="1:54" ht="13.5" thickBot="1" x14ac:dyDescent="0.25">
      <c r="A13" s="821" t="s">
        <v>443</v>
      </c>
      <c r="B13" s="821"/>
      <c r="C13" s="967"/>
      <c r="D13" s="968">
        <v>0.5</v>
      </c>
      <c r="E13" s="969"/>
      <c r="F13" s="970">
        <v>1</v>
      </c>
      <c r="G13" s="971"/>
      <c r="H13" s="972">
        <v>1.5</v>
      </c>
      <c r="I13" s="973"/>
      <c r="J13" s="972">
        <v>0.5</v>
      </c>
      <c r="K13" s="974"/>
      <c r="L13" s="970">
        <v>1</v>
      </c>
      <c r="M13" s="974"/>
      <c r="N13" s="972">
        <v>0.5</v>
      </c>
      <c r="O13" s="974"/>
      <c r="P13" s="972">
        <v>0.5</v>
      </c>
      <c r="Q13" s="971"/>
      <c r="R13" s="902"/>
      <c r="S13" s="828"/>
      <c r="T13" s="827"/>
      <c r="U13" s="828"/>
      <c r="V13" s="827"/>
      <c r="W13" s="825"/>
      <c r="X13" s="3251"/>
      <c r="Y13" s="3252"/>
      <c r="AA13" s="3253" t="s">
        <v>486</v>
      </c>
      <c r="AB13" s="3254"/>
      <c r="AC13" s="3251" t="s">
        <v>486</v>
      </c>
      <c r="AD13" s="3254"/>
      <c r="AE13" s="3251" t="s">
        <v>486</v>
      </c>
      <c r="AF13" s="3252"/>
      <c r="AG13" s="81"/>
      <c r="AI13" s="877"/>
      <c r="AJ13" s="877"/>
    </row>
    <row r="14" spans="1:54" x14ac:dyDescent="0.2">
      <c r="A14" s="829" t="s">
        <v>591</v>
      </c>
      <c r="B14" s="1280">
        <v>6542.8289999999997</v>
      </c>
      <c r="C14" s="1212"/>
      <c r="D14" s="975">
        <v>602</v>
      </c>
      <c r="E14" s="976"/>
      <c r="F14" s="977">
        <v>3810</v>
      </c>
      <c r="G14" s="833"/>
      <c r="H14" s="977">
        <v>2175</v>
      </c>
      <c r="I14" s="833"/>
      <c r="J14" s="977">
        <v>0</v>
      </c>
      <c r="K14" s="833"/>
      <c r="L14" s="977">
        <v>0</v>
      </c>
      <c r="M14" s="833"/>
      <c r="N14" s="977">
        <v>311</v>
      </c>
      <c r="O14" s="833"/>
      <c r="P14" s="978">
        <v>11.5</v>
      </c>
      <c r="Q14" s="833"/>
      <c r="R14" s="907">
        <v>6909.5</v>
      </c>
      <c r="S14" s="841"/>
      <c r="T14" s="918">
        <v>7534.75</v>
      </c>
      <c r="U14" s="979"/>
      <c r="V14" s="1182">
        <v>1.151604298385301</v>
      </c>
      <c r="W14" s="906"/>
      <c r="X14" s="981">
        <v>0</v>
      </c>
      <c r="Y14" s="836"/>
      <c r="Z14" s="913"/>
      <c r="AA14" s="835">
        <v>131217.52571589395</v>
      </c>
      <c r="AB14" s="906"/>
      <c r="AC14" s="907">
        <v>0</v>
      </c>
      <c r="AD14" s="906"/>
      <c r="AE14" s="907">
        <v>131217.52571589395</v>
      </c>
      <c r="AF14" s="836"/>
      <c r="AG14" s="81"/>
      <c r="AI14" s="877"/>
      <c r="AJ14" s="877"/>
      <c r="BB14" s="1183"/>
    </row>
    <row r="15" spans="1:54" x14ac:dyDescent="0.2">
      <c r="A15" s="829" t="s">
        <v>494</v>
      </c>
      <c r="B15" s="1280">
        <v>4486.5379999999996</v>
      </c>
      <c r="C15" s="1212"/>
      <c r="D15" s="975">
        <v>91</v>
      </c>
      <c r="E15" s="976"/>
      <c r="F15" s="977">
        <v>1577</v>
      </c>
      <c r="G15" s="833"/>
      <c r="H15" s="977">
        <v>1362</v>
      </c>
      <c r="I15" s="833"/>
      <c r="J15" s="977">
        <v>646</v>
      </c>
      <c r="K15" s="833"/>
      <c r="L15" s="977">
        <v>0</v>
      </c>
      <c r="M15" s="833"/>
      <c r="N15" s="977">
        <v>828</v>
      </c>
      <c r="O15" s="833"/>
      <c r="P15" s="978">
        <v>491.24</v>
      </c>
      <c r="Q15" s="833"/>
      <c r="R15" s="907">
        <v>4995.24</v>
      </c>
      <c r="S15" s="841"/>
      <c r="T15" s="918">
        <v>4648.12</v>
      </c>
      <c r="U15" s="836"/>
      <c r="V15" s="1182">
        <v>1.0360148515403191</v>
      </c>
      <c r="W15" s="906"/>
      <c r="X15" s="981">
        <v>0</v>
      </c>
      <c r="Y15" s="836"/>
      <c r="Z15" s="913"/>
      <c r="AA15" s="835">
        <v>80946.920021309386</v>
      </c>
      <c r="AB15" s="906"/>
      <c r="AC15" s="907">
        <v>0</v>
      </c>
      <c r="AD15" s="906"/>
      <c r="AE15" s="907">
        <v>80946.920021309386</v>
      </c>
      <c r="AF15" s="836"/>
      <c r="AG15" s="14"/>
      <c r="AI15" s="877"/>
      <c r="AJ15" s="877"/>
      <c r="BB15" s="1183"/>
    </row>
    <row r="16" spans="1:54" x14ac:dyDescent="0.2">
      <c r="A16" s="829" t="s">
        <v>612</v>
      </c>
      <c r="B16" s="1280">
        <v>2401.4029999999998</v>
      </c>
      <c r="C16" s="1213"/>
      <c r="D16" s="975">
        <v>161</v>
      </c>
      <c r="E16" s="976"/>
      <c r="F16" s="977">
        <v>1577</v>
      </c>
      <c r="G16" s="833"/>
      <c r="H16" s="977">
        <v>603</v>
      </c>
      <c r="I16" s="833"/>
      <c r="J16" s="977">
        <v>82</v>
      </c>
      <c r="K16" s="833"/>
      <c r="L16" s="977">
        <v>0</v>
      </c>
      <c r="M16" s="833"/>
      <c r="N16" s="977">
        <v>70</v>
      </c>
      <c r="O16" s="833"/>
      <c r="P16" s="978">
        <v>0.5</v>
      </c>
      <c r="Q16" s="833"/>
      <c r="R16" s="907">
        <v>2493.5</v>
      </c>
      <c r="S16" s="841"/>
      <c r="T16" s="918">
        <v>2638.25</v>
      </c>
      <c r="U16" s="836"/>
      <c r="V16" s="1182">
        <v>1.098628593368127</v>
      </c>
      <c r="W16" s="906"/>
      <c r="X16" s="981">
        <v>0</v>
      </c>
      <c r="Y16" s="836"/>
      <c r="Z16" s="913"/>
      <c r="AA16" s="835">
        <v>45945.072792057756</v>
      </c>
      <c r="AB16" s="906"/>
      <c r="AC16" s="907">
        <v>0</v>
      </c>
      <c r="AD16" s="906"/>
      <c r="AE16" s="907">
        <v>45945.072792057756</v>
      </c>
      <c r="AF16" s="836"/>
      <c r="AG16" s="14"/>
      <c r="AI16" s="877"/>
      <c r="AJ16" s="877"/>
      <c r="BB16" s="1183"/>
    </row>
    <row r="17" spans="1:54" x14ac:dyDescent="0.2">
      <c r="A17" s="829" t="s">
        <v>306</v>
      </c>
      <c r="B17" s="1280">
        <v>4906.7960000000003</v>
      </c>
      <c r="C17" s="1213"/>
      <c r="D17" s="975">
        <v>299</v>
      </c>
      <c r="E17" s="976"/>
      <c r="F17" s="977">
        <v>3008</v>
      </c>
      <c r="G17" s="833"/>
      <c r="H17" s="977">
        <v>1127</v>
      </c>
      <c r="I17" s="833"/>
      <c r="J17" s="977">
        <v>0</v>
      </c>
      <c r="K17" s="833"/>
      <c r="L17" s="977">
        <v>0</v>
      </c>
      <c r="M17" s="833"/>
      <c r="N17" s="977">
        <v>13</v>
      </c>
      <c r="O17" s="833"/>
      <c r="P17" s="978">
        <v>27.5</v>
      </c>
      <c r="Q17" s="833"/>
      <c r="R17" s="907">
        <v>4474.5</v>
      </c>
      <c r="S17" s="841"/>
      <c r="T17" s="918">
        <v>4868.25</v>
      </c>
      <c r="U17" s="836"/>
      <c r="V17" s="1182">
        <v>0.99214436467299638</v>
      </c>
      <c r="W17" s="906"/>
      <c r="X17" s="981">
        <v>38.546000000000276</v>
      </c>
      <c r="Y17" s="836"/>
      <c r="Z17" s="913"/>
      <c r="AA17" s="835">
        <v>84780.479719486466</v>
      </c>
      <c r="AB17" s="906"/>
      <c r="AC17" s="907">
        <v>595.71825959383318</v>
      </c>
      <c r="AD17" s="906"/>
      <c r="AE17" s="907">
        <v>85376.197979080302</v>
      </c>
      <c r="AF17" s="836"/>
      <c r="AG17" s="14"/>
      <c r="AI17" s="877"/>
      <c r="AJ17" s="877"/>
      <c r="BB17" s="1183"/>
    </row>
    <row r="18" spans="1:54" x14ac:dyDescent="0.2">
      <c r="A18" s="842" t="s">
        <v>496</v>
      </c>
      <c r="B18" s="1280">
        <v>2143.1950000000002</v>
      </c>
      <c r="C18" s="1213"/>
      <c r="D18" s="975">
        <v>0</v>
      </c>
      <c r="E18" s="976"/>
      <c r="F18" s="977">
        <v>639</v>
      </c>
      <c r="G18" s="833"/>
      <c r="H18" s="977">
        <v>529</v>
      </c>
      <c r="I18" s="833"/>
      <c r="J18" s="977">
        <v>64</v>
      </c>
      <c r="K18" s="833"/>
      <c r="L18" s="977">
        <v>0</v>
      </c>
      <c r="M18" s="833"/>
      <c r="N18" s="977">
        <v>275</v>
      </c>
      <c r="O18" s="833"/>
      <c r="P18" s="978">
        <v>52.04</v>
      </c>
      <c r="Q18" s="833"/>
      <c r="R18" s="907">
        <v>1559.04</v>
      </c>
      <c r="S18" s="841"/>
      <c r="T18" s="918">
        <v>1628.02</v>
      </c>
      <c r="U18" s="982"/>
      <c r="V18" s="1182">
        <v>0.75962289945618566</v>
      </c>
      <c r="W18" s="906"/>
      <c r="X18" s="981">
        <v>515.17500000000018</v>
      </c>
      <c r="Y18" s="836"/>
      <c r="Z18" s="913"/>
      <c r="AA18" s="835">
        <v>28351.936854705153</v>
      </c>
      <c r="AB18" s="906"/>
      <c r="AC18" s="907">
        <v>7961.8936954872352</v>
      </c>
      <c r="AD18" s="906"/>
      <c r="AE18" s="907">
        <v>36313.83055019239</v>
      </c>
      <c r="AF18" s="836"/>
      <c r="AG18" s="14"/>
      <c r="AI18" s="877"/>
      <c r="AJ18" s="877"/>
      <c r="BB18" s="1183"/>
    </row>
    <row r="19" spans="1:54" x14ac:dyDescent="0.2">
      <c r="A19" s="829" t="s">
        <v>445</v>
      </c>
      <c r="B19" s="1280">
        <v>4911.4120000000003</v>
      </c>
      <c r="C19" s="1213"/>
      <c r="D19" s="975">
        <v>526</v>
      </c>
      <c r="E19" s="976"/>
      <c r="F19" s="977">
        <v>1511</v>
      </c>
      <c r="G19" s="833"/>
      <c r="H19" s="977">
        <v>691</v>
      </c>
      <c r="I19" s="833"/>
      <c r="J19" s="977">
        <v>753</v>
      </c>
      <c r="K19" s="833"/>
      <c r="L19" s="977">
        <v>80</v>
      </c>
      <c r="M19" s="833"/>
      <c r="N19" s="977">
        <v>1029</v>
      </c>
      <c r="O19" s="833"/>
      <c r="P19" s="978">
        <v>269.77999999999997</v>
      </c>
      <c r="Q19" s="833"/>
      <c r="R19" s="907">
        <v>4859.78</v>
      </c>
      <c r="S19" s="841"/>
      <c r="T19" s="918">
        <v>3916.39</v>
      </c>
      <c r="U19" s="983"/>
      <c r="V19" s="1182">
        <v>0.79740612271990208</v>
      </c>
      <c r="W19" s="906"/>
      <c r="X19" s="981">
        <v>995.02200000000039</v>
      </c>
      <c r="Y19" s="836"/>
      <c r="Z19" s="913"/>
      <c r="AA19" s="835">
        <v>68203.856204714131</v>
      </c>
      <c r="AB19" s="906"/>
      <c r="AC19" s="907">
        <v>15377.802472307661</v>
      </c>
      <c r="AD19" s="906"/>
      <c r="AE19" s="907">
        <v>83581.658677021798</v>
      </c>
      <c r="AF19" s="836"/>
      <c r="AG19" s="14"/>
      <c r="AI19" s="877"/>
      <c r="AJ19" s="877"/>
      <c r="BB19" s="1183"/>
    </row>
    <row r="20" spans="1:54" x14ac:dyDescent="0.2">
      <c r="A20" s="829" t="s">
        <v>592</v>
      </c>
      <c r="B20" s="1280">
        <v>9776.6380000000008</v>
      </c>
      <c r="C20" s="1212"/>
      <c r="D20" s="975">
        <v>1577</v>
      </c>
      <c r="E20" s="976"/>
      <c r="F20" s="977">
        <v>5004</v>
      </c>
      <c r="G20" s="833"/>
      <c r="H20" s="977">
        <v>1460</v>
      </c>
      <c r="I20" s="833"/>
      <c r="J20" s="977">
        <v>265</v>
      </c>
      <c r="K20" s="833"/>
      <c r="L20" s="977">
        <v>88</v>
      </c>
      <c r="M20" s="833"/>
      <c r="N20" s="977">
        <v>1443</v>
      </c>
      <c r="O20" s="833"/>
      <c r="P20" s="978">
        <v>124.1</v>
      </c>
      <c r="Q20" s="833"/>
      <c r="R20" s="907">
        <v>9961.1</v>
      </c>
      <c r="S20" s="841"/>
      <c r="T20" s="918">
        <v>8986.5499999999993</v>
      </c>
      <c r="U20" s="983"/>
      <c r="V20" s="1182">
        <v>0.91918612512808584</v>
      </c>
      <c r="W20" s="906"/>
      <c r="X20" s="981">
        <v>790.08800000000156</v>
      </c>
      <c r="Y20" s="836"/>
      <c r="Z20" s="913"/>
      <c r="AA20" s="835">
        <v>156500.59467429796</v>
      </c>
      <c r="AB20" s="906"/>
      <c r="AC20" s="907">
        <v>12210.601574377888</v>
      </c>
      <c r="AD20" s="906"/>
      <c r="AE20" s="907">
        <v>168711.19624867584</v>
      </c>
      <c r="AF20" s="836"/>
      <c r="AG20" s="14"/>
      <c r="AI20" s="877"/>
      <c r="AJ20" s="877"/>
      <c r="BB20" s="1183"/>
    </row>
    <row r="21" spans="1:54" x14ac:dyDescent="0.2">
      <c r="A21" s="829" t="s">
        <v>593</v>
      </c>
      <c r="B21" s="1280">
        <v>6779.5039999999999</v>
      </c>
      <c r="C21" s="1213"/>
      <c r="D21" s="975">
        <v>1193</v>
      </c>
      <c r="E21" s="976"/>
      <c r="F21" s="977">
        <v>2949</v>
      </c>
      <c r="G21" s="833"/>
      <c r="H21" s="977">
        <v>1602</v>
      </c>
      <c r="I21" s="833"/>
      <c r="J21" s="977">
        <v>347</v>
      </c>
      <c r="K21" s="833"/>
      <c r="L21" s="977">
        <v>2</v>
      </c>
      <c r="M21" s="833"/>
      <c r="N21" s="977">
        <v>1050</v>
      </c>
      <c r="O21" s="833"/>
      <c r="P21" s="978">
        <v>233.16</v>
      </c>
      <c r="Q21" s="833"/>
      <c r="R21" s="907">
        <v>7376.16</v>
      </c>
      <c r="S21" s="841"/>
      <c r="T21" s="918">
        <v>6765.58</v>
      </c>
      <c r="U21" s="983"/>
      <c r="V21" s="1182">
        <v>0.99794616243312195</v>
      </c>
      <c r="W21" s="906"/>
      <c r="X21" s="981">
        <v>13.923999999999978</v>
      </c>
      <c r="Y21" s="836"/>
      <c r="Z21" s="913"/>
      <c r="AA21" s="835">
        <v>117822.44502245433</v>
      </c>
      <c r="AB21" s="906"/>
      <c r="AC21" s="907">
        <v>215.19174613667985</v>
      </c>
      <c r="AD21" s="906"/>
      <c r="AE21" s="907">
        <v>118037.63676859101</v>
      </c>
      <c r="AF21" s="836"/>
      <c r="AG21" s="14"/>
      <c r="AH21" s="2874">
        <v>2.3199999999999998</v>
      </c>
      <c r="AI21" s="877"/>
      <c r="AJ21" s="877"/>
      <c r="BB21" s="1183"/>
    </row>
    <row r="22" spans="1:54" x14ac:dyDescent="0.2">
      <c r="A22" s="829" t="s">
        <v>594</v>
      </c>
      <c r="B22" s="1280">
        <v>3905.9349999999999</v>
      </c>
      <c r="C22" s="1213"/>
      <c r="D22" s="975">
        <v>0</v>
      </c>
      <c r="E22" s="976"/>
      <c r="F22" s="977">
        <v>1705</v>
      </c>
      <c r="G22" s="833"/>
      <c r="H22" s="977">
        <v>986</v>
      </c>
      <c r="I22" s="833"/>
      <c r="J22" s="977">
        <v>76</v>
      </c>
      <c r="K22" s="833"/>
      <c r="L22" s="977">
        <v>0</v>
      </c>
      <c r="M22" s="833"/>
      <c r="N22" s="977">
        <v>337</v>
      </c>
      <c r="O22" s="833"/>
      <c r="P22" s="978">
        <v>76.650000000000006</v>
      </c>
      <c r="Q22" s="833"/>
      <c r="R22" s="907">
        <v>3180.65</v>
      </c>
      <c r="S22" s="841"/>
      <c r="T22" s="918">
        <v>3428.8249999999998</v>
      </c>
      <c r="U22" s="982"/>
      <c r="V22" s="1182">
        <v>0.8778499898231793</v>
      </c>
      <c r="W22" s="906"/>
      <c r="X22" s="981">
        <v>477.11000000000013</v>
      </c>
      <c r="Y22" s="836"/>
      <c r="Z22" s="913"/>
      <c r="AA22" s="835">
        <v>59712.921147058623</v>
      </c>
      <c r="AB22" s="906"/>
      <c r="AC22" s="907">
        <v>7373.6091639810047</v>
      </c>
      <c r="AD22" s="906"/>
      <c r="AE22" s="907">
        <v>67086.530311039634</v>
      </c>
      <c r="AF22" s="836"/>
      <c r="AG22" s="14"/>
      <c r="AH22" s="2874"/>
      <c r="AI22" s="877"/>
      <c r="AJ22" s="877"/>
      <c r="BB22" s="1183"/>
    </row>
    <row r="23" spans="1:54" x14ac:dyDescent="0.2">
      <c r="A23" s="829" t="s">
        <v>520</v>
      </c>
      <c r="B23" s="1280">
        <v>2060.91</v>
      </c>
      <c r="C23" s="1213"/>
      <c r="D23" s="975">
        <v>0</v>
      </c>
      <c r="E23" s="976"/>
      <c r="F23" s="977">
        <v>1217</v>
      </c>
      <c r="G23" s="833"/>
      <c r="H23" s="977">
        <v>63</v>
      </c>
      <c r="I23" s="833"/>
      <c r="J23" s="977">
        <v>0</v>
      </c>
      <c r="K23" s="833"/>
      <c r="L23" s="977">
        <v>0</v>
      </c>
      <c r="M23" s="833"/>
      <c r="N23" s="977">
        <v>0</v>
      </c>
      <c r="O23" s="833"/>
      <c r="P23" s="978">
        <v>0</v>
      </c>
      <c r="Q23" s="833"/>
      <c r="R23" s="907">
        <v>1280</v>
      </c>
      <c r="S23" s="841"/>
      <c r="T23" s="918">
        <v>1311.5</v>
      </c>
      <c r="U23" s="982"/>
      <c r="V23" s="1182">
        <v>0.63636937081192291</v>
      </c>
      <c r="W23" s="906"/>
      <c r="X23" s="981">
        <v>749.40999999999985</v>
      </c>
      <c r="Y23" s="836"/>
      <c r="Z23" s="913"/>
      <c r="AA23" s="835">
        <v>22839.747168306167</v>
      </c>
      <c r="AB23" s="906"/>
      <c r="AC23" s="907">
        <v>11581.93381731467</v>
      </c>
      <c r="AD23" s="906"/>
      <c r="AE23" s="907">
        <v>34421.680985620835</v>
      </c>
      <c r="AF23" s="836"/>
      <c r="AG23" s="14"/>
      <c r="AH23" s="2874"/>
      <c r="AI23" s="877"/>
      <c r="AJ23" s="877"/>
      <c r="BB23" s="1183"/>
    </row>
    <row r="24" spans="1:54" x14ac:dyDescent="0.2">
      <c r="A24" s="829" t="s">
        <v>531</v>
      </c>
      <c r="B24" s="1280">
        <v>4488.2920000000004</v>
      </c>
      <c r="C24" s="1213"/>
      <c r="D24" s="975">
        <v>546</v>
      </c>
      <c r="E24" s="976"/>
      <c r="F24" s="977">
        <v>2073</v>
      </c>
      <c r="G24" s="833"/>
      <c r="H24" s="977">
        <v>963</v>
      </c>
      <c r="I24" s="833"/>
      <c r="J24" s="977">
        <v>93</v>
      </c>
      <c r="K24" s="833"/>
      <c r="L24" s="977">
        <v>0</v>
      </c>
      <c r="M24" s="833"/>
      <c r="N24" s="977">
        <v>463</v>
      </c>
      <c r="O24" s="833"/>
      <c r="P24" s="978">
        <v>99.125</v>
      </c>
      <c r="Q24" s="833"/>
      <c r="R24" s="907">
        <v>4237.125</v>
      </c>
      <c r="S24" s="841"/>
      <c r="T24" s="918">
        <v>4118.0630000000001</v>
      </c>
      <c r="U24" s="982"/>
      <c r="V24" s="1182">
        <v>0.91751227415685066</v>
      </c>
      <c r="W24" s="906"/>
      <c r="X24" s="981">
        <v>370.22900000000027</v>
      </c>
      <c r="Y24" s="836"/>
      <c r="Z24" s="913"/>
      <c r="AA24" s="835">
        <v>71715.987604389171</v>
      </c>
      <c r="AB24" s="906"/>
      <c r="AC24" s="907">
        <v>5721.7915096550587</v>
      </c>
      <c r="AD24" s="906"/>
      <c r="AE24" s="907">
        <v>77437.779114044228</v>
      </c>
      <c r="AF24" s="836"/>
      <c r="AG24" s="14"/>
      <c r="AH24" s="2874"/>
      <c r="AI24" s="877"/>
      <c r="AJ24" s="877"/>
      <c r="BB24" s="1183"/>
    </row>
    <row r="25" spans="1:54" x14ac:dyDescent="0.2">
      <c r="A25" s="829" t="s">
        <v>500</v>
      </c>
      <c r="B25" s="1280">
        <v>7533.4589999999998</v>
      </c>
      <c r="C25" s="1213"/>
      <c r="D25" s="975">
        <v>4537</v>
      </c>
      <c r="E25" s="976"/>
      <c r="F25" s="977">
        <v>3279</v>
      </c>
      <c r="G25" s="833"/>
      <c r="H25" s="977">
        <v>1244</v>
      </c>
      <c r="I25" s="833"/>
      <c r="J25" s="977">
        <v>602</v>
      </c>
      <c r="K25" s="833"/>
      <c r="L25" s="977">
        <v>0</v>
      </c>
      <c r="M25" s="833"/>
      <c r="N25" s="977">
        <v>1992</v>
      </c>
      <c r="O25" s="833"/>
      <c r="P25" s="978">
        <v>302.399</v>
      </c>
      <c r="Q25" s="833"/>
      <c r="R25" s="907">
        <v>11956.398999999999</v>
      </c>
      <c r="S25" s="841"/>
      <c r="T25" s="918">
        <v>8861.7000000000007</v>
      </c>
      <c r="U25" s="982"/>
      <c r="V25" s="1182">
        <v>1.1763122358534108</v>
      </c>
      <c r="W25" s="906"/>
      <c r="X25" s="981">
        <v>0</v>
      </c>
      <c r="Y25" s="836"/>
      <c r="Z25" s="913"/>
      <c r="AA25" s="835">
        <v>154326.33433578254</v>
      </c>
      <c r="AB25" s="906"/>
      <c r="AC25" s="907">
        <v>0</v>
      </c>
      <c r="AD25" s="906"/>
      <c r="AE25" s="907">
        <v>154326.33433578254</v>
      </c>
      <c r="AF25" s="836"/>
      <c r="AG25" s="14"/>
      <c r="AI25" s="877"/>
      <c r="AJ25" s="877"/>
      <c r="BB25" s="1183"/>
    </row>
    <row r="26" spans="1:54" x14ac:dyDescent="0.2">
      <c r="A26" s="829" t="s">
        <v>503</v>
      </c>
      <c r="B26" s="1280">
        <v>9604.2240000000002</v>
      </c>
      <c r="C26" s="1213"/>
      <c r="D26" s="975">
        <v>2766</v>
      </c>
      <c r="E26" s="976"/>
      <c r="F26" s="977">
        <v>3240</v>
      </c>
      <c r="G26" s="833"/>
      <c r="H26" s="977">
        <v>2081</v>
      </c>
      <c r="I26" s="833"/>
      <c r="J26" s="977">
        <v>265</v>
      </c>
      <c r="K26" s="833"/>
      <c r="L26" s="977">
        <v>1</v>
      </c>
      <c r="M26" s="833"/>
      <c r="N26" s="977">
        <v>2729</v>
      </c>
      <c r="O26" s="833"/>
      <c r="P26" s="978">
        <v>643.69000000000005</v>
      </c>
      <c r="Q26" s="833"/>
      <c r="R26" s="907">
        <v>11725.69</v>
      </c>
      <c r="S26" s="841"/>
      <c r="T26" s="918">
        <v>9564.3449999999993</v>
      </c>
      <c r="U26" s="983"/>
      <c r="V26" s="1182">
        <v>0.99584776448362711</v>
      </c>
      <c r="W26" s="906"/>
      <c r="X26" s="981">
        <v>39.879000000000815</v>
      </c>
      <c r="Y26" s="836"/>
      <c r="Z26" s="913"/>
      <c r="AA26" s="835">
        <v>166562.88343915611</v>
      </c>
      <c r="AB26" s="906"/>
      <c r="AC26" s="907">
        <v>616.31942288026755</v>
      </c>
      <c r="AD26" s="906"/>
      <c r="AE26" s="907">
        <v>167179.20286203639</v>
      </c>
      <c r="AF26" s="836"/>
      <c r="AG26" s="14"/>
      <c r="AI26" s="877"/>
      <c r="AJ26" s="877"/>
      <c r="BB26" s="1183"/>
    </row>
    <row r="27" spans="1:54" x14ac:dyDescent="0.2">
      <c r="A27" s="829" t="s">
        <v>505</v>
      </c>
      <c r="B27" s="1280">
        <v>1271.0820000000001</v>
      </c>
      <c r="C27" s="1213"/>
      <c r="D27" s="975">
        <v>84</v>
      </c>
      <c r="E27" s="976"/>
      <c r="F27" s="977">
        <v>745</v>
      </c>
      <c r="G27" s="833"/>
      <c r="H27" s="977">
        <v>231</v>
      </c>
      <c r="I27" s="833"/>
      <c r="J27" s="977">
        <v>158</v>
      </c>
      <c r="K27" s="833"/>
      <c r="L27" s="977">
        <v>0</v>
      </c>
      <c r="M27" s="833"/>
      <c r="N27" s="977">
        <v>360</v>
      </c>
      <c r="O27" s="833"/>
      <c r="P27" s="978">
        <v>54</v>
      </c>
      <c r="Q27" s="833"/>
      <c r="R27" s="907">
        <v>1632</v>
      </c>
      <c r="S27" s="841"/>
      <c r="T27" s="918">
        <v>1419.5</v>
      </c>
      <c r="U27" s="983"/>
      <c r="V27" s="1182">
        <v>1.1167650867528609</v>
      </c>
      <c r="W27" s="906"/>
      <c r="X27" s="981">
        <v>0</v>
      </c>
      <c r="Y27" s="836"/>
      <c r="Z27" s="913"/>
      <c r="AA27" s="835">
        <v>24720.565082280293</v>
      </c>
      <c r="AB27" s="906"/>
      <c r="AC27" s="907">
        <v>0</v>
      </c>
      <c r="AD27" s="906"/>
      <c r="AE27" s="907">
        <v>24720.565082280293</v>
      </c>
      <c r="AF27" s="836"/>
      <c r="AG27" s="14"/>
      <c r="AI27" s="877"/>
      <c r="AJ27" s="877"/>
      <c r="BB27" s="1183"/>
    </row>
    <row r="28" spans="1:54" x14ac:dyDescent="0.2">
      <c r="A28" s="829" t="s">
        <v>104</v>
      </c>
      <c r="B28" s="1280">
        <v>31486.682000000001</v>
      </c>
      <c r="C28" s="1213"/>
      <c r="D28" s="975">
        <v>3893</v>
      </c>
      <c r="E28" s="976"/>
      <c r="F28" s="977">
        <v>7090</v>
      </c>
      <c r="G28" s="833"/>
      <c r="H28" s="977">
        <v>2145</v>
      </c>
      <c r="I28" s="833"/>
      <c r="J28" s="977">
        <v>1076</v>
      </c>
      <c r="K28" s="833"/>
      <c r="L28" s="977">
        <v>0</v>
      </c>
      <c r="M28" s="833"/>
      <c r="N28" s="977">
        <v>3238</v>
      </c>
      <c r="O28" s="833"/>
      <c r="P28" s="978">
        <v>315.48700000000002</v>
      </c>
      <c r="Q28" s="984"/>
      <c r="R28" s="985">
        <v>17757.487000000001</v>
      </c>
      <c r="S28" s="841"/>
      <c r="T28" s="918">
        <v>14568.744000000001</v>
      </c>
      <c r="U28" s="982"/>
      <c r="V28" s="1182">
        <v>0.46269543421564713</v>
      </c>
      <c r="W28" s="906"/>
      <c r="X28" s="981">
        <v>16917.938000000002</v>
      </c>
      <c r="Y28" s="836"/>
      <c r="Z28" s="913"/>
      <c r="AA28" s="835">
        <v>253714.39536391728</v>
      </c>
      <c r="AB28" s="906"/>
      <c r="AC28" s="907">
        <v>261462.26797271581</v>
      </c>
      <c r="AD28" s="906"/>
      <c r="AE28" s="907">
        <v>515176.66333663312</v>
      </c>
      <c r="AF28" s="836"/>
      <c r="AG28" s="14"/>
      <c r="AI28" s="877"/>
      <c r="AJ28" s="877"/>
      <c r="BB28" s="1183"/>
    </row>
    <row r="29" spans="1:54" x14ac:dyDescent="0.2">
      <c r="A29" s="829" t="s">
        <v>506</v>
      </c>
      <c r="B29" s="1280">
        <v>4770.1949999999997</v>
      </c>
      <c r="C29" s="1212"/>
      <c r="D29" s="975">
        <v>0</v>
      </c>
      <c r="E29" s="976"/>
      <c r="F29" s="977">
        <v>1979</v>
      </c>
      <c r="G29" s="833"/>
      <c r="H29" s="977">
        <v>938</v>
      </c>
      <c r="I29" s="833"/>
      <c r="J29" s="977">
        <v>842</v>
      </c>
      <c r="K29" s="833"/>
      <c r="L29" s="977">
        <v>84</v>
      </c>
      <c r="M29" s="833"/>
      <c r="N29" s="977">
        <v>1005</v>
      </c>
      <c r="O29" s="833"/>
      <c r="P29" s="978">
        <v>468.11500000000001</v>
      </c>
      <c r="Q29" s="833"/>
      <c r="R29" s="907">
        <v>5316.1149999999998</v>
      </c>
      <c r="S29" s="841"/>
      <c r="T29" s="918">
        <v>4627.558</v>
      </c>
      <c r="U29" s="983"/>
      <c r="V29" s="1182">
        <v>0.97009828738657444</v>
      </c>
      <c r="W29" s="906"/>
      <c r="X29" s="981">
        <v>142.63699999999972</v>
      </c>
      <c r="Y29" s="836"/>
      <c r="Z29" s="913"/>
      <c r="AA29" s="835">
        <v>80588.833188465534</v>
      </c>
      <c r="AB29" s="906"/>
      <c r="AC29" s="907">
        <v>2204.4172000644635</v>
      </c>
      <c r="AD29" s="906"/>
      <c r="AE29" s="907">
        <v>82793.250388529996</v>
      </c>
      <c r="AF29" s="836"/>
      <c r="AG29" s="14"/>
      <c r="AI29" s="877"/>
      <c r="AJ29" s="877"/>
      <c r="BB29" s="1183"/>
    </row>
    <row r="30" spans="1:54" x14ac:dyDescent="0.2">
      <c r="A30" s="842" t="s">
        <v>320</v>
      </c>
      <c r="B30" s="1280">
        <v>11167.665000000001</v>
      </c>
      <c r="C30" s="1212"/>
      <c r="D30" s="975">
        <v>1122</v>
      </c>
      <c r="E30" s="976"/>
      <c r="F30" s="977">
        <v>6120</v>
      </c>
      <c r="G30" s="833"/>
      <c r="H30" s="977">
        <v>2350</v>
      </c>
      <c r="I30" s="833"/>
      <c r="J30" s="977">
        <v>12</v>
      </c>
      <c r="K30" s="833"/>
      <c r="L30" s="977">
        <v>0</v>
      </c>
      <c r="M30" s="833"/>
      <c r="N30" s="977">
        <v>311</v>
      </c>
      <c r="O30" s="833"/>
      <c r="P30" s="978">
        <v>34.75</v>
      </c>
      <c r="Q30" s="833"/>
      <c r="R30" s="907">
        <v>9949.75</v>
      </c>
      <c r="S30" s="841"/>
      <c r="T30" s="918">
        <v>10384.875</v>
      </c>
      <c r="U30" s="982"/>
      <c r="V30" s="1182">
        <v>0.9299056696274467</v>
      </c>
      <c r="W30" s="906"/>
      <c r="X30" s="981">
        <v>782.79000000000087</v>
      </c>
      <c r="Y30" s="836"/>
      <c r="Z30" s="913"/>
      <c r="AA30" s="835">
        <v>180852.39754057454</v>
      </c>
      <c r="AB30" s="906"/>
      <c r="AC30" s="907">
        <v>12097.812909963521</v>
      </c>
      <c r="AD30" s="906"/>
      <c r="AE30" s="907">
        <v>192950.21045053806</v>
      </c>
      <c r="AF30" s="836"/>
      <c r="AG30" s="14"/>
      <c r="AI30" s="877"/>
      <c r="AJ30" s="877"/>
      <c r="BB30" s="1183"/>
    </row>
    <row r="31" spans="1:54" x14ac:dyDescent="0.2">
      <c r="A31" s="829" t="s">
        <v>614</v>
      </c>
      <c r="B31" s="1280">
        <v>3672.31</v>
      </c>
      <c r="C31" s="1212"/>
      <c r="D31" s="975">
        <v>0</v>
      </c>
      <c r="E31" s="976"/>
      <c r="F31" s="977">
        <v>2410</v>
      </c>
      <c r="G31" s="833"/>
      <c r="H31" s="977">
        <v>547</v>
      </c>
      <c r="I31" s="833"/>
      <c r="J31" s="977">
        <v>2</v>
      </c>
      <c r="K31" s="833"/>
      <c r="L31" s="977">
        <v>0</v>
      </c>
      <c r="M31" s="833"/>
      <c r="N31" s="977">
        <v>2</v>
      </c>
      <c r="O31" s="833"/>
      <c r="P31" s="978">
        <v>0</v>
      </c>
      <c r="Q31" s="833"/>
      <c r="R31" s="907">
        <v>2961</v>
      </c>
      <c r="S31" s="841"/>
      <c r="T31" s="918">
        <v>3232.5</v>
      </c>
      <c r="U31" s="983"/>
      <c r="V31" s="1182">
        <v>0.88023614564129937</v>
      </c>
      <c r="W31" s="906"/>
      <c r="X31" s="981">
        <v>439.80999999999995</v>
      </c>
      <c r="Y31" s="836"/>
      <c r="Z31" s="913"/>
      <c r="AA31" s="835">
        <v>56293.925064086681</v>
      </c>
      <c r="AB31" s="906"/>
      <c r="AC31" s="907">
        <v>6797.147505628649</v>
      </c>
      <c r="AD31" s="906"/>
      <c r="AE31" s="907">
        <v>63091.072569715332</v>
      </c>
      <c r="AF31" s="836"/>
      <c r="AG31" s="14"/>
      <c r="AI31" s="877"/>
      <c r="AJ31" s="877"/>
      <c r="BB31" s="1183"/>
    </row>
    <row r="32" spans="1:54" x14ac:dyDescent="0.2">
      <c r="A32" s="829" t="s">
        <v>509</v>
      </c>
      <c r="B32" s="1280">
        <v>2516.6680000000001</v>
      </c>
      <c r="C32" s="1212"/>
      <c r="D32" s="975">
        <v>156</v>
      </c>
      <c r="E32" s="976"/>
      <c r="F32" s="977">
        <v>1100</v>
      </c>
      <c r="G32" s="833"/>
      <c r="H32" s="977">
        <v>566</v>
      </c>
      <c r="I32" s="833"/>
      <c r="J32" s="977">
        <v>58</v>
      </c>
      <c r="K32" s="833"/>
      <c r="L32" s="977">
        <v>2</v>
      </c>
      <c r="M32" s="833"/>
      <c r="N32" s="977">
        <v>128</v>
      </c>
      <c r="O32" s="833"/>
      <c r="P32" s="978">
        <v>3</v>
      </c>
      <c r="Q32" s="833"/>
      <c r="R32" s="907">
        <v>2013</v>
      </c>
      <c r="S32" s="841"/>
      <c r="T32" s="918">
        <v>2123.5</v>
      </c>
      <c r="U32" s="982"/>
      <c r="V32" s="1182">
        <v>0.843774387404298</v>
      </c>
      <c r="W32" s="906"/>
      <c r="X32" s="981">
        <v>393.16800000000012</v>
      </c>
      <c r="Y32" s="836"/>
      <c r="Z32" s="913"/>
      <c r="AA32" s="835">
        <v>36980.711484482003</v>
      </c>
      <c r="AB32" s="906"/>
      <c r="AC32" s="907">
        <v>6076.3077021736781</v>
      </c>
      <c r="AD32" s="906"/>
      <c r="AE32" s="907">
        <v>43057.019186655678</v>
      </c>
      <c r="AF32" s="836"/>
      <c r="AG32" s="14"/>
      <c r="AI32" s="877"/>
      <c r="AJ32" s="877"/>
      <c r="BB32" s="1183"/>
    </row>
    <row r="33" spans="1:54" x14ac:dyDescent="0.2">
      <c r="A33" s="842" t="s">
        <v>634</v>
      </c>
      <c r="B33" s="1280">
        <v>5004.2110000000002</v>
      </c>
      <c r="C33" s="1212"/>
      <c r="D33" s="975">
        <v>638</v>
      </c>
      <c r="E33" s="976"/>
      <c r="F33" s="977">
        <v>2173</v>
      </c>
      <c r="G33" s="833"/>
      <c r="H33" s="977">
        <v>726</v>
      </c>
      <c r="I33" s="833"/>
      <c r="J33" s="977">
        <v>44</v>
      </c>
      <c r="K33" s="833"/>
      <c r="L33" s="977">
        <v>3</v>
      </c>
      <c r="M33" s="833"/>
      <c r="N33" s="977">
        <v>121</v>
      </c>
      <c r="O33" s="833"/>
      <c r="P33" s="978">
        <v>7.5</v>
      </c>
      <c r="Q33" s="833"/>
      <c r="R33" s="907">
        <v>3712.5</v>
      </c>
      <c r="S33" s="841"/>
      <c r="T33" s="918">
        <v>3670.25</v>
      </c>
      <c r="U33" s="982"/>
      <c r="V33" s="1182">
        <v>0.73343230331414877</v>
      </c>
      <c r="W33" s="906"/>
      <c r="X33" s="981">
        <v>1333.9610000000002</v>
      </c>
      <c r="Y33" s="836"/>
      <c r="Z33" s="913"/>
      <c r="AA33" s="835">
        <v>63917.332858921625</v>
      </c>
      <c r="AB33" s="906"/>
      <c r="AC33" s="907">
        <v>20616.015287864986</v>
      </c>
      <c r="AD33" s="906"/>
      <c r="AE33" s="907">
        <v>84533.348146786608</v>
      </c>
      <c r="AF33" s="836"/>
      <c r="AG33" s="14"/>
      <c r="AI33" s="877"/>
      <c r="AJ33" s="877"/>
      <c r="BB33" s="1183"/>
    </row>
    <row r="34" spans="1:54" x14ac:dyDescent="0.2">
      <c r="A34" s="829" t="s">
        <v>511</v>
      </c>
      <c r="B34" s="1280">
        <v>3298.35</v>
      </c>
      <c r="C34" s="1212"/>
      <c r="D34" s="975">
        <v>291</v>
      </c>
      <c r="E34" s="976"/>
      <c r="F34" s="977">
        <v>986</v>
      </c>
      <c r="G34" s="833"/>
      <c r="H34" s="977">
        <v>763</v>
      </c>
      <c r="I34" s="833"/>
      <c r="J34" s="977">
        <v>193</v>
      </c>
      <c r="K34" s="833"/>
      <c r="L34" s="977">
        <v>76</v>
      </c>
      <c r="M34" s="833"/>
      <c r="N34" s="977">
        <v>407</v>
      </c>
      <c r="O34" s="833"/>
      <c r="P34" s="978">
        <v>106</v>
      </c>
      <c r="Q34" s="833"/>
      <c r="R34" s="907">
        <v>2822</v>
      </c>
      <c r="S34" s="841"/>
      <c r="T34" s="918">
        <v>2705</v>
      </c>
      <c r="U34" s="982"/>
      <c r="V34" s="1182">
        <v>0.82010702320857398</v>
      </c>
      <c r="W34" s="906"/>
      <c r="X34" s="981">
        <v>593.34999999999991</v>
      </c>
      <c r="Y34" s="836"/>
      <c r="Z34" s="913"/>
      <c r="AA34" s="835">
        <v>47107.522752777877</v>
      </c>
      <c r="AB34" s="906"/>
      <c r="AC34" s="907">
        <v>9170.0676939241002</v>
      </c>
      <c r="AD34" s="906"/>
      <c r="AE34" s="907">
        <v>56277.590446701979</v>
      </c>
      <c r="AF34" s="836"/>
      <c r="AG34" s="14"/>
      <c r="AI34" s="877"/>
      <c r="AJ34" s="877"/>
      <c r="BB34" s="1183"/>
    </row>
    <row r="35" spans="1:54" x14ac:dyDescent="0.2">
      <c r="A35" s="829" t="s">
        <v>326</v>
      </c>
      <c r="B35" s="1280">
        <v>5253.93</v>
      </c>
      <c r="C35" s="1212"/>
      <c r="D35" s="975">
        <v>228</v>
      </c>
      <c r="E35" s="976"/>
      <c r="F35" s="977">
        <v>1695</v>
      </c>
      <c r="G35" s="833"/>
      <c r="H35" s="977">
        <v>1301</v>
      </c>
      <c r="I35" s="833"/>
      <c r="J35" s="977">
        <v>607</v>
      </c>
      <c r="K35" s="833"/>
      <c r="L35" s="977">
        <v>1</v>
      </c>
      <c r="M35" s="833"/>
      <c r="N35" s="977">
        <v>824</v>
      </c>
      <c r="O35" s="833"/>
      <c r="P35" s="978">
        <v>411.2</v>
      </c>
      <c r="Q35" s="833"/>
      <c r="R35" s="907">
        <v>5067.2</v>
      </c>
      <c r="S35" s="841"/>
      <c r="T35" s="918">
        <v>4682.6000000000004</v>
      </c>
      <c r="U35" s="983"/>
      <c r="V35" s="1182">
        <v>0.89125664026738083</v>
      </c>
      <c r="W35" s="906"/>
      <c r="X35" s="981">
        <v>571.32999999999993</v>
      </c>
      <c r="Y35" s="836"/>
      <c r="Z35" s="913"/>
      <c r="AA35" s="835">
        <v>81547.388555326324</v>
      </c>
      <c r="AB35" s="906"/>
      <c r="AC35" s="907">
        <v>8829.7544039262757</v>
      </c>
      <c r="AD35" s="906"/>
      <c r="AE35" s="907">
        <v>90377.142959252596</v>
      </c>
      <c r="AF35" s="836"/>
      <c r="AG35" s="14"/>
      <c r="AI35" s="877"/>
      <c r="AJ35" s="877"/>
      <c r="BB35" s="1183"/>
    </row>
    <row r="36" spans="1:54" ht="13.5" thickBot="1" x14ac:dyDescent="0.25">
      <c r="A36" s="849" t="s">
        <v>513</v>
      </c>
      <c r="B36" s="1280">
        <v>2528.6370000000002</v>
      </c>
      <c r="C36" s="1281"/>
      <c r="D36" s="975">
        <v>137</v>
      </c>
      <c r="E36" s="976"/>
      <c r="F36" s="977">
        <v>765</v>
      </c>
      <c r="G36" s="833"/>
      <c r="H36" s="977">
        <v>732</v>
      </c>
      <c r="I36" s="833"/>
      <c r="J36" s="977">
        <v>108</v>
      </c>
      <c r="K36" s="833"/>
      <c r="L36" s="977">
        <v>176</v>
      </c>
      <c r="M36" s="833"/>
      <c r="N36" s="977">
        <v>119</v>
      </c>
      <c r="O36" s="833"/>
      <c r="P36" s="978">
        <v>2.5</v>
      </c>
      <c r="Q36" s="891"/>
      <c r="R36" s="919">
        <v>2039.5</v>
      </c>
      <c r="S36" s="986"/>
      <c r="T36" s="1184">
        <v>2222.25</v>
      </c>
      <c r="U36" s="988"/>
      <c r="V36" s="1185">
        <v>0.87883314212360253</v>
      </c>
      <c r="W36" s="825"/>
      <c r="X36" s="990">
        <v>306.38700000000017</v>
      </c>
      <c r="Y36" s="857"/>
      <c r="Z36" s="877"/>
      <c r="AA36" s="856">
        <v>38700.440827120379</v>
      </c>
      <c r="AB36" s="825"/>
      <c r="AC36" s="926">
        <v>4735.1302444397488</v>
      </c>
      <c r="AD36" s="825"/>
      <c r="AE36" s="926">
        <v>43435.571071560131</v>
      </c>
      <c r="AF36" s="857"/>
      <c r="AG36" s="14"/>
      <c r="AI36" s="877"/>
      <c r="AJ36" s="877"/>
      <c r="BB36" s="1183"/>
    </row>
    <row r="37" spans="1:54" ht="13.5" thickBot="1" x14ac:dyDescent="0.25">
      <c r="A37" s="858" t="s">
        <v>488</v>
      </c>
      <c r="B37" s="1282">
        <v>140510.86499999999</v>
      </c>
      <c r="C37" s="1283"/>
      <c r="D37" s="991">
        <v>18847</v>
      </c>
      <c r="E37" s="992"/>
      <c r="F37" s="993">
        <v>56652</v>
      </c>
      <c r="G37" s="992"/>
      <c r="H37" s="993">
        <v>25185</v>
      </c>
      <c r="I37" s="992"/>
      <c r="J37" s="993">
        <v>6293</v>
      </c>
      <c r="K37" s="992"/>
      <c r="L37" s="993">
        <v>513</v>
      </c>
      <c r="M37" s="992"/>
      <c r="N37" s="993">
        <v>17055</v>
      </c>
      <c r="O37" s="992"/>
      <c r="P37" s="993">
        <v>3734.2359999999999</v>
      </c>
      <c r="Q37" s="992"/>
      <c r="R37" s="993">
        <v>128279.236</v>
      </c>
      <c r="S37" s="994"/>
      <c r="T37" s="995">
        <v>117907.12000000002</v>
      </c>
      <c r="U37" s="994"/>
      <c r="V37" s="996">
        <v>0.83913169276980848</v>
      </c>
      <c r="W37" s="930"/>
      <c r="X37" s="993">
        <v>25470.754000000004</v>
      </c>
      <c r="Y37" s="857"/>
      <c r="AA37" s="997">
        <v>2053350.2174175645</v>
      </c>
      <c r="AB37" s="854"/>
      <c r="AC37" s="998">
        <v>393643.78258243558</v>
      </c>
      <c r="AD37" s="854"/>
      <c r="AE37" s="939">
        <v>2446994</v>
      </c>
      <c r="AF37" s="857"/>
      <c r="AG37" s="14"/>
      <c r="AI37" s="877"/>
      <c r="AJ37" s="877"/>
      <c r="BB37" s="1183"/>
    </row>
    <row r="38" spans="1:54" s="869" customFormat="1" ht="15" x14ac:dyDescent="0.2">
      <c r="A38" s="999" t="s">
        <v>542</v>
      </c>
      <c r="B38" s="1000"/>
      <c r="E38" s="1000"/>
      <c r="F38" s="1000"/>
      <c r="G38" s="1000"/>
      <c r="H38" s="1000"/>
      <c r="I38" s="1000"/>
      <c r="J38" s="1000"/>
      <c r="K38" s="1000"/>
      <c r="L38" s="1000"/>
      <c r="M38" s="1000"/>
      <c r="N38" s="1000"/>
      <c r="O38" s="1000"/>
      <c r="P38" s="1000"/>
      <c r="AG38" s="14"/>
      <c r="AH38"/>
    </row>
    <row r="39" spans="1:54" ht="15" x14ac:dyDescent="0.2">
      <c r="A39" s="865" t="s">
        <v>584</v>
      </c>
      <c r="B39" s="877"/>
      <c r="C39" s="877"/>
      <c r="D39" s="867"/>
      <c r="E39" s="891"/>
      <c r="F39" s="867"/>
      <c r="G39" s="891"/>
      <c r="H39" s="867"/>
      <c r="I39" s="891"/>
      <c r="J39" s="867"/>
      <c r="K39" s="891"/>
      <c r="L39" s="867"/>
      <c r="M39" s="891"/>
      <c r="N39" s="867"/>
      <c r="O39" s="891"/>
      <c r="P39" s="867"/>
      <c r="Q39" s="891"/>
      <c r="R39" s="867"/>
      <c r="S39" s="891"/>
      <c r="T39" s="867"/>
      <c r="U39" s="891"/>
      <c r="V39" s="1001"/>
      <c r="W39" s="866"/>
      <c r="X39" s="867"/>
      <c r="Y39" s="877"/>
      <c r="AA39" s="867"/>
      <c r="AB39" s="891"/>
      <c r="AC39" s="867"/>
      <c r="AD39" s="891"/>
      <c r="AE39" s="867"/>
      <c r="AF39" s="877"/>
      <c r="AG39" s="34"/>
    </row>
    <row r="40" spans="1:54" ht="15" x14ac:dyDescent="0.2">
      <c r="A40" s="865" t="s">
        <v>339</v>
      </c>
      <c r="B40" s="877"/>
      <c r="C40" s="877"/>
      <c r="D40" s="867"/>
      <c r="E40" s="891"/>
      <c r="F40" s="867"/>
      <c r="G40" s="891"/>
      <c r="H40" s="867"/>
      <c r="I40" s="891"/>
      <c r="J40" s="867"/>
      <c r="K40" s="891"/>
      <c r="L40" s="867"/>
      <c r="M40" s="891"/>
      <c r="N40" s="867"/>
      <c r="O40" s="891"/>
      <c r="P40" s="867"/>
      <c r="Q40" s="891"/>
      <c r="R40" s="867"/>
      <c r="S40" s="891"/>
      <c r="T40" s="867"/>
      <c r="U40" s="891"/>
      <c r="V40" s="1001"/>
      <c r="W40" s="866"/>
      <c r="X40" s="867"/>
      <c r="Y40" s="877"/>
      <c r="AA40" s="867"/>
      <c r="AB40" s="891"/>
      <c r="AC40" s="867"/>
      <c r="AD40" s="891"/>
      <c r="AE40" s="867"/>
      <c r="AF40" s="877"/>
      <c r="AG40" s="14"/>
    </row>
    <row r="41" spans="1:54" s="869" customFormat="1" ht="15" x14ac:dyDescent="0.2">
      <c r="A41" s="865"/>
      <c r="B41" s="1003"/>
      <c r="E41" s="1000"/>
      <c r="F41" s="1000"/>
      <c r="G41" s="1000"/>
      <c r="H41" s="1000"/>
      <c r="I41" s="1000"/>
      <c r="J41" s="1000"/>
      <c r="K41" s="1000"/>
      <c r="L41" s="1003"/>
      <c r="M41" s="1003"/>
      <c r="N41" s="1003"/>
      <c r="O41" s="1003"/>
      <c r="P41" s="1000"/>
      <c r="Q41" s="1000"/>
      <c r="S41" s="1000"/>
      <c r="U41" s="1000"/>
      <c r="AG41" s="14"/>
      <c r="AH41"/>
    </row>
    <row r="42" spans="1:54" s="869" customFormat="1" ht="15" x14ac:dyDescent="0.2">
      <c r="A42" s="865"/>
      <c r="B42" s="1003"/>
      <c r="E42" s="1000"/>
      <c r="F42" s="1000"/>
      <c r="G42" s="1000"/>
      <c r="H42" s="1000"/>
      <c r="I42" s="1000"/>
      <c r="J42" s="1000"/>
      <c r="K42" s="1000"/>
      <c r="L42" s="1003"/>
      <c r="M42" s="1003"/>
      <c r="N42" s="1003"/>
      <c r="O42" s="1003"/>
      <c r="P42" s="1000"/>
      <c r="AG42" s="34"/>
      <c r="AH42"/>
    </row>
    <row r="43" spans="1:54" s="869" customFormat="1" ht="15" x14ac:dyDescent="0.2">
      <c r="A43" s="865"/>
      <c r="B43" s="1000"/>
      <c r="E43" s="1000"/>
      <c r="F43" s="1000"/>
      <c r="G43" s="1000"/>
      <c r="H43" s="1000"/>
      <c r="I43" s="1000"/>
      <c r="J43" s="1000"/>
      <c r="K43" s="1000"/>
      <c r="L43" s="1000"/>
      <c r="M43" s="1000"/>
      <c r="N43" s="1000"/>
      <c r="O43" s="1000"/>
      <c r="P43" s="1000"/>
      <c r="AG43" s="34"/>
      <c r="AH43"/>
    </row>
    <row r="44" spans="1:54" s="869" customFormat="1" ht="15" x14ac:dyDescent="0.2">
      <c r="D44" s="1000"/>
      <c r="E44" s="1000"/>
      <c r="F44" s="1000"/>
      <c r="G44" s="1000"/>
      <c r="H44" s="1000"/>
      <c r="I44" s="1000"/>
      <c r="J44" s="1000"/>
      <c r="K44" s="1000"/>
      <c r="L44" s="1000"/>
      <c r="M44" s="1000"/>
      <c r="N44" s="1000"/>
      <c r="O44" s="1000"/>
      <c r="P44" s="1000"/>
      <c r="Q44" s="1000"/>
      <c r="R44" s="1000"/>
      <c r="S44" s="1000"/>
      <c r="T44" s="1000"/>
      <c r="U44" s="1000"/>
      <c r="V44" s="867"/>
      <c r="W44" s="795"/>
      <c r="X44" s="795"/>
      <c r="Y44" s="795"/>
      <c r="AA44" s="1000"/>
      <c r="AB44" s="1000"/>
      <c r="AC44" s="1000"/>
      <c r="AD44" s="1000"/>
      <c r="AE44" s="795"/>
      <c r="AF44" s="795"/>
      <c r="AG44" s="34"/>
      <c r="AH44"/>
      <c r="AI44" s="1000"/>
    </row>
    <row r="45" spans="1:54" s="869" customFormat="1" ht="15" x14ac:dyDescent="0.2">
      <c r="D45" s="1000"/>
      <c r="E45" s="1000"/>
      <c r="F45" s="1000"/>
      <c r="G45" s="1000"/>
      <c r="H45" s="1000"/>
      <c r="I45" s="1000"/>
      <c r="J45" s="1000"/>
      <c r="K45" s="1000"/>
      <c r="L45" s="1000"/>
      <c r="M45" s="1000"/>
      <c r="N45" s="1000"/>
      <c r="O45" s="1000"/>
      <c r="P45" s="1000"/>
      <c r="Q45" s="1000"/>
      <c r="R45" s="1000"/>
      <c r="S45" s="1000"/>
      <c r="T45" s="1000"/>
      <c r="U45" s="1000"/>
      <c r="V45" s="867"/>
      <c r="W45" s="795"/>
      <c r="X45" s="795"/>
      <c r="Y45" s="795"/>
      <c r="AA45" s="1000"/>
      <c r="AB45" s="1000"/>
      <c r="AC45" s="1000"/>
      <c r="AD45" s="1000"/>
      <c r="AE45" s="795"/>
      <c r="AF45" s="795"/>
      <c r="AG45"/>
      <c r="AH45"/>
      <c r="AI45" s="1000"/>
    </row>
    <row r="46" spans="1:54" ht="15" x14ac:dyDescent="0.2">
      <c r="D46" s="868"/>
      <c r="E46" s="868"/>
      <c r="F46" s="868"/>
      <c r="G46" s="868"/>
      <c r="H46" s="868"/>
      <c r="I46" s="868"/>
      <c r="J46" s="868"/>
      <c r="K46" s="868"/>
      <c r="L46" s="868"/>
      <c r="M46" s="868"/>
      <c r="N46" s="868"/>
      <c r="O46" s="868"/>
      <c r="P46" s="868"/>
      <c r="Q46" s="868"/>
      <c r="R46" s="868"/>
      <c r="S46" s="868"/>
      <c r="T46" s="868"/>
      <c r="U46" s="868"/>
      <c r="V46" s="1000"/>
      <c r="W46" s="877"/>
      <c r="X46" s="877"/>
      <c r="Y46" s="877"/>
      <c r="AA46" s="868"/>
      <c r="AB46" s="868"/>
      <c r="AC46" s="868"/>
      <c r="AD46" s="868"/>
      <c r="AI46" s="868"/>
    </row>
    <row r="47" spans="1:54" x14ac:dyDescent="0.2">
      <c r="AH47" s="60"/>
    </row>
    <row r="53" spans="34:34" ht="15" x14ac:dyDescent="0.2">
      <c r="AH53" s="34"/>
    </row>
    <row r="54" spans="34:34" ht="15" x14ac:dyDescent="0.2">
      <c r="AH54" s="34"/>
    </row>
    <row r="55" spans="34:34" ht="15" x14ac:dyDescent="0.2">
      <c r="AH55" s="34"/>
    </row>
    <row r="56" spans="34:34" ht="15" x14ac:dyDescent="0.2">
      <c r="AH56" s="34"/>
    </row>
    <row r="57" spans="34:34" ht="15" x14ac:dyDescent="0.2">
      <c r="AH57" s="34"/>
    </row>
    <row r="58" spans="34:34" ht="15" x14ac:dyDescent="0.2">
      <c r="AH58" s="34"/>
    </row>
    <row r="59" spans="34:34" ht="15" x14ac:dyDescent="0.2">
      <c r="AH59" s="34"/>
    </row>
    <row r="60" spans="34:34" ht="15" x14ac:dyDescent="0.2">
      <c r="AH60" s="34"/>
    </row>
    <row r="61" spans="34:34" ht="15" x14ac:dyDescent="0.2">
      <c r="AH61" s="34"/>
    </row>
    <row r="62" spans="34:34" ht="15" x14ac:dyDescent="0.2">
      <c r="AH62" s="34"/>
    </row>
    <row r="63" spans="34:34" ht="15" x14ac:dyDescent="0.2">
      <c r="AH63" s="34"/>
    </row>
    <row r="64" spans="34:34" ht="15" x14ac:dyDescent="0.2">
      <c r="AH64" s="34"/>
    </row>
    <row r="65" spans="34:34" ht="15" x14ac:dyDescent="0.2">
      <c r="AH65" s="34"/>
    </row>
    <row r="67" spans="34:34" ht="15" x14ac:dyDescent="0.2">
      <c r="AH67" s="34"/>
    </row>
    <row r="68" spans="34:34" ht="15" x14ac:dyDescent="0.2">
      <c r="AH68" s="34"/>
    </row>
  </sheetData>
  <mergeCells count="85">
    <mergeCell ref="AH21:AH24"/>
    <mergeCell ref="X13:Y13"/>
    <mergeCell ref="AA13:AB13"/>
    <mergeCell ref="AC13:AD13"/>
    <mergeCell ref="AE13:AF13"/>
    <mergeCell ref="AE12:AF12"/>
    <mergeCell ref="X11:Y11"/>
    <mergeCell ref="AA11:AB11"/>
    <mergeCell ref="AC11:AD11"/>
    <mergeCell ref="X12:Y12"/>
    <mergeCell ref="V11:W11"/>
    <mergeCell ref="AC9:AD9"/>
    <mergeCell ref="B9:C9"/>
    <mergeCell ref="D9:E9"/>
    <mergeCell ref="B12:C12"/>
    <mergeCell ref="F12:G12"/>
    <mergeCell ref="H12:I12"/>
    <mergeCell ref="J12:K12"/>
    <mergeCell ref="V12:W12"/>
    <mergeCell ref="AA12:AB12"/>
    <mergeCell ref="AC12:AD12"/>
    <mergeCell ref="B11:C11"/>
    <mergeCell ref="D11:E11"/>
    <mergeCell ref="F11:G11"/>
    <mergeCell ref="H11:I11"/>
    <mergeCell ref="J11:K11"/>
    <mergeCell ref="N11:O11"/>
    <mergeCell ref="AE9:AF9"/>
    <mergeCell ref="F10:G10"/>
    <mergeCell ref="H10:I10"/>
    <mergeCell ref="J10:K10"/>
    <mergeCell ref="L10:M10"/>
    <mergeCell ref="N10:O10"/>
    <mergeCell ref="F9:G9"/>
    <mergeCell ref="H9:I9"/>
    <mergeCell ref="J9:K9"/>
    <mergeCell ref="L9:M9"/>
    <mergeCell ref="N9:O9"/>
    <mergeCell ref="AA10:AB10"/>
    <mergeCell ref="AC10:AD10"/>
    <mergeCell ref="P9:Q9"/>
    <mergeCell ref="L11:M11"/>
    <mergeCell ref="R9:S9"/>
    <mergeCell ref="T9:U9"/>
    <mergeCell ref="V9:W9"/>
    <mergeCell ref="AA9:AB9"/>
    <mergeCell ref="AE8:AF8"/>
    <mergeCell ref="AC8:AD8"/>
    <mergeCell ref="B8:C8"/>
    <mergeCell ref="D8:E8"/>
    <mergeCell ref="F8:G8"/>
    <mergeCell ref="H8:I8"/>
    <mergeCell ref="J8:K8"/>
    <mergeCell ref="L8:M8"/>
    <mergeCell ref="T7:U7"/>
    <mergeCell ref="V7:W7"/>
    <mergeCell ref="AE7:AF7"/>
    <mergeCell ref="AE6:AF6"/>
    <mergeCell ref="R8:S8"/>
    <mergeCell ref="T8:U8"/>
    <mergeCell ref="AA8:AB8"/>
    <mergeCell ref="N8:O8"/>
    <mergeCell ref="P8:Q8"/>
    <mergeCell ref="D3:M3"/>
    <mergeCell ref="B4:C4"/>
    <mergeCell ref="D4:S4"/>
    <mergeCell ref="T4:U4"/>
    <mergeCell ref="L7:M7"/>
    <mergeCell ref="N7:O7"/>
    <mergeCell ref="B5:C5"/>
    <mergeCell ref="D5:S5"/>
    <mergeCell ref="T5:U5"/>
    <mergeCell ref="P7:Q7"/>
    <mergeCell ref="B7:C7"/>
    <mergeCell ref="D7:E7"/>
    <mergeCell ref="F7:G7"/>
    <mergeCell ref="H7:I7"/>
    <mergeCell ref="J7:K7"/>
    <mergeCell ref="AA4:AF4"/>
    <mergeCell ref="X5:Y5"/>
    <mergeCell ref="B6:C6"/>
    <mergeCell ref="T6:U6"/>
    <mergeCell ref="V6:W6"/>
    <mergeCell ref="X6:Y6"/>
    <mergeCell ref="V5:W5"/>
  </mergeCells>
  <pageMargins left="0.37" right="0.37" top="1.19" bottom="0.49" header="0.99" footer="0.5"/>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7"/>
  <sheetViews>
    <sheetView zoomScale="80" zoomScaleNormal="80" workbookViewId="0">
      <pane xSplit="1" ySplit="11" topLeftCell="B12" activePane="bottomRight" state="frozen"/>
      <selection activeCell="A19" sqref="A19:I19"/>
      <selection pane="topRight" activeCell="A19" sqref="A19:I19"/>
      <selection pane="bottomLeft" activeCell="A19" sqref="A19:I19"/>
      <selection pane="bottomRight" activeCell="S25" sqref="S25"/>
    </sheetView>
  </sheetViews>
  <sheetFormatPr defaultRowHeight="12.75" x14ac:dyDescent="0.2"/>
  <cols>
    <col min="1" max="1" width="19.42578125" style="803" customWidth="1"/>
    <col min="2" max="2" width="14.140625" style="803" customWidth="1"/>
    <col min="3" max="3" width="1.85546875" style="803" customWidth="1"/>
    <col min="4" max="4" width="13.5703125" style="803" customWidth="1"/>
    <col min="5" max="5" width="2.28515625" style="803" customWidth="1"/>
    <col min="6" max="6" width="13.85546875" style="803" bestFit="1" customWidth="1"/>
    <col min="7" max="7" width="1.42578125" style="803" customWidth="1"/>
    <col min="8" max="8" width="8.5703125" style="803" customWidth="1"/>
    <col min="9" max="9" width="11.42578125" style="803" customWidth="1"/>
    <col min="10" max="10" width="2.140625" style="803" customWidth="1"/>
    <col min="12" max="12" width="12.5703125" customWidth="1"/>
    <col min="14" max="14" width="11.28515625" customWidth="1"/>
    <col min="15" max="15" width="3.7109375" customWidth="1"/>
    <col min="16" max="16" width="9.140625" style="803"/>
    <col min="17" max="17" width="12.5703125" style="803" customWidth="1"/>
    <col min="18" max="16384" width="9.140625" style="803"/>
  </cols>
  <sheetData>
    <row r="1" spans="1:17" ht="20.25" x14ac:dyDescent="0.3">
      <c r="A1" s="792" t="s">
        <v>1193</v>
      </c>
      <c r="B1" s="793"/>
      <c r="C1" s="793"/>
      <c r="D1" s="793"/>
      <c r="E1" s="794"/>
      <c r="K1" s="24"/>
      <c r="O1" s="24"/>
      <c r="P1" s="793"/>
    </row>
    <row r="2" spans="1:17" ht="13.5" thickBot="1" x14ac:dyDescent="0.25"/>
    <row r="3" spans="1:17" x14ac:dyDescent="0.2">
      <c r="A3" s="1148"/>
      <c r="B3" s="1148"/>
      <c r="C3" s="1149"/>
      <c r="D3" s="1149"/>
      <c r="E3" s="1149"/>
      <c r="F3" s="1149"/>
      <c r="G3" s="1149"/>
      <c r="H3" s="1149"/>
      <c r="I3" s="1148"/>
      <c r="J3" s="1150"/>
    </row>
    <row r="4" spans="1:17" x14ac:dyDescent="0.2">
      <c r="A4" s="799"/>
      <c r="B4" s="3245" t="s">
        <v>532</v>
      </c>
      <c r="C4" s="3263"/>
      <c r="D4" s="3263"/>
      <c r="E4" s="3263"/>
      <c r="F4" s="3263"/>
      <c r="G4" s="3263"/>
      <c r="H4" s="2960"/>
      <c r="I4" s="3245" t="s">
        <v>67</v>
      </c>
      <c r="J4" s="2960"/>
      <c r="K4" s="61"/>
      <c r="L4" s="61"/>
      <c r="M4" s="61"/>
      <c r="N4" s="61"/>
    </row>
    <row r="5" spans="1:17" x14ac:dyDescent="0.2">
      <c r="A5" s="799"/>
      <c r="B5" s="799"/>
      <c r="C5" s="804"/>
      <c r="D5" s="3264" t="s">
        <v>675</v>
      </c>
      <c r="E5" s="3265"/>
      <c r="F5" s="804"/>
      <c r="G5" s="804"/>
      <c r="H5" s="804"/>
      <c r="I5" s="3245" t="s">
        <v>485</v>
      </c>
      <c r="J5" s="2960"/>
      <c r="K5" s="61"/>
      <c r="L5" s="61"/>
      <c r="M5" s="61"/>
      <c r="N5" s="61"/>
    </row>
    <row r="6" spans="1:17" x14ac:dyDescent="0.2">
      <c r="A6" s="799"/>
      <c r="B6" s="3266"/>
      <c r="C6" s="3259"/>
      <c r="D6" s="3259"/>
      <c r="E6" s="3259"/>
      <c r="F6" s="3259"/>
      <c r="G6" s="3259"/>
      <c r="H6" s="807"/>
      <c r="I6" s="3245" t="s">
        <v>80</v>
      </c>
      <c r="J6" s="2960"/>
      <c r="K6" s="61"/>
      <c r="L6" s="61"/>
      <c r="M6" s="61"/>
      <c r="N6" s="61"/>
    </row>
    <row r="7" spans="1:17" x14ac:dyDescent="0.2">
      <c r="A7" s="800" t="s">
        <v>678</v>
      </c>
      <c r="B7" s="800" t="s">
        <v>127</v>
      </c>
      <c r="C7" s="801"/>
      <c r="D7" s="808" t="s">
        <v>250</v>
      </c>
      <c r="E7" s="801"/>
      <c r="F7" s="2959" t="s">
        <v>626</v>
      </c>
      <c r="G7" s="3263"/>
      <c r="H7" s="809" t="s">
        <v>533</v>
      </c>
      <c r="I7" s="3245" t="s">
        <v>386</v>
      </c>
      <c r="J7" s="2960"/>
      <c r="K7" s="61"/>
      <c r="L7" s="61"/>
      <c r="M7" s="61"/>
      <c r="N7" s="61"/>
    </row>
    <row r="8" spans="1:17" x14ac:dyDescent="0.2">
      <c r="A8" s="800"/>
      <c r="B8" s="800" t="s">
        <v>251</v>
      </c>
      <c r="C8" s="801"/>
      <c r="D8" s="808" t="s">
        <v>251</v>
      </c>
      <c r="E8" s="801"/>
      <c r="F8" s="2959" t="s">
        <v>492</v>
      </c>
      <c r="G8" s="3263"/>
      <c r="H8" s="809" t="s">
        <v>491</v>
      </c>
      <c r="I8" s="3245" t="s">
        <v>280</v>
      </c>
      <c r="J8" s="2960"/>
      <c r="K8" s="61"/>
      <c r="L8" s="61"/>
      <c r="M8" s="61"/>
      <c r="N8" s="61"/>
    </row>
    <row r="9" spans="1:17" x14ac:dyDescent="0.2">
      <c r="A9" s="800"/>
      <c r="B9" s="3267" t="s">
        <v>489</v>
      </c>
      <c r="C9" s="3268"/>
      <c r="D9" s="2959" t="s">
        <v>489</v>
      </c>
      <c r="E9" s="3244"/>
      <c r="F9" s="3269"/>
      <c r="G9" s="3265"/>
      <c r="H9" s="811"/>
      <c r="I9" s="799"/>
      <c r="J9" s="812"/>
      <c r="K9" s="61"/>
      <c r="L9" s="61"/>
      <c r="M9" s="61"/>
      <c r="N9" s="61"/>
    </row>
    <row r="10" spans="1:17" x14ac:dyDescent="0.2">
      <c r="A10" s="799"/>
      <c r="B10" s="3245"/>
      <c r="C10" s="3244"/>
      <c r="D10" s="2959"/>
      <c r="E10" s="3244"/>
      <c r="F10" s="2959"/>
      <c r="G10" s="3263"/>
      <c r="H10" s="809"/>
      <c r="I10" s="3245" t="s">
        <v>486</v>
      </c>
      <c r="J10" s="2960"/>
    </row>
    <row r="11" spans="1:17" ht="13.5" thickBot="1" x14ac:dyDescent="0.25">
      <c r="A11" s="1151"/>
      <c r="B11" s="1152"/>
      <c r="C11" s="1153"/>
      <c r="D11" s="1154"/>
      <c r="E11" s="1153"/>
      <c r="F11" s="1155"/>
      <c r="G11" s="1156"/>
      <c r="H11" s="1157"/>
      <c r="I11" s="850"/>
      <c r="J11" s="1158"/>
      <c r="O11" s="13"/>
    </row>
    <row r="12" spans="1:17" ht="13.5" customHeight="1" x14ac:dyDescent="0.2">
      <c r="A12" s="1159" t="s">
        <v>591</v>
      </c>
      <c r="B12" s="830">
        <v>46489.193514118175</v>
      </c>
      <c r="C12" s="1207"/>
      <c r="D12" s="831">
        <v>46.806485881832678</v>
      </c>
      <c r="E12" s="1207"/>
      <c r="F12" s="1160">
        <v>46536</v>
      </c>
      <c r="G12" s="1019"/>
      <c r="H12" s="1161">
        <v>4.7308888665430419E-2</v>
      </c>
      <c r="I12" s="1162">
        <v>463295.19448923034</v>
      </c>
      <c r="J12" s="1163"/>
      <c r="K12" s="404"/>
      <c r="P12" s="1164"/>
      <c r="Q12" s="1165"/>
    </row>
    <row r="13" spans="1:17" x14ac:dyDescent="0.2">
      <c r="A13" s="1159" t="s">
        <v>494</v>
      </c>
      <c r="B13" s="830">
        <v>52005.333333333336</v>
      </c>
      <c r="C13" s="1207"/>
      <c r="D13" s="831">
        <v>0</v>
      </c>
      <c r="E13" s="1207"/>
      <c r="F13" s="1160">
        <v>52005.333333333336</v>
      </c>
      <c r="G13" s="1019"/>
      <c r="H13" s="1161">
        <v>5.2869058893657908E-2</v>
      </c>
      <c r="I13" s="1162">
        <v>517745.85312755546</v>
      </c>
      <c r="J13" s="1163"/>
      <c r="K13" s="404"/>
      <c r="P13" s="1164"/>
      <c r="Q13" s="1165"/>
    </row>
    <row r="14" spans="1:17" x14ac:dyDescent="0.2">
      <c r="A14" s="1159" t="s">
        <v>612</v>
      </c>
      <c r="B14" s="830">
        <v>15603.049990788104</v>
      </c>
      <c r="C14" s="1207"/>
      <c r="D14" s="831">
        <v>94.283342545227299</v>
      </c>
      <c r="E14" s="1210"/>
      <c r="F14" s="1160">
        <v>15697.333333333334</v>
      </c>
      <c r="G14" s="1166"/>
      <c r="H14" s="1161">
        <v>1.5958040979259423E-2</v>
      </c>
      <c r="I14" s="1162">
        <v>156276.84157703596</v>
      </c>
      <c r="J14" s="1167"/>
      <c r="K14" s="404"/>
      <c r="P14" s="1164"/>
      <c r="Q14" s="1165"/>
    </row>
    <row r="15" spans="1:17" x14ac:dyDescent="0.2">
      <c r="A15" s="1159" t="s">
        <v>306</v>
      </c>
      <c r="B15" s="830">
        <v>35216</v>
      </c>
      <c r="C15" s="1207"/>
      <c r="D15" s="831">
        <v>0</v>
      </c>
      <c r="E15" s="1207"/>
      <c r="F15" s="1160">
        <v>35216</v>
      </c>
      <c r="G15" s="1019"/>
      <c r="H15" s="1161">
        <v>3.5800881537772861E-2</v>
      </c>
      <c r="I15" s="1162">
        <v>350597.46366539312</v>
      </c>
      <c r="J15" s="1168"/>
      <c r="K15" s="404"/>
      <c r="P15" s="1164"/>
      <c r="Q15" s="1165"/>
    </row>
    <row r="16" spans="1:17" x14ac:dyDescent="0.2">
      <c r="A16" s="1169" t="s">
        <v>496</v>
      </c>
      <c r="B16" s="830">
        <v>12136.205311847209</v>
      </c>
      <c r="C16" s="1207"/>
      <c r="D16" s="831">
        <v>1.1280214861235451</v>
      </c>
      <c r="E16" s="1207"/>
      <c r="F16" s="1160">
        <v>12137.333333333332</v>
      </c>
      <c r="G16" s="1019"/>
      <c r="H16" s="1161">
        <v>1.2338915062787607E-2</v>
      </c>
      <c r="I16" s="1162">
        <v>120834.79902112954</v>
      </c>
      <c r="J16" s="1168"/>
      <c r="K16" s="404"/>
      <c r="P16" s="1164"/>
      <c r="Q16" s="1165"/>
    </row>
    <row r="17" spans="1:18" x14ac:dyDescent="0.2">
      <c r="A17" s="1159" t="s">
        <v>445</v>
      </c>
      <c r="B17" s="830">
        <v>43354.590595272333</v>
      </c>
      <c r="C17" s="1207"/>
      <c r="D17" s="831">
        <v>528.07607139432889</v>
      </c>
      <c r="E17" s="1210"/>
      <c r="F17" s="1160">
        <v>43882.666666666664</v>
      </c>
      <c r="G17" s="1166"/>
      <c r="H17" s="1161">
        <v>4.4611487701468285E-2</v>
      </c>
      <c r="I17" s="1162">
        <v>436879.5897378244</v>
      </c>
      <c r="J17" s="1167"/>
      <c r="K17" s="404"/>
      <c r="P17" s="1164"/>
      <c r="Q17" s="1165"/>
    </row>
    <row r="18" spans="1:18" x14ac:dyDescent="0.2">
      <c r="A18" s="1159" t="s">
        <v>592</v>
      </c>
      <c r="B18" s="830">
        <v>66505.333333333328</v>
      </c>
      <c r="C18" s="1207"/>
      <c r="D18" s="831">
        <v>0</v>
      </c>
      <c r="E18" s="1210"/>
      <c r="F18" s="1160">
        <v>66505.333333333328</v>
      </c>
      <c r="G18" s="1166"/>
      <c r="H18" s="1161">
        <v>6.7609880744456022E-2</v>
      </c>
      <c r="I18" s="1162">
        <v>662102.48713335383</v>
      </c>
      <c r="J18" s="1167"/>
      <c r="K18" s="404"/>
      <c r="O18" s="3214">
        <v>2.33</v>
      </c>
      <c r="P18" s="1164"/>
      <c r="Q18" s="1165"/>
    </row>
    <row r="19" spans="1:18" x14ac:dyDescent="0.2">
      <c r="A19" s="1159" t="s">
        <v>593</v>
      </c>
      <c r="B19" s="830">
        <v>74111.896608293318</v>
      </c>
      <c r="C19" s="1207"/>
      <c r="D19" s="831">
        <v>4177.4367250399919</v>
      </c>
      <c r="E19" s="1207"/>
      <c r="F19" s="1160">
        <v>78289.333333333328</v>
      </c>
      <c r="G19" s="1019"/>
      <c r="H19" s="1161">
        <v>7.9589594171339123E-2</v>
      </c>
      <c r="I19" s="1162">
        <v>779419.63024537661</v>
      </c>
      <c r="J19" s="1168"/>
      <c r="K19" s="404"/>
      <c r="O19" s="3214"/>
      <c r="P19" s="1164"/>
      <c r="Q19" s="1165"/>
    </row>
    <row r="20" spans="1:18" x14ac:dyDescent="0.2">
      <c r="A20" s="1159" t="s">
        <v>594</v>
      </c>
      <c r="B20" s="830">
        <v>34516</v>
      </c>
      <c r="C20" s="1207"/>
      <c r="D20" s="831">
        <v>0</v>
      </c>
      <c r="E20" s="1207"/>
      <c r="F20" s="1160">
        <v>34516</v>
      </c>
      <c r="G20" s="1019"/>
      <c r="H20" s="1161">
        <v>3.5089255655320534E-2</v>
      </c>
      <c r="I20" s="1162">
        <v>343628.52271338907</v>
      </c>
      <c r="J20" s="1168"/>
      <c r="K20" s="404"/>
      <c r="O20" s="3214"/>
      <c r="P20" s="1164"/>
      <c r="Q20" s="1165"/>
    </row>
    <row r="21" spans="1:18" x14ac:dyDescent="0.2">
      <c r="A21" s="1159" t="s">
        <v>181</v>
      </c>
      <c r="B21" s="830">
        <v>12992</v>
      </c>
      <c r="C21" s="1207"/>
      <c r="D21" s="831">
        <v>0</v>
      </c>
      <c r="E21" s="1207"/>
      <c r="F21" s="1160">
        <v>12992</v>
      </c>
      <c r="G21" s="1019"/>
      <c r="H21" s="1161">
        <v>1.3207776378315111E-2</v>
      </c>
      <c r="I21" s="1162">
        <v>129343.54406919547</v>
      </c>
      <c r="J21" s="1168"/>
      <c r="K21" s="404"/>
      <c r="O21" s="3214"/>
      <c r="P21" s="1164"/>
      <c r="Q21" s="1165"/>
      <c r="R21" s="1170"/>
    </row>
    <row r="22" spans="1:18" x14ac:dyDescent="0.2">
      <c r="A22" s="1159" t="s">
        <v>531</v>
      </c>
      <c r="B22" s="830">
        <v>35122.379747306542</v>
      </c>
      <c r="C22" s="1207"/>
      <c r="D22" s="831">
        <v>662.95358602678812</v>
      </c>
      <c r="E22" s="1210"/>
      <c r="F22" s="1160">
        <v>35785.333333333336</v>
      </c>
      <c r="G22" s="1166"/>
      <c r="H22" s="1161">
        <v>3.6379670588834082E-2</v>
      </c>
      <c r="I22" s="1162">
        <v>356265.53563968977</v>
      </c>
      <c r="J22" s="1167"/>
      <c r="K22" s="404"/>
      <c r="P22" s="1164"/>
      <c r="Q22" s="1165"/>
      <c r="R22" s="1171"/>
    </row>
    <row r="23" spans="1:18" x14ac:dyDescent="0.2">
      <c r="A23" s="1159" t="s">
        <v>500</v>
      </c>
      <c r="B23" s="830">
        <v>47811.635268993079</v>
      </c>
      <c r="C23" s="1207"/>
      <c r="D23" s="831">
        <v>6467.0313976735797</v>
      </c>
      <c r="E23" s="1210"/>
      <c r="F23" s="1160">
        <v>54278.666666666664</v>
      </c>
      <c r="G23" s="1166"/>
      <c r="H23" s="1161">
        <v>5.5180148664288782E-2</v>
      </c>
      <c r="I23" s="1162">
        <v>540378.31850501627</v>
      </c>
      <c r="J23" s="1167"/>
      <c r="K23" s="404"/>
      <c r="P23" s="1164"/>
      <c r="Q23" s="1165"/>
    </row>
    <row r="24" spans="1:18" x14ac:dyDescent="0.2">
      <c r="A24" s="1159" t="s">
        <v>503</v>
      </c>
      <c r="B24" s="830">
        <v>86249.111395281958</v>
      </c>
      <c r="C24" s="1207"/>
      <c r="D24" s="831">
        <v>4028.2219380513679</v>
      </c>
      <c r="E24" s="1210"/>
      <c r="F24" s="1160">
        <v>90277.333333333328</v>
      </c>
      <c r="G24" s="1166"/>
      <c r="H24" s="1161">
        <v>9.1776695712536896E-2</v>
      </c>
      <c r="I24" s="1162">
        <v>898767.72186341207</v>
      </c>
      <c r="J24" s="1167"/>
      <c r="K24" s="404"/>
      <c r="P24" s="1164"/>
      <c r="Q24" s="1165"/>
    </row>
    <row r="25" spans="1:18" x14ac:dyDescent="0.2">
      <c r="A25" s="1159" t="s">
        <v>505</v>
      </c>
      <c r="B25" s="830">
        <v>12040.26254365858</v>
      </c>
      <c r="C25" s="1207"/>
      <c r="D25" s="831">
        <v>5.0707896747544989</v>
      </c>
      <c r="E25" s="1207"/>
      <c r="F25" s="1160">
        <v>12045.333333333334</v>
      </c>
      <c r="G25" s="1019"/>
      <c r="H25" s="1161">
        <v>1.2245387089665305E-2</v>
      </c>
      <c r="I25" s="1162">
        <v>119918.8810674376</v>
      </c>
      <c r="J25" s="1168"/>
      <c r="K25" s="404"/>
      <c r="P25" s="1164"/>
      <c r="Q25" s="1165"/>
    </row>
    <row r="26" spans="1:18" x14ac:dyDescent="0.2">
      <c r="A26" s="1159" t="s">
        <v>104</v>
      </c>
      <c r="B26" s="830">
        <v>515.91705611625969</v>
      </c>
      <c r="C26" s="1207"/>
      <c r="D26" s="831">
        <v>91546.749610550396</v>
      </c>
      <c r="E26" s="1210"/>
      <c r="F26" s="1160">
        <v>92062.666666666657</v>
      </c>
      <c r="G26" s="1166"/>
      <c r="H26" s="1161">
        <v>9.3591680582258155E-2</v>
      </c>
      <c r="I26" s="1162">
        <v>916541.8398343327</v>
      </c>
      <c r="J26" s="1167"/>
      <c r="K26" s="404"/>
      <c r="P26" s="1164"/>
      <c r="Q26" s="1165"/>
    </row>
    <row r="27" spans="1:18" x14ac:dyDescent="0.2">
      <c r="A27" s="1159" t="s">
        <v>506</v>
      </c>
      <c r="B27" s="830">
        <v>50022.666666666664</v>
      </c>
      <c r="C27" s="1207"/>
      <c r="D27" s="831">
        <v>0</v>
      </c>
      <c r="E27" s="1207"/>
      <c r="F27" s="1160">
        <v>50022.666666666664</v>
      </c>
      <c r="G27" s="1019"/>
      <c r="H27" s="1161">
        <v>5.0853463298978656E-2</v>
      </c>
      <c r="I27" s="1162">
        <v>498007.15751683147</v>
      </c>
      <c r="J27" s="1168"/>
      <c r="K27" s="404"/>
      <c r="P27" s="1164"/>
      <c r="Q27" s="1165"/>
    </row>
    <row r="28" spans="1:18" x14ac:dyDescent="0.2">
      <c r="A28" s="1169" t="s">
        <v>320</v>
      </c>
      <c r="B28" s="830">
        <v>73246.88704411115</v>
      </c>
      <c r="C28" s="1207"/>
      <c r="D28" s="831">
        <v>979.77962255552848</v>
      </c>
      <c r="E28" s="1207"/>
      <c r="F28" s="1160">
        <v>74226.666666666672</v>
      </c>
      <c r="G28" s="1019"/>
      <c r="H28" s="1161">
        <v>7.545945309737298E-2</v>
      </c>
      <c r="I28" s="1162">
        <v>738973.22437726927</v>
      </c>
      <c r="J28" s="1163"/>
      <c r="K28" s="404"/>
      <c r="P28" s="1164"/>
      <c r="Q28" s="1165"/>
    </row>
    <row r="29" spans="1:18" x14ac:dyDescent="0.2">
      <c r="A29" s="1159" t="s">
        <v>614</v>
      </c>
      <c r="B29" s="830">
        <v>24809.333333333339</v>
      </c>
      <c r="C29" s="1207"/>
      <c r="D29" s="831">
        <v>0</v>
      </c>
      <c r="E29" s="1207"/>
      <c r="F29" s="1160">
        <v>24809.333333333336</v>
      </c>
      <c r="G29" s="1019"/>
      <c r="H29" s="1161">
        <v>2.5221376751981661E-2</v>
      </c>
      <c r="I29" s="1162">
        <v>246992.54151226603</v>
      </c>
      <c r="J29" s="1163"/>
      <c r="K29" s="404"/>
      <c r="P29" s="1164"/>
      <c r="Q29" s="1165"/>
      <c r="R29" s="1170"/>
    </row>
    <row r="30" spans="1:18" x14ac:dyDescent="0.2">
      <c r="A30" s="1159" t="s">
        <v>509</v>
      </c>
      <c r="B30" s="830">
        <v>14236</v>
      </c>
      <c r="C30" s="1207"/>
      <c r="D30" s="831">
        <v>0</v>
      </c>
      <c r="E30" s="1207"/>
      <c r="F30" s="1160">
        <v>14235.999999999998</v>
      </c>
      <c r="G30" s="1019"/>
      <c r="H30" s="1161">
        <v>1.4472437232273238E-2</v>
      </c>
      <c r="I30" s="1162">
        <v>141728.34770389981</v>
      </c>
      <c r="J30" s="1163"/>
      <c r="K30" s="404"/>
      <c r="P30" s="1164"/>
      <c r="Q30" s="1165"/>
      <c r="R30" s="1171"/>
    </row>
    <row r="31" spans="1:18" x14ac:dyDescent="0.2">
      <c r="A31" s="1159" t="s">
        <v>634</v>
      </c>
      <c r="B31" s="830">
        <v>32511.307587999123</v>
      </c>
      <c r="C31" s="1207"/>
      <c r="D31" s="831">
        <v>18.025745334208384</v>
      </c>
      <c r="E31" s="1211"/>
      <c r="F31" s="1160">
        <v>32529.333333333332</v>
      </c>
      <c r="G31" s="1172"/>
      <c r="H31" s="1161">
        <v>3.3069593627027279E-2</v>
      </c>
      <c r="I31" s="1173">
        <v>323850.00458293938</v>
      </c>
      <c r="J31" s="896"/>
      <c r="K31" s="404"/>
      <c r="P31" s="1164"/>
      <c r="Q31" s="1165"/>
    </row>
    <row r="32" spans="1:18" x14ac:dyDescent="0.2">
      <c r="A32" s="1159" t="s">
        <v>511</v>
      </c>
      <c r="B32" s="830">
        <v>29918.885620419933</v>
      </c>
      <c r="C32" s="1207"/>
      <c r="D32" s="831">
        <v>10.447712913400157</v>
      </c>
      <c r="E32" s="1207"/>
      <c r="F32" s="1160">
        <v>29929.333333333332</v>
      </c>
      <c r="G32" s="1019"/>
      <c r="H32" s="1161">
        <v>3.0426411777918647E-2</v>
      </c>
      <c r="I32" s="1162">
        <v>297965.36676121003</v>
      </c>
      <c r="J32" s="1163"/>
      <c r="K32" s="404"/>
      <c r="P32" s="1164"/>
      <c r="Q32" s="1165"/>
    </row>
    <row r="33" spans="1:17" x14ac:dyDescent="0.2">
      <c r="A33" s="1159" t="s">
        <v>326</v>
      </c>
      <c r="B33" s="830">
        <v>59777.288135593226</v>
      </c>
      <c r="C33" s="1207"/>
      <c r="D33" s="831">
        <v>0</v>
      </c>
      <c r="E33" s="1207"/>
      <c r="F33" s="1160">
        <v>59777.288135593226</v>
      </c>
      <c r="G33" s="1019"/>
      <c r="H33" s="1161">
        <v>6.0770093457283285E-2</v>
      </c>
      <c r="I33" s="1162">
        <v>595120.55898268917</v>
      </c>
      <c r="J33" s="1163"/>
      <c r="K33" s="404"/>
      <c r="O33" s="13"/>
      <c r="P33" s="1164"/>
      <c r="Q33" s="1165"/>
    </row>
    <row r="34" spans="1:17" ht="13.5" thickBot="1" x14ac:dyDescent="0.25">
      <c r="A34" s="1174" t="s">
        <v>513</v>
      </c>
      <c r="B34" s="851">
        <v>15905.641025641027</v>
      </c>
      <c r="C34" s="1208"/>
      <c r="D34" s="852">
        <v>0</v>
      </c>
      <c r="E34" s="1208"/>
      <c r="F34" s="1175">
        <v>15905.641025641027</v>
      </c>
      <c r="G34" s="1176"/>
      <c r="H34" s="1177">
        <v>1.6169808329773806E-2</v>
      </c>
      <c r="I34" s="1178">
        <v>158350.67587352247</v>
      </c>
      <c r="J34" s="1179"/>
      <c r="K34" s="404"/>
      <c r="P34" s="1164"/>
      <c r="Q34" s="1165"/>
    </row>
    <row r="35" spans="1:17" ht="13.5" thickBot="1" x14ac:dyDescent="0.25">
      <c r="A35" s="858" t="s">
        <v>488</v>
      </c>
      <c r="B35" s="859">
        <v>875096.91811210674</v>
      </c>
      <c r="C35" s="1209"/>
      <c r="D35" s="860">
        <v>108566.01104912753</v>
      </c>
      <c r="E35" s="1209"/>
      <c r="F35" s="1180">
        <v>983662.92916123418</v>
      </c>
      <c r="G35" s="862"/>
      <c r="H35" s="863">
        <v>1</v>
      </c>
      <c r="I35" s="864">
        <v>9792984.0999999996</v>
      </c>
      <c r="J35" s="1179"/>
      <c r="K35" s="404"/>
      <c r="P35" s="1164"/>
    </row>
    <row r="36" spans="1:17" ht="15" x14ac:dyDescent="0.2">
      <c r="A36" s="865" t="s">
        <v>693</v>
      </c>
      <c r="B36" s="867"/>
      <c r="C36" s="866"/>
      <c r="D36" s="867"/>
      <c r="E36" s="866"/>
      <c r="F36" s="867"/>
      <c r="G36" s="867"/>
      <c r="H36" s="867"/>
    </row>
    <row r="37" spans="1:17" ht="15" x14ac:dyDescent="0.2">
      <c r="A37" s="865" t="s">
        <v>534</v>
      </c>
      <c r="B37" s="867"/>
      <c r="C37" s="866"/>
      <c r="D37" s="867"/>
      <c r="E37" s="866"/>
      <c r="F37" s="867"/>
      <c r="G37" s="867"/>
      <c r="H37" s="867"/>
    </row>
    <row r="38" spans="1:17" ht="15" x14ac:dyDescent="0.2">
      <c r="A38" s="865" t="s">
        <v>535</v>
      </c>
      <c r="B38" s="867"/>
      <c r="C38" s="866"/>
      <c r="D38" s="867"/>
      <c r="E38" s="866"/>
      <c r="F38" s="867"/>
      <c r="G38" s="867"/>
      <c r="H38" s="867"/>
      <c r="I38" s="1181"/>
    </row>
    <row r="39" spans="1:17" s="869" customFormat="1" ht="15" x14ac:dyDescent="0.2">
      <c r="A39" s="869" t="s">
        <v>676</v>
      </c>
      <c r="F39" s="870"/>
      <c r="K39" s="34"/>
      <c r="L39" s="34"/>
      <c r="M39" s="34"/>
      <c r="N39" s="34"/>
      <c r="O39"/>
    </row>
    <row r="40" spans="1:17" s="869" customFormat="1" ht="15" x14ac:dyDescent="0.2">
      <c r="F40" s="870"/>
      <c r="K40" s="34"/>
      <c r="L40" s="34"/>
      <c r="M40" s="34"/>
      <c r="N40" s="34"/>
      <c r="O40"/>
    </row>
    <row r="41" spans="1:17" s="869" customFormat="1" ht="15" x14ac:dyDescent="0.2">
      <c r="F41" s="870"/>
      <c r="K41" s="34"/>
      <c r="L41" s="34"/>
      <c r="M41" s="34"/>
      <c r="N41" s="34"/>
      <c r="O41"/>
    </row>
    <row r="42" spans="1:17" ht="15" x14ac:dyDescent="0.2">
      <c r="A42" s="865"/>
    </row>
    <row r="47" spans="1:17" x14ac:dyDescent="0.2">
      <c r="O47" s="60"/>
    </row>
    <row r="53" spans="15:15" ht="15" x14ac:dyDescent="0.2">
      <c r="O53" s="34"/>
    </row>
    <row r="54" spans="15:15" ht="15" x14ac:dyDescent="0.2">
      <c r="O54" s="34"/>
    </row>
    <row r="55" spans="15:15" ht="15" x14ac:dyDescent="0.2">
      <c r="O55" s="34"/>
    </row>
    <row r="56" spans="15:15" ht="15" x14ac:dyDescent="0.2">
      <c r="O56" s="34"/>
    </row>
    <row r="57" spans="15:15" ht="15" x14ac:dyDescent="0.2">
      <c r="O57" s="34"/>
    </row>
    <row r="58" spans="15:15" ht="15" x14ac:dyDescent="0.2">
      <c r="O58" s="34"/>
    </row>
    <row r="59" spans="15:15" ht="15" x14ac:dyDescent="0.2">
      <c r="O59" s="34"/>
    </row>
    <row r="60" spans="15:15" ht="15" x14ac:dyDescent="0.2">
      <c r="O60" s="34"/>
    </row>
    <row r="61" spans="15:15" ht="15" x14ac:dyDescent="0.2">
      <c r="O61" s="34"/>
    </row>
    <row r="62" spans="15:15" ht="15" x14ac:dyDescent="0.2">
      <c r="O62" s="34"/>
    </row>
    <row r="63" spans="15:15" ht="15" x14ac:dyDescent="0.2">
      <c r="O63" s="34"/>
    </row>
    <row r="64" spans="15:15" ht="15" x14ac:dyDescent="0.2">
      <c r="O64" s="34"/>
    </row>
    <row r="66" spans="15:15" ht="15" x14ac:dyDescent="0.2">
      <c r="O66" s="34"/>
    </row>
    <row r="67" spans="15:15" ht="15" x14ac:dyDescent="0.2">
      <c r="O67" s="34"/>
    </row>
  </sheetData>
  <mergeCells count="18">
    <mergeCell ref="B10:C10"/>
    <mergeCell ref="D10:E10"/>
    <mergeCell ref="F10:G10"/>
    <mergeCell ref="I10:J10"/>
    <mergeCell ref="O18:O21"/>
    <mergeCell ref="B9:C9"/>
    <mergeCell ref="D9:E9"/>
    <mergeCell ref="F9:G9"/>
    <mergeCell ref="I4:J4"/>
    <mergeCell ref="D5:E5"/>
    <mergeCell ref="I5:J5"/>
    <mergeCell ref="B6:G6"/>
    <mergeCell ref="I6:J6"/>
    <mergeCell ref="B4:H4"/>
    <mergeCell ref="F7:G7"/>
    <mergeCell ref="I7:J7"/>
    <mergeCell ref="F8:G8"/>
    <mergeCell ref="I8:J8"/>
  </mergeCells>
  <pageMargins left="0.75" right="0.43" top="0.87" bottom="0.35" header="0.5" footer="0.34"/>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7"/>
  <sheetViews>
    <sheetView zoomScale="80" zoomScaleNormal="80" workbookViewId="0">
      <pane xSplit="1" ySplit="14" topLeftCell="B15" activePane="bottomRight" state="frozen"/>
      <selection activeCell="A19" sqref="A19:I19"/>
      <selection pane="topRight" activeCell="A19" sqref="A19:I19"/>
      <selection pane="bottomLeft" activeCell="A19" sqref="A19:I19"/>
      <selection pane="bottomRight" activeCell="AH23" sqref="AH23"/>
    </sheetView>
  </sheetViews>
  <sheetFormatPr defaultRowHeight="12.75" x14ac:dyDescent="0.2"/>
  <cols>
    <col min="1" max="1" width="20" style="795" customWidth="1"/>
    <col min="2" max="2" width="9.85546875" style="795" customWidth="1"/>
    <col min="3" max="3" width="2.42578125" style="795" customWidth="1"/>
    <col min="4" max="4" width="9.5703125" style="795" customWidth="1"/>
    <col min="5" max="5" width="2.7109375" style="795" customWidth="1"/>
    <col min="6" max="6" width="8.5703125" style="795" customWidth="1"/>
    <col min="7" max="7" width="2.85546875" style="795" customWidth="1"/>
    <col min="8" max="8" width="11.85546875" style="795" customWidth="1"/>
    <col min="9" max="9" width="2.42578125" style="795" customWidth="1"/>
    <col min="10" max="10" width="13.140625" style="795" customWidth="1"/>
    <col min="11" max="11" width="2.42578125" style="795" customWidth="1"/>
    <col min="12" max="12" width="9.28515625" style="795" customWidth="1"/>
    <col min="13" max="13" width="3.42578125" style="795" customWidth="1"/>
    <col min="14" max="14" width="6.85546875" style="795" customWidth="1"/>
    <col min="15" max="15" width="1" style="795" customWidth="1"/>
    <col min="16" max="16" width="11.28515625" style="795" customWidth="1"/>
    <col min="17" max="17" width="2.42578125" style="795" customWidth="1"/>
    <col min="18" max="18" width="12.5703125" style="795" customWidth="1"/>
    <col min="19" max="19" width="2.5703125" style="795" customWidth="1"/>
    <col min="20" max="20" width="2.42578125" style="795" customWidth="1"/>
    <col min="21" max="21" width="12.7109375" style="795" customWidth="1"/>
    <col min="22" max="22" width="1.42578125" style="795" customWidth="1"/>
    <col min="23" max="23" width="2.42578125" style="795" customWidth="1"/>
    <col min="24" max="24" width="9.140625" style="795"/>
    <col min="25" max="25" width="1.140625" style="795" customWidth="1"/>
    <col min="26" max="26" width="9.5703125" style="795" customWidth="1"/>
    <col min="27" max="27" width="1.140625" style="795" customWidth="1"/>
    <col min="28" max="28" width="10.140625" style="795" customWidth="1"/>
    <col min="29" max="29" width="2.140625" style="795" customWidth="1"/>
    <col min="30" max="30" width="1.7109375" customWidth="1"/>
    <col min="31" max="31" width="3.7109375" customWidth="1"/>
    <col min="32" max="32" width="11.140625" style="795" customWidth="1"/>
    <col min="33" max="33" width="11.5703125" style="795" customWidth="1"/>
    <col min="34" max="35" width="9.140625" style="795"/>
    <col min="36" max="36" width="10.28515625" style="795" customWidth="1"/>
    <col min="37" max="16384" width="9.140625" style="795"/>
  </cols>
  <sheetData>
    <row r="1" spans="1:38" ht="20.25" x14ac:dyDescent="0.3">
      <c r="A1" s="793" t="s">
        <v>1194</v>
      </c>
      <c r="J1" s="871"/>
      <c r="P1" s="872"/>
      <c r="AE1" s="24"/>
    </row>
    <row r="2" spans="1:38" ht="13.5" thickBot="1" x14ac:dyDescent="0.25"/>
    <row r="3" spans="1:38" ht="15.75" x14ac:dyDescent="0.25">
      <c r="A3" s="796"/>
      <c r="B3" s="3273" t="s">
        <v>608</v>
      </c>
      <c r="C3" s="3274"/>
      <c r="D3" s="3274"/>
      <c r="E3" s="3274"/>
      <c r="F3" s="3274"/>
      <c r="G3" s="3274"/>
      <c r="H3" s="3274"/>
      <c r="I3" s="3274"/>
      <c r="J3" s="3274"/>
      <c r="K3" s="3274"/>
      <c r="L3" s="3273" t="s">
        <v>609</v>
      </c>
      <c r="M3" s="3274"/>
      <c r="N3" s="3274"/>
      <c r="O3" s="3274"/>
      <c r="P3" s="3274"/>
      <c r="Q3" s="3274"/>
      <c r="R3" s="3274"/>
      <c r="S3" s="3275"/>
      <c r="T3" s="875"/>
      <c r="U3" s="873"/>
      <c r="V3" s="874"/>
      <c r="X3" s="3276" t="s">
        <v>610</v>
      </c>
      <c r="Y3" s="3277"/>
      <c r="Z3" s="3277"/>
      <c r="AA3" s="3277"/>
      <c r="AB3" s="3277"/>
      <c r="AC3" s="3278"/>
      <c r="AD3" s="481"/>
      <c r="AF3" s="876"/>
      <c r="AH3" s="877"/>
      <c r="AI3" s="877"/>
      <c r="AJ3" s="877"/>
      <c r="AK3" s="877"/>
    </row>
    <row r="4" spans="1:38" s="803" customFormat="1" ht="15" x14ac:dyDescent="0.2">
      <c r="A4" s="799"/>
      <c r="B4" s="878"/>
      <c r="C4" s="879"/>
      <c r="D4" s="879"/>
      <c r="E4" s="879"/>
      <c r="F4" s="880"/>
      <c r="G4" s="880"/>
      <c r="H4" s="879"/>
      <c r="I4" s="879"/>
      <c r="J4" s="880"/>
      <c r="K4" s="880"/>
      <c r="L4" s="878"/>
      <c r="M4" s="879"/>
      <c r="N4" s="880"/>
      <c r="O4" s="880"/>
      <c r="P4" s="3279"/>
      <c r="Q4" s="3279"/>
      <c r="R4" s="880"/>
      <c r="S4" s="881"/>
      <c r="T4" s="804"/>
      <c r="U4" s="799"/>
      <c r="V4" s="812"/>
      <c r="X4" s="3280" t="s">
        <v>109</v>
      </c>
      <c r="Y4" s="3281"/>
      <c r="Z4" s="3281"/>
      <c r="AA4" s="3281"/>
      <c r="AB4" s="3281"/>
      <c r="AC4" s="3282"/>
      <c r="AD4" s="481"/>
      <c r="AE4"/>
      <c r="AF4" s="876"/>
      <c r="AH4" s="877"/>
      <c r="AI4" s="877"/>
      <c r="AJ4" s="877"/>
      <c r="AK4" s="877"/>
      <c r="AL4" s="795"/>
    </row>
    <row r="5" spans="1:38" s="803" customFormat="1" x14ac:dyDescent="0.2">
      <c r="A5" s="799"/>
      <c r="B5" s="3283" t="s">
        <v>110</v>
      </c>
      <c r="C5" s="2950"/>
      <c r="D5" s="2950"/>
      <c r="E5" s="2950"/>
      <c r="F5" s="2950"/>
      <c r="G5" s="2931"/>
      <c r="H5" s="3270" t="s">
        <v>537</v>
      </c>
      <c r="I5" s="3271"/>
      <c r="J5" s="3271"/>
      <c r="K5" s="3272"/>
      <c r="L5" s="3284" t="s">
        <v>112</v>
      </c>
      <c r="M5" s="3271"/>
      <c r="N5" s="3271"/>
      <c r="O5" s="3285"/>
      <c r="P5" s="3270" t="s">
        <v>537</v>
      </c>
      <c r="Q5" s="3271"/>
      <c r="R5" s="3271"/>
      <c r="S5" s="3272"/>
      <c r="T5" s="801"/>
      <c r="U5" s="800"/>
      <c r="V5" s="802"/>
      <c r="X5" s="799"/>
      <c r="Y5" s="804"/>
      <c r="Z5" s="887"/>
      <c r="AA5" s="804"/>
      <c r="AB5" s="887"/>
      <c r="AC5" s="812"/>
      <c r="AD5" s="62"/>
      <c r="AE5"/>
      <c r="AF5" s="804"/>
      <c r="AH5" s="877"/>
      <c r="AI5" s="877"/>
      <c r="AJ5" s="877"/>
      <c r="AK5" s="888"/>
      <c r="AL5" s="795"/>
    </row>
    <row r="6" spans="1:38" s="803" customFormat="1" x14ac:dyDescent="0.2">
      <c r="A6" s="800" t="s">
        <v>678</v>
      </c>
      <c r="B6" s="3245" t="s">
        <v>114</v>
      </c>
      <c r="C6" s="3263"/>
      <c r="D6" s="3263"/>
      <c r="E6" s="3263"/>
      <c r="F6" s="3263"/>
      <c r="G6" s="3244"/>
      <c r="H6" s="2959" t="s">
        <v>538</v>
      </c>
      <c r="I6" s="3263"/>
      <c r="J6" s="3263"/>
      <c r="K6" s="2960"/>
      <c r="L6" s="3289" t="s">
        <v>116</v>
      </c>
      <c r="M6" s="3287"/>
      <c r="N6" s="3287"/>
      <c r="O6" s="3290"/>
      <c r="P6" s="2959" t="s">
        <v>538</v>
      </c>
      <c r="Q6" s="3263"/>
      <c r="R6" s="3263"/>
      <c r="S6" s="2960"/>
      <c r="T6" s="801"/>
      <c r="U6" s="3245" t="s">
        <v>626</v>
      </c>
      <c r="V6" s="2960"/>
      <c r="X6" s="799"/>
      <c r="Y6" s="804"/>
      <c r="Z6" s="890"/>
      <c r="AA6" s="804"/>
      <c r="AB6" s="890"/>
      <c r="AC6" s="812"/>
      <c r="AD6" s="62"/>
      <c r="AE6"/>
      <c r="AF6" s="804"/>
      <c r="AH6" s="877"/>
      <c r="AI6" s="877"/>
      <c r="AJ6" s="877"/>
      <c r="AK6" s="877"/>
      <c r="AL6" s="795"/>
    </row>
    <row r="7" spans="1:38" s="803" customFormat="1" x14ac:dyDescent="0.2">
      <c r="A7" s="800"/>
      <c r="B7" s="3267">
        <v>2008</v>
      </c>
      <c r="C7" s="3265" t="e">
        <v>#REF!</v>
      </c>
      <c r="D7" s="3265" t="e">
        <v>#REF!</v>
      </c>
      <c r="E7" s="3265" t="e">
        <v>#REF!</v>
      </c>
      <c r="F7" s="3265"/>
      <c r="G7" s="3268"/>
      <c r="H7" s="3286" t="s">
        <v>539</v>
      </c>
      <c r="I7" s="3287"/>
      <c r="J7" s="3287"/>
      <c r="K7" s="3288"/>
      <c r="L7" s="3289" t="s">
        <v>118</v>
      </c>
      <c r="M7" s="3287"/>
      <c r="N7" s="3287"/>
      <c r="O7" s="3290"/>
      <c r="P7" s="3286" t="s">
        <v>539</v>
      </c>
      <c r="Q7" s="3287"/>
      <c r="R7" s="3287"/>
      <c r="S7" s="3288"/>
      <c r="T7" s="889"/>
      <c r="U7" s="3245" t="s">
        <v>120</v>
      </c>
      <c r="V7" s="2960"/>
      <c r="X7" s="799"/>
      <c r="Y7" s="804"/>
      <c r="Z7" s="890"/>
      <c r="AA7" s="804"/>
      <c r="AB7" s="890"/>
      <c r="AC7" s="812"/>
      <c r="AD7" s="62"/>
      <c r="AE7"/>
      <c r="AF7" s="804"/>
      <c r="AH7" s="891"/>
      <c r="AI7" s="877"/>
      <c r="AJ7" s="891"/>
      <c r="AK7" s="877"/>
      <c r="AL7" s="795"/>
    </row>
    <row r="8" spans="1:38" s="803" customFormat="1" x14ac:dyDescent="0.2">
      <c r="A8" s="800"/>
      <c r="B8" s="3266"/>
      <c r="C8" s="3259"/>
      <c r="D8" s="3259"/>
      <c r="E8" s="3259"/>
      <c r="F8" s="3259"/>
      <c r="G8" s="3293"/>
      <c r="H8" s="3286" t="s">
        <v>675</v>
      </c>
      <c r="I8" s="3287">
        <v>0</v>
      </c>
      <c r="J8" s="3287">
        <v>1399664</v>
      </c>
      <c r="K8" s="3288">
        <v>0</v>
      </c>
      <c r="L8" s="3294">
        <v>2008</v>
      </c>
      <c r="M8" s="3295"/>
      <c r="N8" s="3295"/>
      <c r="O8" s="3296"/>
      <c r="P8" s="3297" t="s">
        <v>675</v>
      </c>
      <c r="Q8" s="3298">
        <v>0</v>
      </c>
      <c r="R8" s="3298">
        <v>0</v>
      </c>
      <c r="S8" s="3299">
        <v>0</v>
      </c>
      <c r="T8" s="892"/>
      <c r="U8" s="3245" t="s">
        <v>121</v>
      </c>
      <c r="V8" s="2960"/>
      <c r="X8" s="3245" t="s">
        <v>122</v>
      </c>
      <c r="Y8" s="3244"/>
      <c r="Z8" s="2959" t="s">
        <v>38</v>
      </c>
      <c r="AA8" s="3244"/>
      <c r="AB8" s="2959" t="s">
        <v>488</v>
      </c>
      <c r="AC8" s="2960"/>
      <c r="AD8" s="255"/>
      <c r="AE8"/>
      <c r="AF8" s="801"/>
      <c r="AH8" s="877"/>
      <c r="AI8" s="877"/>
      <c r="AJ8" s="877"/>
      <c r="AK8" s="877"/>
      <c r="AL8" s="795"/>
    </row>
    <row r="9" spans="1:38" s="803" customFormat="1" x14ac:dyDescent="0.2">
      <c r="A9" s="800"/>
      <c r="B9" s="3291"/>
      <c r="C9" s="3292"/>
      <c r="D9" s="893"/>
      <c r="E9" s="894"/>
      <c r="F9" s="808"/>
      <c r="G9" s="810"/>
      <c r="H9" s="3270"/>
      <c r="I9" s="3285"/>
      <c r="J9" s="883"/>
      <c r="K9" s="884"/>
      <c r="L9" s="3245"/>
      <c r="M9" s="3263"/>
      <c r="N9" s="887"/>
      <c r="O9" s="895"/>
      <c r="P9" s="2959"/>
      <c r="Q9" s="3244"/>
      <c r="R9" s="887"/>
      <c r="S9" s="896"/>
      <c r="T9" s="804"/>
      <c r="U9" s="3245" t="s">
        <v>123</v>
      </c>
      <c r="V9" s="2960"/>
      <c r="X9" s="3245" t="s">
        <v>124</v>
      </c>
      <c r="Y9" s="3244"/>
      <c r="Z9" s="2959" t="s">
        <v>40</v>
      </c>
      <c r="AA9" s="3244"/>
      <c r="AB9" s="890"/>
      <c r="AC9" s="812"/>
      <c r="AD9" s="62"/>
      <c r="AE9"/>
      <c r="AF9" s="804"/>
      <c r="AH9" s="877"/>
      <c r="AI9" s="877"/>
      <c r="AJ9" s="877"/>
      <c r="AK9" s="877"/>
      <c r="AL9" s="795"/>
    </row>
    <row r="10" spans="1:38" s="803" customFormat="1" ht="15.75" customHeight="1" x14ac:dyDescent="0.2">
      <c r="A10" s="800"/>
      <c r="B10" s="3245" t="s">
        <v>125</v>
      </c>
      <c r="C10" s="3244"/>
      <c r="D10" s="2959" t="s">
        <v>488</v>
      </c>
      <c r="E10" s="3244"/>
      <c r="F10" s="2959" t="s">
        <v>126</v>
      </c>
      <c r="G10" s="3244"/>
      <c r="H10" s="3286" t="s">
        <v>488</v>
      </c>
      <c r="I10" s="3290"/>
      <c r="J10" s="2959" t="s">
        <v>128</v>
      </c>
      <c r="K10" s="3263"/>
      <c r="L10" s="3245" t="s">
        <v>488</v>
      </c>
      <c r="M10" s="3244"/>
      <c r="N10" s="2959" t="s">
        <v>126</v>
      </c>
      <c r="O10" s="3244"/>
      <c r="P10" s="2959" t="s">
        <v>488</v>
      </c>
      <c r="Q10" s="3244"/>
      <c r="R10" s="2959" t="s">
        <v>128</v>
      </c>
      <c r="S10" s="2960"/>
      <c r="T10" s="801"/>
      <c r="U10" s="3245" t="s">
        <v>129</v>
      </c>
      <c r="V10" s="2960"/>
      <c r="X10" s="3245" t="s">
        <v>130</v>
      </c>
      <c r="Y10" s="3244"/>
      <c r="Z10" s="2959" t="s">
        <v>131</v>
      </c>
      <c r="AA10" s="3244"/>
      <c r="AB10" s="890"/>
      <c r="AC10" s="812"/>
      <c r="AD10" s="62"/>
      <c r="AE10"/>
      <c r="AF10" s="804"/>
      <c r="AH10" s="804"/>
      <c r="AI10" s="804"/>
      <c r="AJ10" s="804"/>
      <c r="AK10" s="804"/>
    </row>
    <row r="11" spans="1:38" x14ac:dyDescent="0.2">
      <c r="A11" s="814"/>
      <c r="B11" s="3245" t="s">
        <v>132</v>
      </c>
      <c r="C11" s="3244"/>
      <c r="D11" s="890"/>
      <c r="E11" s="877"/>
      <c r="F11" s="3232" t="s">
        <v>133</v>
      </c>
      <c r="G11" s="3246"/>
      <c r="H11" s="3286"/>
      <c r="I11" s="3290"/>
      <c r="J11" s="3232" t="s">
        <v>40</v>
      </c>
      <c r="K11" s="3233"/>
      <c r="L11" s="3245"/>
      <c r="M11" s="3244"/>
      <c r="N11" s="3232" t="s">
        <v>133</v>
      </c>
      <c r="O11" s="3246"/>
      <c r="P11" s="2959"/>
      <c r="Q11" s="3244"/>
      <c r="R11" s="3232" t="s">
        <v>40</v>
      </c>
      <c r="S11" s="2922"/>
      <c r="T11" s="817"/>
      <c r="U11" s="2921" t="s">
        <v>40</v>
      </c>
      <c r="V11" s="2922"/>
      <c r="X11" s="813"/>
      <c r="Y11" s="877"/>
      <c r="Z11" s="897"/>
      <c r="AA11" s="877"/>
      <c r="AB11" s="897"/>
      <c r="AC11" s="898"/>
      <c r="AD11" s="14"/>
      <c r="AE11" s="13"/>
      <c r="AF11" s="877"/>
      <c r="AH11" s="877"/>
      <c r="AI11" s="877"/>
      <c r="AJ11" s="877"/>
      <c r="AK11" s="899"/>
    </row>
    <row r="12" spans="1:38" x14ac:dyDescent="0.2">
      <c r="A12" s="813"/>
      <c r="B12" s="2921" t="s">
        <v>331</v>
      </c>
      <c r="C12" s="3246"/>
      <c r="D12" s="816"/>
      <c r="E12" s="877"/>
      <c r="F12" s="3232" t="s">
        <v>134</v>
      </c>
      <c r="G12" s="3246"/>
      <c r="H12" s="897"/>
      <c r="I12" s="900"/>
      <c r="J12" s="3232" t="s">
        <v>135</v>
      </c>
      <c r="K12" s="3233"/>
      <c r="L12" s="2921"/>
      <c r="M12" s="3246"/>
      <c r="N12" s="3232" t="s">
        <v>134</v>
      </c>
      <c r="O12" s="3246"/>
      <c r="P12" s="897"/>
      <c r="Q12" s="877"/>
      <c r="R12" s="3232" t="s">
        <v>135</v>
      </c>
      <c r="S12" s="2922"/>
      <c r="T12" s="817"/>
      <c r="U12" s="2921" t="s">
        <v>136</v>
      </c>
      <c r="V12" s="2922"/>
      <c r="X12" s="813"/>
      <c r="Y12" s="877"/>
      <c r="Z12" s="897"/>
      <c r="AA12" s="877"/>
      <c r="AB12" s="897"/>
      <c r="AC12" s="898"/>
      <c r="AD12" s="14"/>
      <c r="AF12" s="877"/>
      <c r="AH12" s="877"/>
      <c r="AI12" s="877"/>
      <c r="AJ12" s="877"/>
      <c r="AK12" s="877"/>
    </row>
    <row r="13" spans="1:38" x14ac:dyDescent="0.2">
      <c r="A13" s="813"/>
      <c r="B13" s="814" t="s">
        <v>137</v>
      </c>
      <c r="C13" s="815"/>
      <c r="D13" s="3232" t="s">
        <v>138</v>
      </c>
      <c r="E13" s="3246"/>
      <c r="F13" s="3232" t="s">
        <v>139</v>
      </c>
      <c r="G13" s="3246"/>
      <c r="H13" s="3232" t="s">
        <v>140</v>
      </c>
      <c r="I13" s="3246"/>
      <c r="J13" s="3232" t="s">
        <v>141</v>
      </c>
      <c r="K13" s="2922"/>
      <c r="L13" s="2921" t="s">
        <v>142</v>
      </c>
      <c r="M13" s="3246"/>
      <c r="N13" s="3232" t="s">
        <v>143</v>
      </c>
      <c r="O13" s="3246"/>
      <c r="P13" s="3232" t="s">
        <v>144</v>
      </c>
      <c r="Q13" s="3246"/>
      <c r="R13" s="816" t="s">
        <v>145</v>
      </c>
      <c r="S13" s="819"/>
      <c r="T13" s="817"/>
      <c r="U13" s="814"/>
      <c r="V13" s="819"/>
      <c r="X13" s="813"/>
      <c r="Y13" s="877"/>
      <c r="Z13" s="897"/>
      <c r="AA13" s="877"/>
      <c r="AB13" s="897"/>
      <c r="AC13" s="898"/>
      <c r="AD13" s="14"/>
      <c r="AF13" s="877"/>
    </row>
    <row r="14" spans="1:38" ht="13.5" thickBot="1" x14ac:dyDescent="0.25">
      <c r="A14" s="821"/>
      <c r="B14" s="3253"/>
      <c r="C14" s="3254"/>
      <c r="D14" s="3251"/>
      <c r="E14" s="3254"/>
      <c r="F14" s="3251" t="s">
        <v>489</v>
      </c>
      <c r="G14" s="3254"/>
      <c r="H14" s="824"/>
      <c r="I14" s="903"/>
      <c r="J14" s="3251"/>
      <c r="K14" s="3300"/>
      <c r="L14" s="3253"/>
      <c r="M14" s="3254"/>
      <c r="N14" s="3251" t="s">
        <v>487</v>
      </c>
      <c r="O14" s="3254"/>
      <c r="P14" s="824"/>
      <c r="Q14" s="825"/>
      <c r="R14" s="3251"/>
      <c r="S14" s="3252"/>
      <c r="T14" s="817"/>
      <c r="U14" s="827"/>
      <c r="V14" s="828"/>
      <c r="X14" s="3253" t="s">
        <v>486</v>
      </c>
      <c r="Y14" s="3254"/>
      <c r="Z14" s="3251" t="s">
        <v>486</v>
      </c>
      <c r="AA14" s="3254"/>
      <c r="AB14" s="3251" t="s">
        <v>486</v>
      </c>
      <c r="AC14" s="3252"/>
      <c r="AD14" s="81"/>
      <c r="AF14" s="817"/>
    </row>
    <row r="15" spans="1:38" x14ac:dyDescent="0.2">
      <c r="A15" s="829" t="s">
        <v>591</v>
      </c>
      <c r="B15" s="905">
        <v>16345.835999999999</v>
      </c>
      <c r="C15" s="906"/>
      <c r="D15" s="907">
        <v>21802.787999999997</v>
      </c>
      <c r="E15" s="906"/>
      <c r="F15" s="908">
        <v>1.087</v>
      </c>
      <c r="G15" s="906"/>
      <c r="H15" s="909">
        <v>46536</v>
      </c>
      <c r="I15" s="910"/>
      <c r="J15" s="915">
        <v>4048.6319999999978</v>
      </c>
      <c r="K15" s="1202"/>
      <c r="L15" s="835">
        <v>21832.765999999996</v>
      </c>
      <c r="M15" s="833"/>
      <c r="N15" s="908">
        <v>1.0229999999999999</v>
      </c>
      <c r="O15" s="906"/>
      <c r="P15" s="909">
        <v>46536</v>
      </c>
      <c r="Q15" s="910"/>
      <c r="R15" s="915">
        <v>1070.3279999999941</v>
      </c>
      <c r="S15" s="1202"/>
      <c r="T15" s="911"/>
      <c r="U15" s="912">
        <v>5118.9599999999919</v>
      </c>
      <c r="V15" s="836"/>
      <c r="W15" s="913"/>
      <c r="X15" s="835">
        <v>42210.442599021932</v>
      </c>
      <c r="Y15" s="833"/>
      <c r="Z15" s="907">
        <v>11159.082526178156</v>
      </c>
      <c r="AA15" s="833"/>
      <c r="AB15" s="907">
        <v>53369.525125200089</v>
      </c>
      <c r="AC15" s="836"/>
      <c r="AD15" s="14"/>
      <c r="AF15" s="914"/>
    </row>
    <row r="16" spans="1:38" x14ac:dyDescent="0.2">
      <c r="A16" s="829" t="s">
        <v>494</v>
      </c>
      <c r="B16" s="905">
        <v>6112.0069999999996</v>
      </c>
      <c r="C16" s="906"/>
      <c r="D16" s="907">
        <v>17716.585999999996</v>
      </c>
      <c r="E16" s="906"/>
      <c r="F16" s="908">
        <v>1</v>
      </c>
      <c r="G16" s="906"/>
      <c r="H16" s="909">
        <v>52005.333333333336</v>
      </c>
      <c r="I16" s="910"/>
      <c r="J16" s="915">
        <v>0</v>
      </c>
      <c r="K16" s="1202"/>
      <c r="L16" s="835">
        <v>17716.585999999996</v>
      </c>
      <c r="M16" s="833"/>
      <c r="N16" s="908">
        <v>1.052</v>
      </c>
      <c r="O16" s="906"/>
      <c r="P16" s="909">
        <v>52005.333333333336</v>
      </c>
      <c r="Q16" s="910"/>
      <c r="R16" s="915">
        <v>2704.2773333333389</v>
      </c>
      <c r="S16" s="1202"/>
      <c r="T16" s="911"/>
      <c r="U16" s="912">
        <v>2704.2773333333389</v>
      </c>
      <c r="V16" s="836"/>
      <c r="W16" s="913"/>
      <c r="X16" s="835">
        <v>0</v>
      </c>
      <c r="Y16" s="833"/>
      <c r="Z16" s="907">
        <v>28194.398293177313</v>
      </c>
      <c r="AA16" s="833"/>
      <c r="AB16" s="907">
        <v>28194.398293177313</v>
      </c>
      <c r="AC16" s="836"/>
      <c r="AD16" s="14"/>
      <c r="AF16" s="877"/>
    </row>
    <row r="17" spans="1:37" x14ac:dyDescent="0.2">
      <c r="A17" s="829" t="s">
        <v>612</v>
      </c>
      <c r="B17" s="905">
        <v>6665.2370000000001</v>
      </c>
      <c r="C17" s="906"/>
      <c r="D17" s="907">
        <v>8352.0649999999969</v>
      </c>
      <c r="E17" s="906"/>
      <c r="F17" s="908">
        <v>1.1000000000000001</v>
      </c>
      <c r="G17" s="906"/>
      <c r="H17" s="909">
        <v>15697.333333333334</v>
      </c>
      <c r="I17" s="916"/>
      <c r="J17" s="915">
        <v>1569.7333333333354</v>
      </c>
      <c r="K17" s="1202"/>
      <c r="L17" s="835">
        <v>8509.1819999999971</v>
      </c>
      <c r="M17" s="833"/>
      <c r="N17" s="908">
        <v>1.1180000000000001</v>
      </c>
      <c r="O17" s="906"/>
      <c r="P17" s="909">
        <v>15697.333333333334</v>
      </c>
      <c r="Q17" s="916"/>
      <c r="R17" s="915">
        <v>1852.2853333333351</v>
      </c>
      <c r="S17" s="1202"/>
      <c r="T17" s="911"/>
      <c r="U17" s="912">
        <v>3422.0186666666705</v>
      </c>
      <c r="V17" s="836"/>
      <c r="W17" s="913"/>
      <c r="X17" s="835">
        <v>16365.809182567877</v>
      </c>
      <c r="Y17" s="833"/>
      <c r="Z17" s="907">
        <v>19311.654835430087</v>
      </c>
      <c r="AA17" s="833"/>
      <c r="AB17" s="907">
        <v>35677.464017997961</v>
      </c>
      <c r="AC17" s="836"/>
      <c r="AD17" s="14"/>
      <c r="AF17" s="877"/>
    </row>
    <row r="18" spans="1:37" x14ac:dyDescent="0.2">
      <c r="A18" s="829" t="s">
        <v>306</v>
      </c>
      <c r="B18" s="905">
        <v>12299.741999999998</v>
      </c>
      <c r="C18" s="906"/>
      <c r="D18" s="907">
        <v>16225.490000000002</v>
      </c>
      <c r="E18" s="906"/>
      <c r="F18" s="908">
        <v>1.0900000000000001</v>
      </c>
      <c r="G18" s="906"/>
      <c r="H18" s="909">
        <v>35216</v>
      </c>
      <c r="I18" s="910"/>
      <c r="J18" s="915">
        <v>3169.4400000000023</v>
      </c>
      <c r="K18" s="1202"/>
      <c r="L18" s="835">
        <v>16225.490000000002</v>
      </c>
      <c r="M18" s="833"/>
      <c r="N18" s="908">
        <v>1.0629999999999999</v>
      </c>
      <c r="O18" s="906"/>
      <c r="P18" s="909">
        <v>35216</v>
      </c>
      <c r="Q18" s="910"/>
      <c r="R18" s="915">
        <v>2218.6080000000002</v>
      </c>
      <c r="S18" s="1202"/>
      <c r="T18" s="911"/>
      <c r="U18" s="912">
        <v>5388.0480000000025</v>
      </c>
      <c r="V18" s="836"/>
      <c r="W18" s="913"/>
      <c r="X18" s="835">
        <v>33044.115936208633</v>
      </c>
      <c r="Y18" s="833"/>
      <c r="Z18" s="907">
        <v>23130.881155346029</v>
      </c>
      <c r="AA18" s="833"/>
      <c r="AB18" s="907">
        <v>56174.997091554658</v>
      </c>
      <c r="AC18" s="836"/>
      <c r="AD18" s="14"/>
      <c r="AF18" s="877"/>
    </row>
    <row r="19" spans="1:37" x14ac:dyDescent="0.2">
      <c r="A19" s="842" t="s">
        <v>496</v>
      </c>
      <c r="B19" s="905">
        <v>5938.643</v>
      </c>
      <c r="C19" s="906"/>
      <c r="D19" s="907">
        <v>7565.4860000000008</v>
      </c>
      <c r="E19" s="906"/>
      <c r="F19" s="908">
        <v>1.0960000000000001</v>
      </c>
      <c r="G19" s="906"/>
      <c r="H19" s="909">
        <v>12137.333333333332</v>
      </c>
      <c r="I19" s="910"/>
      <c r="J19" s="915">
        <v>1165.1840000000011</v>
      </c>
      <c r="K19" s="1202"/>
      <c r="L19" s="835">
        <v>7568.3210000000008</v>
      </c>
      <c r="M19" s="833"/>
      <c r="N19" s="908">
        <v>1.125</v>
      </c>
      <c r="O19" s="906"/>
      <c r="P19" s="909">
        <v>12137.333333333332</v>
      </c>
      <c r="Q19" s="910"/>
      <c r="R19" s="915">
        <v>1517.1666666666661</v>
      </c>
      <c r="S19" s="1202"/>
      <c r="T19" s="911"/>
      <c r="U19" s="912">
        <v>2682.3506666666672</v>
      </c>
      <c r="V19" s="836"/>
      <c r="W19" s="913"/>
      <c r="X19" s="835">
        <v>12148.037250433934</v>
      </c>
      <c r="Y19" s="833"/>
      <c r="Z19" s="907">
        <v>15817.756836502496</v>
      </c>
      <c r="AA19" s="833"/>
      <c r="AB19" s="907">
        <v>27965.794086936432</v>
      </c>
      <c r="AC19" s="836"/>
      <c r="AD19" s="14"/>
      <c r="AF19" s="877"/>
    </row>
    <row r="20" spans="1:37" x14ac:dyDescent="0.2">
      <c r="A20" s="829" t="s">
        <v>445</v>
      </c>
      <c r="B20" s="905">
        <v>9930.9680000000008</v>
      </c>
      <c r="C20" s="906"/>
      <c r="D20" s="907">
        <v>18264.295999999995</v>
      </c>
      <c r="E20" s="906"/>
      <c r="F20" s="908">
        <v>1.036</v>
      </c>
      <c r="G20" s="906"/>
      <c r="H20" s="909">
        <v>43882.666666666664</v>
      </c>
      <c r="I20" s="916"/>
      <c r="J20" s="915">
        <v>1579.775999999998</v>
      </c>
      <c r="K20" s="1202"/>
      <c r="L20" s="835">
        <v>19202.391999999996</v>
      </c>
      <c r="M20" s="833"/>
      <c r="N20" s="908">
        <v>1.0409999999999999</v>
      </c>
      <c r="O20" s="906"/>
      <c r="P20" s="909">
        <v>43882.666666666664</v>
      </c>
      <c r="Q20" s="916"/>
      <c r="R20" s="915">
        <v>1799.1893333333282</v>
      </c>
      <c r="S20" s="1202"/>
      <c r="T20" s="911"/>
      <c r="U20" s="912">
        <v>3378.9653333333263</v>
      </c>
      <c r="V20" s="836"/>
      <c r="W20" s="913"/>
      <c r="X20" s="835">
        <v>16470.51255024226</v>
      </c>
      <c r="Y20" s="833"/>
      <c r="Z20" s="907">
        <v>18758.08373777588</v>
      </c>
      <c r="AA20" s="833"/>
      <c r="AB20" s="907">
        <v>35228.59628801814</v>
      </c>
      <c r="AC20" s="836"/>
      <c r="AD20" s="14"/>
      <c r="AF20" s="877"/>
    </row>
    <row r="21" spans="1:37" x14ac:dyDescent="0.2">
      <c r="A21" s="829" t="s">
        <v>592</v>
      </c>
      <c r="B21" s="905">
        <v>22641.125</v>
      </c>
      <c r="C21" s="906"/>
      <c r="D21" s="907">
        <v>33782.746000000006</v>
      </c>
      <c r="E21" s="906"/>
      <c r="F21" s="908">
        <v>1.0680000000000001</v>
      </c>
      <c r="G21" s="906"/>
      <c r="H21" s="909">
        <v>66505.333333333328</v>
      </c>
      <c r="I21" s="910"/>
      <c r="J21" s="915">
        <v>4522.3626666666678</v>
      </c>
      <c r="K21" s="1202"/>
      <c r="L21" s="835">
        <v>33782.746000000006</v>
      </c>
      <c r="M21" s="833"/>
      <c r="N21" s="908">
        <v>1</v>
      </c>
      <c r="O21" s="906"/>
      <c r="P21" s="909">
        <v>66505.333333333328</v>
      </c>
      <c r="Q21" s="917"/>
      <c r="R21" s="915">
        <v>0</v>
      </c>
      <c r="S21" s="1202"/>
      <c r="T21" s="911"/>
      <c r="U21" s="912">
        <v>4522.3626666666678</v>
      </c>
      <c r="V21" s="836"/>
      <c r="W21" s="913"/>
      <c r="X21" s="835">
        <v>47149.48895164916</v>
      </c>
      <c r="Y21" s="833"/>
      <c r="Z21" s="907">
        <v>0</v>
      </c>
      <c r="AA21" s="833"/>
      <c r="AB21" s="907">
        <v>47149.48895164916</v>
      </c>
      <c r="AC21" s="836"/>
      <c r="AD21" s="14"/>
      <c r="AE21" s="2873" t="s">
        <v>1195</v>
      </c>
      <c r="AF21" s="877"/>
    </row>
    <row r="22" spans="1:37" x14ac:dyDescent="0.2">
      <c r="A22" s="829" t="s">
        <v>593</v>
      </c>
      <c r="B22" s="905">
        <v>10789.409</v>
      </c>
      <c r="C22" s="906"/>
      <c r="D22" s="907">
        <v>23729.718999999997</v>
      </c>
      <c r="E22" s="906"/>
      <c r="F22" s="908">
        <v>1.014</v>
      </c>
      <c r="G22" s="906"/>
      <c r="H22" s="909">
        <v>78289.333333333328</v>
      </c>
      <c r="I22" s="910"/>
      <c r="J22" s="915">
        <v>1096.0506666666624</v>
      </c>
      <c r="K22" s="1202"/>
      <c r="L22" s="835">
        <v>27361.870999999999</v>
      </c>
      <c r="M22" s="833"/>
      <c r="N22" s="908">
        <v>1</v>
      </c>
      <c r="O22" s="906"/>
      <c r="P22" s="909">
        <v>78289.333333333328</v>
      </c>
      <c r="Q22" s="910"/>
      <c r="R22" s="915">
        <v>0</v>
      </c>
      <c r="S22" s="1202"/>
      <c r="T22" s="911"/>
      <c r="U22" s="912">
        <v>1096.0506666666624</v>
      </c>
      <c r="V22" s="836"/>
      <c r="W22" s="913"/>
      <c r="X22" s="835">
        <v>11427.263270890735</v>
      </c>
      <c r="Y22" s="833"/>
      <c r="Z22" s="907">
        <v>0</v>
      </c>
      <c r="AA22" s="833"/>
      <c r="AB22" s="907">
        <v>11427.263270890735</v>
      </c>
      <c r="AC22" s="836"/>
      <c r="AD22" s="14"/>
      <c r="AE22" s="2874"/>
      <c r="AF22" s="877"/>
    </row>
    <row r="23" spans="1:37" x14ac:dyDescent="0.2">
      <c r="A23" s="829" t="s">
        <v>594</v>
      </c>
      <c r="B23" s="905">
        <v>12714.451000000001</v>
      </c>
      <c r="C23" s="906"/>
      <c r="D23" s="907">
        <v>13283.390999999998</v>
      </c>
      <c r="E23" s="906"/>
      <c r="F23" s="908">
        <v>1.1000000000000001</v>
      </c>
      <c r="G23" s="906"/>
      <c r="H23" s="909">
        <v>34516</v>
      </c>
      <c r="I23" s="910"/>
      <c r="J23" s="915">
        <v>3451.6000000000058</v>
      </c>
      <c r="K23" s="1202"/>
      <c r="L23" s="835">
        <v>13283.390999999998</v>
      </c>
      <c r="M23" s="833"/>
      <c r="N23" s="908">
        <v>1.0840000000000001</v>
      </c>
      <c r="O23" s="906"/>
      <c r="P23" s="909">
        <v>34516</v>
      </c>
      <c r="Q23" s="910"/>
      <c r="R23" s="915">
        <v>2899.3440000000046</v>
      </c>
      <c r="S23" s="1202"/>
      <c r="T23" s="911"/>
      <c r="U23" s="912">
        <v>6350.9440000000104</v>
      </c>
      <c r="V23" s="836"/>
      <c r="W23" s="913"/>
      <c r="X23" s="835">
        <v>35985.874654644933</v>
      </c>
      <c r="Y23" s="833"/>
      <c r="Z23" s="907">
        <v>30228.134709901737</v>
      </c>
      <c r="AA23" s="833"/>
      <c r="AB23" s="907">
        <v>66214.00936454667</v>
      </c>
      <c r="AC23" s="836"/>
      <c r="AD23" s="14"/>
      <c r="AE23" s="2874"/>
      <c r="AF23" s="877"/>
    </row>
    <row r="24" spans="1:37" x14ac:dyDescent="0.2">
      <c r="A24" s="829" t="s">
        <v>520</v>
      </c>
      <c r="B24" s="905">
        <v>6802.8670000000002</v>
      </c>
      <c r="C24" s="906"/>
      <c r="D24" s="907">
        <v>6822.2000000000007</v>
      </c>
      <c r="E24" s="906"/>
      <c r="F24" s="908">
        <v>1.1000000000000001</v>
      </c>
      <c r="G24" s="906"/>
      <c r="H24" s="909">
        <v>12992</v>
      </c>
      <c r="I24" s="910"/>
      <c r="J24" s="915">
        <v>1299.2000000000007</v>
      </c>
      <c r="K24" s="1202"/>
      <c r="L24" s="835">
        <v>6822.2000000000007</v>
      </c>
      <c r="M24" s="833"/>
      <c r="N24" s="908">
        <v>1.1299999999999999</v>
      </c>
      <c r="O24" s="906"/>
      <c r="P24" s="909">
        <v>12992</v>
      </c>
      <c r="Q24" s="910"/>
      <c r="R24" s="915">
        <v>1688.9599999999991</v>
      </c>
      <c r="S24" s="1202"/>
      <c r="T24" s="911"/>
      <c r="U24" s="918">
        <v>2988.16</v>
      </c>
      <c r="V24" s="836"/>
      <c r="W24" s="913"/>
      <c r="X24" s="835">
        <v>13545.268383159879</v>
      </c>
      <c r="Y24" s="833"/>
      <c r="Z24" s="907">
        <v>17608.848898107826</v>
      </c>
      <c r="AA24" s="833"/>
      <c r="AB24" s="907">
        <v>31154.117281267703</v>
      </c>
      <c r="AC24" s="836"/>
      <c r="AD24" s="14"/>
      <c r="AE24" s="2874"/>
      <c r="AF24" s="877"/>
    </row>
    <row r="25" spans="1:37" x14ac:dyDescent="0.2">
      <c r="A25" s="829" t="s">
        <v>531</v>
      </c>
      <c r="B25" s="905">
        <v>9247.4429999999993</v>
      </c>
      <c r="C25" s="906"/>
      <c r="D25" s="907">
        <v>15217.745000000001</v>
      </c>
      <c r="E25" s="906"/>
      <c r="F25" s="908">
        <v>1.052</v>
      </c>
      <c r="G25" s="906"/>
      <c r="H25" s="909">
        <v>35785.333333333336</v>
      </c>
      <c r="I25" s="916"/>
      <c r="J25" s="915">
        <v>1860.8373333333366</v>
      </c>
      <c r="K25" s="1202"/>
      <c r="L25" s="835">
        <v>16258.458000000001</v>
      </c>
      <c r="M25" s="833"/>
      <c r="N25" s="908">
        <v>1.0620000000000001</v>
      </c>
      <c r="O25" s="906"/>
      <c r="P25" s="909">
        <v>35785.333333333336</v>
      </c>
      <c r="Q25" s="916"/>
      <c r="R25" s="915">
        <v>2218.6906666666691</v>
      </c>
      <c r="S25" s="1202"/>
      <c r="T25" s="911"/>
      <c r="U25" s="912">
        <v>4079.5280000000057</v>
      </c>
      <c r="V25" s="836"/>
      <c r="W25" s="913"/>
      <c r="X25" s="835">
        <v>19400.816731375904</v>
      </c>
      <c r="Y25" s="833"/>
      <c r="Z25" s="907">
        <v>23131.743025871256</v>
      </c>
      <c r="AA25" s="833"/>
      <c r="AB25" s="907">
        <v>42532.55975724716</v>
      </c>
      <c r="AC25" s="836"/>
      <c r="AD25" s="14"/>
      <c r="AF25" s="877"/>
    </row>
    <row r="26" spans="1:37" x14ac:dyDescent="0.2">
      <c r="A26" s="829" t="s">
        <v>500</v>
      </c>
      <c r="B26" s="905">
        <v>8446.6170000000002</v>
      </c>
      <c r="C26" s="906"/>
      <c r="D26" s="907">
        <v>21612.144</v>
      </c>
      <c r="E26" s="906"/>
      <c r="F26" s="908">
        <v>1</v>
      </c>
      <c r="G26" s="906"/>
      <c r="H26" s="909">
        <v>54278.666666666664</v>
      </c>
      <c r="I26" s="910"/>
      <c r="J26" s="915">
        <v>0</v>
      </c>
      <c r="K26" s="1202"/>
      <c r="L26" s="835">
        <v>31444.151999999998</v>
      </c>
      <c r="M26" s="833"/>
      <c r="N26" s="908">
        <v>1</v>
      </c>
      <c r="O26" s="906"/>
      <c r="P26" s="909">
        <v>54278.666666666664</v>
      </c>
      <c r="Q26" s="910"/>
      <c r="R26" s="915">
        <v>0</v>
      </c>
      <c r="S26" s="1202"/>
      <c r="T26" s="911"/>
      <c r="U26" s="912">
        <v>0</v>
      </c>
      <c r="V26" s="836"/>
      <c r="W26" s="913"/>
      <c r="X26" s="835">
        <v>0</v>
      </c>
      <c r="Y26" s="833"/>
      <c r="Z26" s="907">
        <v>0</v>
      </c>
      <c r="AA26" s="833"/>
      <c r="AB26" s="907">
        <v>0</v>
      </c>
      <c r="AC26" s="836"/>
      <c r="AD26" s="14"/>
      <c r="AF26" s="877"/>
    </row>
    <row r="27" spans="1:37" x14ac:dyDescent="0.2">
      <c r="A27" s="829" t="s">
        <v>503</v>
      </c>
      <c r="B27" s="905">
        <v>9054.5950000000012</v>
      </c>
      <c r="C27" s="906"/>
      <c r="D27" s="907">
        <v>30494.440000000002</v>
      </c>
      <c r="E27" s="906"/>
      <c r="F27" s="908">
        <v>1</v>
      </c>
      <c r="G27" s="906"/>
      <c r="H27" s="909">
        <v>90277.333333333328</v>
      </c>
      <c r="I27" s="916"/>
      <c r="J27" s="915">
        <v>0</v>
      </c>
      <c r="K27" s="1202"/>
      <c r="L27" s="835">
        <v>36347.027000000002</v>
      </c>
      <c r="M27" s="833"/>
      <c r="N27" s="908">
        <v>1</v>
      </c>
      <c r="O27" s="906"/>
      <c r="P27" s="909">
        <v>90277.333333333328</v>
      </c>
      <c r="Q27" s="916"/>
      <c r="R27" s="915">
        <v>0</v>
      </c>
      <c r="S27" s="1202"/>
      <c r="T27" s="911"/>
      <c r="U27" s="912">
        <v>0</v>
      </c>
      <c r="V27" s="836"/>
      <c r="W27" s="913"/>
      <c r="X27" s="835">
        <v>0</v>
      </c>
      <c r="Y27" s="833"/>
      <c r="Z27" s="907">
        <v>0</v>
      </c>
      <c r="AA27" s="833"/>
      <c r="AB27" s="907">
        <v>0</v>
      </c>
      <c r="AC27" s="836"/>
      <c r="AD27" s="14"/>
      <c r="AF27" s="877"/>
    </row>
    <row r="28" spans="1:37" x14ac:dyDescent="0.2">
      <c r="A28" s="829" t="s">
        <v>505</v>
      </c>
      <c r="B28" s="905">
        <v>1641.431</v>
      </c>
      <c r="C28" s="906"/>
      <c r="D28" s="907">
        <v>5314.2649999999994</v>
      </c>
      <c r="E28" s="906"/>
      <c r="F28" s="908">
        <v>1</v>
      </c>
      <c r="G28" s="906"/>
      <c r="H28" s="909">
        <v>12045.333333333334</v>
      </c>
      <c r="I28" s="910"/>
      <c r="J28" s="915">
        <v>0</v>
      </c>
      <c r="K28" s="1202"/>
      <c r="L28" s="835">
        <v>5325.1329999999998</v>
      </c>
      <c r="M28" s="833"/>
      <c r="N28" s="908">
        <v>1.141</v>
      </c>
      <c r="O28" s="906"/>
      <c r="P28" s="909">
        <v>12045.333333333334</v>
      </c>
      <c r="Q28" s="910"/>
      <c r="R28" s="915">
        <v>1698.3919999999998</v>
      </c>
      <c r="S28" s="1202"/>
      <c r="T28" s="911"/>
      <c r="U28" s="912">
        <v>1698.3919999999998</v>
      </c>
      <c r="V28" s="836"/>
      <c r="W28" s="913"/>
      <c r="X28" s="835">
        <v>0</v>
      </c>
      <c r="Y28" s="833"/>
      <c r="Z28" s="907">
        <v>17707.185544805772</v>
      </c>
      <c r="AA28" s="833"/>
      <c r="AB28" s="907">
        <v>17707.185544805772</v>
      </c>
      <c r="AC28" s="836"/>
      <c r="AD28" s="14"/>
      <c r="AF28" s="877"/>
    </row>
    <row r="29" spans="1:37" x14ac:dyDescent="0.2">
      <c r="A29" s="829" t="s">
        <v>104</v>
      </c>
      <c r="B29" s="905">
        <v>79423.757000000012</v>
      </c>
      <c r="C29" s="906" t="s">
        <v>490</v>
      </c>
      <c r="D29" s="907">
        <v>132560.36000000002</v>
      </c>
      <c r="E29" s="906" t="s">
        <v>490</v>
      </c>
      <c r="F29" s="908">
        <v>1.05</v>
      </c>
      <c r="G29" s="906"/>
      <c r="H29" s="909">
        <v>92062.666666666657</v>
      </c>
      <c r="I29" s="916"/>
      <c r="J29" s="915">
        <v>4603.1333333333314</v>
      </c>
      <c r="K29" s="1202"/>
      <c r="L29" s="835">
        <v>133021.89600000001</v>
      </c>
      <c r="M29" s="833"/>
      <c r="N29" s="908">
        <v>1</v>
      </c>
      <c r="O29" s="906"/>
      <c r="P29" s="909">
        <v>92062.666666666657</v>
      </c>
      <c r="Q29" s="910"/>
      <c r="R29" s="915">
        <v>0</v>
      </c>
      <c r="S29" s="1202"/>
      <c r="T29" s="911"/>
      <c r="U29" s="912">
        <v>4603.1333333333314</v>
      </c>
      <c r="V29" s="836"/>
      <c r="W29" s="913"/>
      <c r="X29" s="835">
        <v>47991.592059320566</v>
      </c>
      <c r="Y29" s="833"/>
      <c r="Z29" s="907">
        <v>0</v>
      </c>
      <c r="AA29" s="833"/>
      <c r="AB29" s="907">
        <v>47991.592059320566</v>
      </c>
      <c r="AC29" s="836"/>
      <c r="AD29" s="14"/>
      <c r="AF29" s="877"/>
    </row>
    <row r="30" spans="1:37" x14ac:dyDescent="0.2">
      <c r="A30" s="829" t="s">
        <v>506</v>
      </c>
      <c r="B30" s="905">
        <v>4496.6459999999997</v>
      </c>
      <c r="C30" s="906"/>
      <c r="D30" s="907">
        <v>19535.2</v>
      </c>
      <c r="E30" s="906"/>
      <c r="F30" s="908">
        <v>1</v>
      </c>
      <c r="G30" s="906"/>
      <c r="H30" s="909">
        <v>50022.666666666664</v>
      </c>
      <c r="I30" s="910"/>
      <c r="J30" s="915">
        <v>0</v>
      </c>
      <c r="K30" s="1202"/>
      <c r="L30" s="835">
        <v>19535.2</v>
      </c>
      <c r="M30" s="833"/>
      <c r="N30" s="908">
        <v>1.0389999999999999</v>
      </c>
      <c r="O30" s="906"/>
      <c r="P30" s="909">
        <v>50022.666666666664</v>
      </c>
      <c r="Q30" s="910"/>
      <c r="R30" s="915">
        <v>1950.8839999999982</v>
      </c>
      <c r="S30" s="1202"/>
      <c r="T30" s="911"/>
      <c r="U30" s="912">
        <v>1950.8839999999982</v>
      </c>
      <c r="V30" s="836"/>
      <c r="W30" s="913"/>
      <c r="X30" s="835">
        <v>0</v>
      </c>
      <c r="Y30" s="833"/>
      <c r="Z30" s="907">
        <v>20339.630052657361</v>
      </c>
      <c r="AA30" s="833"/>
      <c r="AB30" s="907">
        <v>20339.630052657361</v>
      </c>
      <c r="AC30" s="836"/>
      <c r="AD30" s="14"/>
      <c r="AF30" s="877"/>
      <c r="AG30" s="877"/>
      <c r="AH30" s="877"/>
      <c r="AI30" s="877"/>
      <c r="AJ30" s="877"/>
      <c r="AK30" s="877"/>
    </row>
    <row r="31" spans="1:37" x14ac:dyDescent="0.2">
      <c r="A31" s="842" t="s">
        <v>320</v>
      </c>
      <c r="B31" s="905">
        <v>33116.505000000005</v>
      </c>
      <c r="C31" s="906"/>
      <c r="D31" s="907">
        <v>38494.955999999991</v>
      </c>
      <c r="E31" s="906"/>
      <c r="F31" s="908">
        <v>1.1000000000000001</v>
      </c>
      <c r="G31" s="906"/>
      <c r="H31" s="909">
        <v>74226.666666666672</v>
      </c>
      <c r="I31" s="910"/>
      <c r="J31" s="915">
        <v>7422.6666666666715</v>
      </c>
      <c r="K31" s="1202"/>
      <c r="L31" s="835">
        <v>39702.221999999994</v>
      </c>
      <c r="M31" s="833"/>
      <c r="N31" s="908">
        <v>1</v>
      </c>
      <c r="O31" s="906"/>
      <c r="P31" s="909">
        <v>74226.666666666672</v>
      </c>
      <c r="Q31" s="910"/>
      <c r="R31" s="915">
        <v>0</v>
      </c>
      <c r="S31" s="1202"/>
      <c r="T31" s="911"/>
      <c r="U31" s="912">
        <v>7422.6666666666715</v>
      </c>
      <c r="V31" s="836"/>
      <c r="W31" s="913"/>
      <c r="X31" s="835">
        <v>77387.63248055322</v>
      </c>
      <c r="Y31" s="833"/>
      <c r="Z31" s="907">
        <v>0</v>
      </c>
      <c r="AA31" s="833"/>
      <c r="AB31" s="907">
        <v>77387.63248055322</v>
      </c>
      <c r="AC31" s="836"/>
      <c r="AD31" s="14"/>
      <c r="AF31" s="877"/>
    </row>
    <row r="32" spans="1:37" x14ac:dyDescent="0.2">
      <c r="A32" s="829" t="s">
        <v>614</v>
      </c>
      <c r="B32" s="905">
        <v>10687.571</v>
      </c>
      <c r="C32" s="906"/>
      <c r="D32" s="907">
        <v>12223.985999999999</v>
      </c>
      <c r="E32" s="906"/>
      <c r="F32" s="908">
        <v>1.1000000000000001</v>
      </c>
      <c r="G32" s="906"/>
      <c r="H32" s="909">
        <v>24809.333333333336</v>
      </c>
      <c r="I32" s="910"/>
      <c r="J32" s="915">
        <v>2480.9333333333343</v>
      </c>
      <c r="K32" s="1202"/>
      <c r="L32" s="835">
        <v>12223.985999999999</v>
      </c>
      <c r="M32" s="833"/>
      <c r="N32" s="908">
        <v>1.091</v>
      </c>
      <c r="O32" s="906"/>
      <c r="P32" s="909">
        <v>24809.333333333336</v>
      </c>
      <c r="Q32" s="917"/>
      <c r="R32" s="915">
        <v>2257.649333333331</v>
      </c>
      <c r="S32" s="1202"/>
      <c r="T32" s="911"/>
      <c r="U32" s="912">
        <v>4738.5826666666653</v>
      </c>
      <c r="V32" s="836"/>
      <c r="W32" s="913"/>
      <c r="X32" s="835">
        <v>25865.846552284056</v>
      </c>
      <c r="Y32" s="833"/>
      <c r="Z32" s="907">
        <v>23537.920362578458</v>
      </c>
      <c r="AA32" s="833"/>
      <c r="AB32" s="907">
        <v>49403.766914862514</v>
      </c>
      <c r="AC32" s="836"/>
      <c r="AD32" s="14"/>
      <c r="AF32" s="877"/>
    </row>
    <row r="33" spans="1:33" x14ac:dyDescent="0.2">
      <c r="A33" s="829" t="s">
        <v>509</v>
      </c>
      <c r="B33" s="905">
        <v>9541.1910000000007</v>
      </c>
      <c r="C33" s="906"/>
      <c r="D33" s="907">
        <v>9788.8430000000026</v>
      </c>
      <c r="E33" s="906"/>
      <c r="F33" s="908">
        <v>1.1000000000000001</v>
      </c>
      <c r="G33" s="906"/>
      <c r="H33" s="909">
        <v>14235.999999999998</v>
      </c>
      <c r="I33" s="910"/>
      <c r="J33" s="915">
        <v>1423.6000000000004</v>
      </c>
      <c r="K33" s="1202"/>
      <c r="L33" s="835">
        <v>9788.8430000000026</v>
      </c>
      <c r="M33" s="833"/>
      <c r="N33" s="908">
        <v>1.109</v>
      </c>
      <c r="O33" s="906"/>
      <c r="P33" s="909">
        <v>14235.999999999998</v>
      </c>
      <c r="Q33" s="917"/>
      <c r="R33" s="915">
        <v>1551.7240000000002</v>
      </c>
      <c r="S33" s="1202"/>
      <c r="T33" s="911"/>
      <c r="U33" s="912">
        <v>2975.3240000000005</v>
      </c>
      <c r="V33" s="836"/>
      <c r="W33" s="913"/>
      <c r="X33" s="835">
        <v>14842.244512212439</v>
      </c>
      <c r="Y33" s="833"/>
      <c r="Z33" s="907">
        <v>16178.046518311556</v>
      </c>
      <c r="AA33" s="833"/>
      <c r="AB33" s="907">
        <v>31020.291030523993</v>
      </c>
      <c r="AC33" s="836"/>
      <c r="AD33" s="14"/>
      <c r="AF33" s="877"/>
    </row>
    <row r="34" spans="1:33" x14ac:dyDescent="0.2">
      <c r="A34" s="842" t="s">
        <v>634</v>
      </c>
      <c r="B34" s="905">
        <v>21853.188000000002</v>
      </c>
      <c r="C34" s="906"/>
      <c r="D34" s="907">
        <v>22272.010000000006</v>
      </c>
      <c r="E34" s="906"/>
      <c r="F34" s="908">
        <v>1.1000000000000001</v>
      </c>
      <c r="G34" s="906"/>
      <c r="H34" s="909">
        <v>32529.333333333332</v>
      </c>
      <c r="I34" s="910"/>
      <c r="J34" s="915">
        <v>3252.9333333333379</v>
      </c>
      <c r="K34" s="1202"/>
      <c r="L34" s="835">
        <v>22316.140000000007</v>
      </c>
      <c r="M34" s="833"/>
      <c r="N34" s="908">
        <v>1.0189999999999999</v>
      </c>
      <c r="O34" s="906"/>
      <c r="P34" s="909">
        <v>32529.333333333332</v>
      </c>
      <c r="Q34" s="910"/>
      <c r="R34" s="915">
        <v>618.05733333332682</v>
      </c>
      <c r="S34" s="1202"/>
      <c r="T34" s="911"/>
      <c r="U34" s="912">
        <v>3870.9906666666648</v>
      </c>
      <c r="V34" s="836"/>
      <c r="W34" s="913"/>
      <c r="X34" s="835">
        <v>33914.605166661728</v>
      </c>
      <c r="Y34" s="833"/>
      <c r="Z34" s="907">
        <v>6443.7749816656515</v>
      </c>
      <c r="AA34" s="833"/>
      <c r="AB34" s="907">
        <v>40358.380148327378</v>
      </c>
      <c r="AC34" s="836"/>
      <c r="AD34" s="14"/>
      <c r="AF34" s="877"/>
    </row>
    <row r="35" spans="1:33" x14ac:dyDescent="0.2">
      <c r="A35" s="829" t="s">
        <v>511</v>
      </c>
      <c r="B35" s="905">
        <v>9067.8279999999995</v>
      </c>
      <c r="C35" s="906"/>
      <c r="D35" s="907">
        <v>11693.521999999999</v>
      </c>
      <c r="E35" s="906"/>
      <c r="F35" s="908">
        <v>1.0940000000000001</v>
      </c>
      <c r="G35" s="906"/>
      <c r="H35" s="909">
        <v>29929.333333333332</v>
      </c>
      <c r="I35" s="910"/>
      <c r="J35" s="915">
        <v>2813.357333333337</v>
      </c>
      <c r="K35" s="1202"/>
      <c r="L35" s="835">
        <v>11699.521999999999</v>
      </c>
      <c r="M35" s="833"/>
      <c r="N35" s="908">
        <v>1.095</v>
      </c>
      <c r="O35" s="906"/>
      <c r="P35" s="909">
        <v>29929.333333333332</v>
      </c>
      <c r="Q35" s="917"/>
      <c r="R35" s="915">
        <v>2843.2866666666632</v>
      </c>
      <c r="S35" s="1202"/>
      <c r="T35" s="911"/>
      <c r="U35" s="912">
        <v>5656.6440000000002</v>
      </c>
      <c r="V35" s="836"/>
      <c r="W35" s="913"/>
      <c r="X35" s="835">
        <v>29331.650352317596</v>
      </c>
      <c r="Y35" s="833"/>
      <c r="Z35" s="907">
        <v>29643.689185852814</v>
      </c>
      <c r="AA35" s="833"/>
      <c r="AB35" s="907">
        <v>58975.33953817041</v>
      </c>
      <c r="AC35" s="836"/>
      <c r="AD35" s="14"/>
      <c r="AF35" s="877"/>
    </row>
    <row r="36" spans="1:33" x14ac:dyDescent="0.2">
      <c r="A36" s="829" t="s">
        <v>326</v>
      </c>
      <c r="B36" s="905">
        <v>8606.5519999999997</v>
      </c>
      <c r="C36" s="906"/>
      <c r="D36" s="907">
        <v>18784.767000000003</v>
      </c>
      <c r="E36" s="906"/>
      <c r="F36" s="908">
        <v>1.0149999999999999</v>
      </c>
      <c r="G36" s="906"/>
      <c r="H36" s="909">
        <v>59777.288135593226</v>
      </c>
      <c r="I36" s="910"/>
      <c r="J36" s="915">
        <v>896.65932203389093</v>
      </c>
      <c r="K36" s="1202"/>
      <c r="L36" s="835">
        <v>18784.767000000003</v>
      </c>
      <c r="M36" s="833"/>
      <c r="N36" s="908">
        <v>1.044</v>
      </c>
      <c r="O36" s="906"/>
      <c r="P36" s="909">
        <v>59777.288135593226</v>
      </c>
      <c r="Q36" s="917"/>
      <c r="R36" s="915">
        <v>2630.2006779661024</v>
      </c>
      <c r="S36" s="1202"/>
      <c r="T36" s="911"/>
      <c r="U36" s="912">
        <v>3526.8599999999933</v>
      </c>
      <c r="V36" s="836"/>
      <c r="W36" s="913"/>
      <c r="X36" s="835">
        <v>9348.4383968682487</v>
      </c>
      <c r="Y36" s="833"/>
      <c r="Z36" s="907">
        <v>27422.085964147096</v>
      </c>
      <c r="AA36" s="833"/>
      <c r="AB36" s="907">
        <v>36770.524361015341</v>
      </c>
      <c r="AC36" s="836"/>
      <c r="AD36" s="14"/>
      <c r="AF36" s="877"/>
    </row>
    <row r="37" spans="1:33" ht="13.5" thickBot="1" x14ac:dyDescent="0.25">
      <c r="A37" s="849" t="s">
        <v>513</v>
      </c>
      <c r="B37" s="905">
        <v>9280.4360000000015</v>
      </c>
      <c r="C37" s="877"/>
      <c r="D37" s="919">
        <v>9702.3289999999979</v>
      </c>
      <c r="E37" s="903"/>
      <c r="F37" s="920">
        <v>1.1000000000000001</v>
      </c>
      <c r="G37" s="877"/>
      <c r="H37" s="909">
        <v>15905.641025641027</v>
      </c>
      <c r="I37" s="903"/>
      <c r="J37" s="921">
        <v>1590.5641025641053</v>
      </c>
      <c r="K37" s="1203"/>
      <c r="L37" s="922">
        <v>9702.3289999999979</v>
      </c>
      <c r="M37" s="923"/>
      <c r="N37" s="908">
        <v>1.109</v>
      </c>
      <c r="O37" s="877"/>
      <c r="P37" s="909">
        <v>15905.641025641027</v>
      </c>
      <c r="Q37" s="924"/>
      <c r="R37" s="921">
        <v>1733.714871794873</v>
      </c>
      <c r="S37" s="1205"/>
      <c r="T37" s="891"/>
      <c r="U37" s="925">
        <v>3324.2789743589783</v>
      </c>
      <c r="V37" s="857"/>
      <c r="W37" s="913"/>
      <c r="X37" s="856">
        <v>16582.987723099315</v>
      </c>
      <c r="Y37" s="854"/>
      <c r="Z37" s="926">
        <v>18075.456618178239</v>
      </c>
      <c r="AA37" s="854"/>
      <c r="AB37" s="926">
        <v>34658.444341277558</v>
      </c>
      <c r="AC37" s="857"/>
      <c r="AD37" s="14"/>
      <c r="AF37" s="877"/>
    </row>
    <row r="38" spans="1:33" ht="13.5" thickBot="1" x14ac:dyDescent="0.25">
      <c r="A38" s="858" t="s">
        <v>488</v>
      </c>
      <c r="B38" s="927">
        <v>324704.04500000004</v>
      </c>
      <c r="C38" s="928"/>
      <c r="D38" s="929">
        <v>515239.33400000003</v>
      </c>
      <c r="E38" s="930"/>
      <c r="F38" s="931"/>
      <c r="G38" s="928"/>
      <c r="H38" s="932">
        <v>983662.92916123418</v>
      </c>
      <c r="I38" s="933"/>
      <c r="J38" s="934">
        <v>48246.663424598009</v>
      </c>
      <c r="K38" s="1204"/>
      <c r="L38" s="927">
        <v>538454.62000000011</v>
      </c>
      <c r="M38" s="862"/>
      <c r="N38" s="935"/>
      <c r="O38" s="928"/>
      <c r="P38" s="932">
        <v>983662.92916123418</v>
      </c>
      <c r="Q38" s="936"/>
      <c r="R38" s="934">
        <v>33252.758216427632</v>
      </c>
      <c r="S38" s="1206"/>
      <c r="T38" s="867"/>
      <c r="U38" s="937">
        <v>81499.421641025634</v>
      </c>
      <c r="V38" s="938"/>
      <c r="X38" s="864">
        <v>503012.6267535123</v>
      </c>
      <c r="Y38" s="862"/>
      <c r="Z38" s="939">
        <v>346688.37324648775</v>
      </c>
      <c r="AA38" s="862"/>
      <c r="AB38" s="939">
        <v>849701</v>
      </c>
      <c r="AC38" s="857"/>
      <c r="AD38" s="14"/>
      <c r="AF38" s="877"/>
    </row>
    <row r="39" spans="1:33" s="940" customFormat="1" ht="16.5" x14ac:dyDescent="0.25">
      <c r="A39" s="940" t="s">
        <v>61</v>
      </c>
      <c r="T39" s="941"/>
      <c r="U39" s="941"/>
      <c r="Z39" s="942"/>
      <c r="AA39" s="795"/>
      <c r="AB39" s="943"/>
      <c r="AD39" s="320"/>
      <c r="AE39"/>
      <c r="AG39" s="944"/>
    </row>
    <row r="40" spans="1:33" s="940" customFormat="1" ht="16.5" x14ac:dyDescent="0.25">
      <c r="A40" s="940" t="s">
        <v>362</v>
      </c>
      <c r="AD40" s="320"/>
      <c r="AE40"/>
      <c r="AG40" s="945"/>
    </row>
    <row r="41" spans="1:33" s="940" customFormat="1" ht="16.5" x14ac:dyDescent="0.25">
      <c r="A41" s="940" t="s">
        <v>363</v>
      </c>
      <c r="AD41" s="320"/>
      <c r="AE41"/>
    </row>
    <row r="42" spans="1:33" s="940" customFormat="1" ht="16.5" x14ac:dyDescent="0.25">
      <c r="A42" s="940" t="s">
        <v>332</v>
      </c>
      <c r="AD42" s="320"/>
      <c r="AE42"/>
    </row>
    <row r="43" spans="1:33" ht="16.5" x14ac:dyDescent="0.25">
      <c r="A43" s="946"/>
    </row>
    <row r="44" spans="1:33" x14ac:dyDescent="0.2">
      <c r="P44" s="947"/>
    </row>
    <row r="45" spans="1:33" x14ac:dyDescent="0.2">
      <c r="F45" s="947"/>
    </row>
    <row r="47" spans="1:33" x14ac:dyDescent="0.2">
      <c r="AE47" s="60"/>
    </row>
    <row r="53" spans="31:31" ht="15" x14ac:dyDescent="0.2">
      <c r="AE53" s="34"/>
    </row>
    <row r="54" spans="31:31" ht="15" x14ac:dyDescent="0.2">
      <c r="AE54" s="34"/>
    </row>
    <row r="55" spans="31:31" ht="15" x14ac:dyDescent="0.2">
      <c r="AE55" s="34"/>
    </row>
    <row r="56" spans="31:31" ht="15" x14ac:dyDescent="0.2">
      <c r="AE56" s="34"/>
    </row>
    <row r="57" spans="31:31" ht="15" x14ac:dyDescent="0.2">
      <c r="AE57" s="34"/>
    </row>
    <row r="58" spans="31:31" ht="15" x14ac:dyDescent="0.2">
      <c r="AE58" s="34"/>
    </row>
    <row r="59" spans="31:31" ht="15" x14ac:dyDescent="0.2">
      <c r="AE59" s="34"/>
    </row>
    <row r="60" spans="31:31" ht="15" x14ac:dyDescent="0.2">
      <c r="AE60" s="34"/>
    </row>
    <row r="61" spans="31:31" ht="15" x14ac:dyDescent="0.2">
      <c r="AE61" s="34"/>
    </row>
    <row r="62" spans="31:31" ht="15" x14ac:dyDescent="0.2">
      <c r="AE62" s="34"/>
    </row>
    <row r="63" spans="31:31" ht="15" x14ac:dyDescent="0.2">
      <c r="AE63" s="34"/>
    </row>
    <row r="64" spans="31:31" ht="15" x14ac:dyDescent="0.2">
      <c r="AE64" s="34"/>
    </row>
    <row r="66" spans="31:31" ht="15" x14ac:dyDescent="0.2">
      <c r="AE66" s="34"/>
    </row>
    <row r="67" spans="31:31" ht="15" x14ac:dyDescent="0.2">
      <c r="AE67" s="34"/>
    </row>
  </sheetData>
  <mergeCells count="80">
    <mergeCell ref="R14:S14"/>
    <mergeCell ref="X14:Y14"/>
    <mergeCell ref="Z14:AA14"/>
    <mergeCell ref="AB14:AC14"/>
    <mergeCell ref="AE21:AE24"/>
    <mergeCell ref="P13:Q13"/>
    <mergeCell ref="B14:C14"/>
    <mergeCell ref="D14:E14"/>
    <mergeCell ref="F14:G14"/>
    <mergeCell ref="J14:K14"/>
    <mergeCell ref="L14:M14"/>
    <mergeCell ref="N14:O14"/>
    <mergeCell ref="D13:E13"/>
    <mergeCell ref="F13:G13"/>
    <mergeCell ref="H13:I13"/>
    <mergeCell ref="J13:K13"/>
    <mergeCell ref="L13:M13"/>
    <mergeCell ref="N13:O13"/>
    <mergeCell ref="P11:Q11"/>
    <mergeCell ref="R11:S11"/>
    <mergeCell ref="U11:V11"/>
    <mergeCell ref="B12:C12"/>
    <mergeCell ref="F12:G12"/>
    <mergeCell ref="J12:K12"/>
    <mergeCell ref="L12:M12"/>
    <mergeCell ref="N12:O12"/>
    <mergeCell ref="R12:S12"/>
    <mergeCell ref="U12:V12"/>
    <mergeCell ref="B11:C11"/>
    <mergeCell ref="F11:G11"/>
    <mergeCell ref="H11:I11"/>
    <mergeCell ref="J11:K11"/>
    <mergeCell ref="L11:M11"/>
    <mergeCell ref="N11:O11"/>
    <mergeCell ref="Z10:AA10"/>
    <mergeCell ref="B10:C10"/>
    <mergeCell ref="D10:E10"/>
    <mergeCell ref="F10:G10"/>
    <mergeCell ref="H10:I10"/>
    <mergeCell ref="J10:K10"/>
    <mergeCell ref="L10:M10"/>
    <mergeCell ref="N10:O10"/>
    <mergeCell ref="P10:Q10"/>
    <mergeCell ref="R10:S10"/>
    <mergeCell ref="U10:V10"/>
    <mergeCell ref="X10:Y10"/>
    <mergeCell ref="Z8:AA8"/>
    <mergeCell ref="AB8:AC8"/>
    <mergeCell ref="B9:C9"/>
    <mergeCell ref="H9:I9"/>
    <mergeCell ref="L9:M9"/>
    <mergeCell ref="P9:Q9"/>
    <mergeCell ref="U9:V9"/>
    <mergeCell ref="X9:Y9"/>
    <mergeCell ref="Z9:AA9"/>
    <mergeCell ref="B8:G8"/>
    <mergeCell ref="H8:K8"/>
    <mergeCell ref="L8:O8"/>
    <mergeCell ref="P8:S8"/>
    <mergeCell ref="U8:V8"/>
    <mergeCell ref="X8:Y8"/>
    <mergeCell ref="B6:G6"/>
    <mergeCell ref="H6:K6"/>
    <mergeCell ref="L6:O6"/>
    <mergeCell ref="P6:S6"/>
    <mergeCell ref="U6:V6"/>
    <mergeCell ref="B7:G7"/>
    <mergeCell ref="H7:K7"/>
    <mergeCell ref="L7:O7"/>
    <mergeCell ref="P7:S7"/>
    <mergeCell ref="U7:V7"/>
    <mergeCell ref="P5:S5"/>
    <mergeCell ref="B3:K3"/>
    <mergeCell ref="L3:S3"/>
    <mergeCell ref="X3:AC3"/>
    <mergeCell ref="P4:Q4"/>
    <mergeCell ref="X4:AC4"/>
    <mergeCell ref="B5:G5"/>
    <mergeCell ref="H5:K5"/>
    <mergeCell ref="L5:O5"/>
  </mergeCells>
  <pageMargins left="0.4" right="0.32" top="1.38" bottom="0.51" header="0.5" footer="0.5"/>
  <pageSetup paperSize="9" scale="74" orientation="landscape"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729"/>
  <sheetViews>
    <sheetView zoomScale="80" zoomScaleNormal="80" workbookViewId="0">
      <pane xSplit="2" ySplit="12" topLeftCell="C13" activePane="bottomRight" state="frozen"/>
      <selection activeCell="A19" sqref="A19:I19"/>
      <selection pane="topRight" activeCell="A19" sqref="A19:I19"/>
      <selection pane="bottomLeft" activeCell="A19" sqref="A19:I19"/>
      <selection pane="bottomRight" activeCell="AI26" sqref="AI26"/>
    </sheetView>
  </sheetViews>
  <sheetFormatPr defaultRowHeight="12.75" x14ac:dyDescent="0.2"/>
  <cols>
    <col min="1" max="1" width="4.42578125" style="1406" customWidth="1"/>
    <col min="2" max="2" width="15.7109375" style="1406" customWidth="1"/>
    <col min="3" max="3" width="11.7109375" style="1406" customWidth="1"/>
    <col min="4" max="4" width="3.5703125" style="1406" customWidth="1"/>
    <col min="5" max="5" width="9" style="1406" customWidth="1"/>
    <col min="6" max="6" width="2.7109375" style="1406" customWidth="1"/>
    <col min="7" max="7" width="11.28515625" style="1406" customWidth="1"/>
    <col min="8" max="8" width="2.85546875" style="1406" customWidth="1"/>
    <col min="9" max="9" width="1.85546875" style="1406" customWidth="1"/>
    <col min="10" max="10" width="9.7109375" style="1406" customWidth="1"/>
    <col min="11" max="11" width="1.42578125" style="1406" customWidth="1"/>
    <col min="12" max="12" width="11.85546875" style="1406" customWidth="1"/>
    <col min="13" max="13" width="1.140625" style="1406" customWidth="1"/>
    <col min="14" max="14" width="7.28515625" style="1406" customWidth="1"/>
    <col min="15" max="15" width="1.7109375" style="1406" customWidth="1"/>
    <col min="16" max="16" width="12.42578125" style="1406" customWidth="1"/>
    <col min="17" max="17" width="1.42578125" style="1406" customWidth="1"/>
    <col min="18" max="18" width="8" style="1406" customWidth="1"/>
    <col min="19" max="19" width="1.85546875" style="1406" customWidth="1"/>
    <col min="20" max="20" width="8.140625" style="1406" customWidth="1"/>
    <col min="21" max="21" width="1.85546875" style="1406" customWidth="1"/>
    <col min="22" max="22" width="2.42578125" style="1406" customWidth="1"/>
    <col min="23" max="23" width="2.28515625" style="1406" customWidth="1"/>
    <col min="24" max="24" width="10.5703125" style="1406" customWidth="1"/>
    <col min="25" max="25" width="2.28515625" style="1406" customWidth="1"/>
    <col min="26" max="26" width="12" style="1406" customWidth="1"/>
    <col min="27" max="27" width="2.28515625" style="1406" customWidth="1"/>
    <col min="28" max="28" width="10.5703125" style="1406" customWidth="1"/>
    <col min="29" max="29" width="1.5703125" style="1406" customWidth="1"/>
    <col min="30" max="30" width="2.85546875" customWidth="1"/>
    <col min="31" max="31" width="4.85546875" customWidth="1"/>
    <col min="32" max="16384" width="9.140625" style="1406"/>
  </cols>
  <sheetData>
    <row r="1" spans="1:33" ht="23.25" x14ac:dyDescent="0.35">
      <c r="A1" s="1514" t="s">
        <v>1196</v>
      </c>
      <c r="B1" s="1514"/>
      <c r="L1" s="1515"/>
      <c r="X1" s="1558"/>
      <c r="Y1" s="1465"/>
      <c r="Z1" s="1465"/>
      <c r="AE1" s="24"/>
    </row>
    <row r="2" spans="1:33" ht="13.5" thickBot="1" x14ac:dyDescent="0.25"/>
    <row r="3" spans="1:33" x14ac:dyDescent="0.2">
      <c r="A3" s="1408"/>
      <c r="B3" s="1512"/>
      <c r="C3" s="3027" t="s">
        <v>84</v>
      </c>
      <c r="D3" s="3028"/>
      <c r="E3" s="3028"/>
      <c r="F3" s="3028"/>
      <c r="G3" s="3028"/>
      <c r="H3" s="3029"/>
      <c r="I3" s="1681"/>
      <c r="J3" s="3027" t="s">
        <v>451</v>
      </c>
      <c r="K3" s="3028"/>
      <c r="L3" s="3028"/>
      <c r="M3" s="3028"/>
      <c r="N3" s="3028"/>
      <c r="O3" s="3028"/>
      <c r="P3" s="3030"/>
      <c r="Q3" s="3029"/>
      <c r="R3" s="1669"/>
      <c r="S3" s="1670"/>
      <c r="T3" s="1672"/>
      <c r="U3" s="1671"/>
      <c r="V3" s="1681"/>
      <c r="W3" s="1681"/>
      <c r="X3" s="3031" t="s">
        <v>452</v>
      </c>
      <c r="Y3" s="3032"/>
      <c r="Z3" s="3032"/>
      <c r="AA3" s="3032"/>
      <c r="AB3" s="3032"/>
      <c r="AC3" s="3033"/>
    </row>
    <row r="4" spans="1:33" x14ac:dyDescent="0.2">
      <c r="A4" s="1425"/>
      <c r="B4" s="1465"/>
      <c r="C4" s="1673"/>
      <c r="D4" s="1674"/>
      <c r="E4" s="1674" t="s">
        <v>341</v>
      </c>
      <c r="F4" s="1674"/>
      <c r="G4" s="1559">
        <v>2009</v>
      </c>
      <c r="H4" s="1691"/>
      <c r="I4" s="1681"/>
      <c r="J4" s="3034" t="s">
        <v>453</v>
      </c>
      <c r="K4" s="3035"/>
      <c r="L4" s="1559">
        <v>2009</v>
      </c>
      <c r="M4" s="1690"/>
      <c r="N4" s="1690"/>
      <c r="O4" s="1697"/>
      <c r="P4" s="3036"/>
      <c r="Q4" s="3037"/>
      <c r="R4" s="1680"/>
      <c r="S4" s="1681"/>
      <c r="T4" s="1675"/>
      <c r="U4" s="1676"/>
      <c r="V4" s="1681"/>
      <c r="W4" s="1681"/>
      <c r="X4" s="1707"/>
      <c r="Y4" s="1693"/>
      <c r="Z4" s="1560" t="s">
        <v>800</v>
      </c>
      <c r="AA4" s="1693"/>
      <c r="AB4" s="1693"/>
      <c r="AC4" s="1694"/>
    </row>
    <row r="5" spans="1:33" x14ac:dyDescent="0.2">
      <c r="A5" s="1425"/>
      <c r="B5" s="1465"/>
      <c r="C5" s="3063" t="s">
        <v>85</v>
      </c>
      <c r="D5" s="3039"/>
      <c r="E5" s="3038" t="s">
        <v>454</v>
      </c>
      <c r="F5" s="3039"/>
      <c r="G5" s="3038" t="s">
        <v>86</v>
      </c>
      <c r="H5" s="3064"/>
      <c r="I5" s="1681"/>
      <c r="J5" s="1680"/>
      <c r="K5" s="1681"/>
      <c r="L5" s="3038" t="s">
        <v>455</v>
      </c>
      <c r="M5" s="3040"/>
      <c r="N5" s="3040"/>
      <c r="O5" s="3039"/>
      <c r="P5" s="3036" t="s">
        <v>454</v>
      </c>
      <c r="Q5" s="3037"/>
      <c r="R5" s="3041" t="s">
        <v>372</v>
      </c>
      <c r="S5" s="3042"/>
      <c r="T5" s="3036" t="s">
        <v>373</v>
      </c>
      <c r="U5" s="3037"/>
      <c r="V5" s="1681"/>
      <c r="W5" s="1681"/>
      <c r="X5" s="1701"/>
      <c r="Y5" s="1702"/>
      <c r="Z5" s="1561"/>
      <c r="AA5" s="1562"/>
      <c r="AB5" s="1561"/>
      <c r="AC5" s="1528"/>
    </row>
    <row r="6" spans="1:33" x14ac:dyDescent="0.2">
      <c r="A6" s="1425"/>
      <c r="B6" s="1465"/>
      <c r="C6" s="3041" t="s">
        <v>342</v>
      </c>
      <c r="D6" s="3045"/>
      <c r="E6" s="3036" t="s">
        <v>456</v>
      </c>
      <c r="F6" s="3045"/>
      <c r="G6" s="3036" t="s">
        <v>456</v>
      </c>
      <c r="H6" s="3037"/>
      <c r="I6" s="1681"/>
      <c r="J6" s="1680"/>
      <c r="K6" s="1681"/>
      <c r="L6" s="3070" t="s">
        <v>299</v>
      </c>
      <c r="M6" s="3061"/>
      <c r="N6" s="3061"/>
      <c r="O6" s="3069"/>
      <c r="P6" s="3036" t="s">
        <v>456</v>
      </c>
      <c r="Q6" s="3037"/>
      <c r="R6" s="3041" t="s">
        <v>375</v>
      </c>
      <c r="S6" s="3042"/>
      <c r="T6" s="3036" t="s">
        <v>376</v>
      </c>
      <c r="U6" s="3037"/>
      <c r="V6" s="1681"/>
      <c r="W6" s="1681"/>
      <c r="X6" s="3048" t="s">
        <v>377</v>
      </c>
      <c r="Y6" s="3044"/>
      <c r="Z6" s="3043" t="s">
        <v>457</v>
      </c>
      <c r="AA6" s="3044"/>
      <c r="AB6" s="1527"/>
      <c r="AC6" s="1528"/>
    </row>
    <row r="7" spans="1:33" x14ac:dyDescent="0.2">
      <c r="A7" s="3048" t="s">
        <v>678</v>
      </c>
      <c r="B7" s="3042"/>
      <c r="C7" s="3041" t="s">
        <v>343</v>
      </c>
      <c r="D7" s="3045"/>
      <c r="E7" s="3036" t="s">
        <v>90</v>
      </c>
      <c r="F7" s="3045"/>
      <c r="G7" s="3036" t="s">
        <v>396</v>
      </c>
      <c r="H7" s="3037"/>
      <c r="I7" s="1681"/>
      <c r="J7" s="3041" t="s">
        <v>457</v>
      </c>
      <c r="K7" s="3042"/>
      <c r="L7" s="3038" t="s">
        <v>457</v>
      </c>
      <c r="M7" s="3039"/>
      <c r="N7" s="3046" t="s">
        <v>458</v>
      </c>
      <c r="O7" s="3047"/>
      <c r="P7" s="3036" t="s">
        <v>396</v>
      </c>
      <c r="Q7" s="3037"/>
      <c r="R7" s="3041" t="s">
        <v>385</v>
      </c>
      <c r="S7" s="3042"/>
      <c r="T7" s="1675"/>
      <c r="U7" s="1676"/>
      <c r="V7" s="1681"/>
      <c r="W7" s="1681"/>
      <c r="X7" s="3048" t="s">
        <v>456</v>
      </c>
      <c r="Y7" s="3044"/>
      <c r="Z7" s="3043" t="s">
        <v>387</v>
      </c>
      <c r="AA7" s="3044"/>
      <c r="AB7" s="1413"/>
      <c r="AC7" s="1415"/>
    </row>
    <row r="8" spans="1:33" x14ac:dyDescent="0.2">
      <c r="A8" s="3041"/>
      <c r="B8" s="3042"/>
      <c r="C8" s="3041" t="s">
        <v>585</v>
      </c>
      <c r="D8" s="3045"/>
      <c r="E8" s="3036" t="s">
        <v>664</v>
      </c>
      <c r="F8" s="3045"/>
      <c r="G8" s="3036" t="s">
        <v>92</v>
      </c>
      <c r="H8" s="3037"/>
      <c r="I8" s="1681"/>
      <c r="J8" s="3041" t="s">
        <v>459</v>
      </c>
      <c r="K8" s="3042"/>
      <c r="L8" s="3036" t="s">
        <v>383</v>
      </c>
      <c r="M8" s="3045"/>
      <c r="N8" s="1565" t="s">
        <v>22</v>
      </c>
      <c r="O8" s="1564"/>
      <c r="P8" s="3036"/>
      <c r="Q8" s="3037"/>
      <c r="R8" s="1680"/>
      <c r="S8" s="1681"/>
      <c r="T8" s="1675"/>
      <c r="U8" s="1676"/>
      <c r="V8" s="1681"/>
      <c r="W8" s="1681"/>
      <c r="X8" s="3048" t="s">
        <v>396</v>
      </c>
      <c r="Y8" s="3044"/>
      <c r="Z8" s="3043" t="s">
        <v>223</v>
      </c>
      <c r="AA8" s="3044"/>
      <c r="AB8" s="3043" t="s">
        <v>488</v>
      </c>
      <c r="AC8" s="3049"/>
    </row>
    <row r="9" spans="1:33" x14ac:dyDescent="0.2">
      <c r="A9" s="1425"/>
      <c r="B9" s="1465"/>
      <c r="C9" s="1860">
        <v>2009</v>
      </c>
      <c r="D9" s="1683"/>
      <c r="E9" s="3036" t="s">
        <v>343</v>
      </c>
      <c r="F9" s="3045"/>
      <c r="G9" s="3036" t="s">
        <v>95</v>
      </c>
      <c r="H9" s="3037"/>
      <c r="I9" s="1681"/>
      <c r="J9" s="3041" t="s">
        <v>460</v>
      </c>
      <c r="K9" s="3042"/>
      <c r="L9" s="1423"/>
      <c r="M9" s="1465"/>
      <c r="N9" s="3067"/>
      <c r="O9" s="3301"/>
      <c r="P9" s="3036"/>
      <c r="Q9" s="3037"/>
      <c r="R9" s="3041" t="s">
        <v>491</v>
      </c>
      <c r="S9" s="3042"/>
      <c r="T9" s="1675"/>
      <c r="U9" s="1676"/>
      <c r="V9" s="1681"/>
      <c r="W9" s="1681"/>
      <c r="X9" s="3048"/>
      <c r="Y9" s="3044"/>
      <c r="Z9" s="3043"/>
      <c r="AA9" s="3044"/>
      <c r="AB9" s="1413"/>
      <c r="AC9" s="1415"/>
    </row>
    <row r="10" spans="1:33" x14ac:dyDescent="0.2">
      <c r="A10" s="1425"/>
      <c r="B10" s="1465"/>
      <c r="C10" s="3041" t="s">
        <v>665</v>
      </c>
      <c r="D10" s="3045"/>
      <c r="E10" s="3036" t="s">
        <v>99</v>
      </c>
      <c r="F10" s="3045"/>
      <c r="G10" s="3036"/>
      <c r="H10" s="3037"/>
      <c r="I10" s="1681"/>
      <c r="J10" s="3041"/>
      <c r="K10" s="3042"/>
      <c r="L10" s="1675"/>
      <c r="M10" s="1681"/>
      <c r="N10" s="1675"/>
      <c r="O10" s="1683"/>
      <c r="P10" s="3036"/>
      <c r="Q10" s="3037"/>
      <c r="R10" s="1680"/>
      <c r="S10" s="1681"/>
      <c r="T10" s="1675"/>
      <c r="U10" s="1676"/>
      <c r="V10" s="1681"/>
      <c r="W10" s="1681"/>
      <c r="X10" s="3041" t="s">
        <v>436</v>
      </c>
      <c r="Y10" s="3045"/>
      <c r="Z10" s="3036" t="s">
        <v>437</v>
      </c>
      <c r="AA10" s="3045"/>
      <c r="AB10" s="1413"/>
      <c r="AC10" s="1415"/>
    </row>
    <row r="11" spans="1:33" x14ac:dyDescent="0.2">
      <c r="A11" s="1680"/>
      <c r="B11" s="1681"/>
      <c r="C11" s="3041" t="s">
        <v>137</v>
      </c>
      <c r="D11" s="3045"/>
      <c r="E11" s="3036" t="s">
        <v>138</v>
      </c>
      <c r="F11" s="3045"/>
      <c r="G11" s="3036" t="s">
        <v>100</v>
      </c>
      <c r="H11" s="3037"/>
      <c r="I11" s="1465"/>
      <c r="J11" s="1680"/>
      <c r="K11" s="1681"/>
      <c r="L11" s="1675"/>
      <c r="M11" s="1681"/>
      <c r="N11" s="1675"/>
      <c r="O11" s="1683"/>
      <c r="P11" s="3036" t="s">
        <v>140</v>
      </c>
      <c r="Q11" s="3037"/>
      <c r="R11" s="3041" t="s">
        <v>461</v>
      </c>
      <c r="S11" s="3045"/>
      <c r="T11" s="3036" t="s">
        <v>462</v>
      </c>
      <c r="U11" s="3037"/>
      <c r="V11" s="1465"/>
      <c r="W11" s="1681"/>
      <c r="X11" s="3041" t="s">
        <v>440</v>
      </c>
      <c r="Y11" s="3045"/>
      <c r="Z11" s="3036" t="s">
        <v>441</v>
      </c>
      <c r="AA11" s="3045"/>
      <c r="AB11" s="3036" t="s">
        <v>442</v>
      </c>
      <c r="AC11" s="3037"/>
      <c r="AE11" s="13"/>
    </row>
    <row r="12" spans="1:33" ht="13.5" thickBot="1" x14ac:dyDescent="0.25">
      <c r="A12" s="1428"/>
      <c r="B12" s="1859" t="s">
        <v>443</v>
      </c>
      <c r="C12" s="1687"/>
      <c r="D12" s="1688"/>
      <c r="E12" s="1685"/>
      <c r="F12" s="1708"/>
      <c r="G12" s="1685"/>
      <c r="H12" s="1431"/>
      <c r="I12" s="1465"/>
      <c r="J12" s="1566">
        <v>1</v>
      </c>
      <c r="K12" s="1542"/>
      <c r="L12" s="1538">
        <v>1</v>
      </c>
      <c r="M12" s="1542"/>
      <c r="N12" s="1538">
        <v>3</v>
      </c>
      <c r="O12" s="1567"/>
      <c r="P12" s="1685"/>
      <c r="Q12" s="1686"/>
      <c r="R12" s="1687"/>
      <c r="S12" s="1479"/>
      <c r="T12" s="3054"/>
      <c r="U12" s="3055"/>
      <c r="V12" s="1465"/>
      <c r="W12" s="1681"/>
      <c r="X12" s="3056" t="s">
        <v>486</v>
      </c>
      <c r="Y12" s="3057"/>
      <c r="Z12" s="3054" t="s">
        <v>486</v>
      </c>
      <c r="AA12" s="3057"/>
      <c r="AB12" s="3054" t="s">
        <v>486</v>
      </c>
      <c r="AC12" s="3055"/>
    </row>
    <row r="13" spans="1:33" x14ac:dyDescent="0.2">
      <c r="A13" s="1811" t="s">
        <v>591</v>
      </c>
      <c r="B13" s="1761"/>
      <c r="C13" s="1861">
        <v>715</v>
      </c>
      <c r="D13" s="1730"/>
      <c r="E13" s="1813">
        <v>0.5</v>
      </c>
      <c r="F13" s="1761"/>
      <c r="G13" s="1814">
        <v>357.5</v>
      </c>
      <c r="H13" s="1844"/>
      <c r="I13" s="1772"/>
      <c r="J13" s="1815">
        <v>126.94</v>
      </c>
      <c r="K13" s="1761"/>
      <c r="L13" s="1816">
        <v>87</v>
      </c>
      <c r="M13" s="1817"/>
      <c r="N13" s="1812">
        <v>12</v>
      </c>
      <c r="O13" s="1791"/>
      <c r="P13" s="1818">
        <v>249.94</v>
      </c>
      <c r="Q13" s="1771"/>
      <c r="R13" s="1796">
        <v>0.69913286713286715</v>
      </c>
      <c r="S13" s="1761"/>
      <c r="T13" s="1797">
        <v>107.56</v>
      </c>
      <c r="U13" s="1771"/>
      <c r="V13" s="1425"/>
      <c r="W13" s="1424"/>
      <c r="X13" s="1767">
        <v>31901.908270378211</v>
      </c>
      <c r="Y13" s="1768"/>
      <c r="Z13" s="1762">
        <v>241.75452628753553</v>
      </c>
      <c r="AA13" s="1768"/>
      <c r="AB13" s="1762">
        <v>32143.662796665747</v>
      </c>
      <c r="AC13" s="1771"/>
    </row>
    <row r="14" spans="1:33" x14ac:dyDescent="0.2">
      <c r="A14" s="1759" t="s">
        <v>494</v>
      </c>
      <c r="B14" s="1761"/>
      <c r="C14" s="1861">
        <v>965</v>
      </c>
      <c r="D14" s="1730"/>
      <c r="E14" s="1813">
        <v>1.25</v>
      </c>
      <c r="F14" s="1761"/>
      <c r="G14" s="1814">
        <v>1206.25</v>
      </c>
      <c r="H14" s="1844"/>
      <c r="I14" s="1772"/>
      <c r="J14" s="1815">
        <v>1188.22</v>
      </c>
      <c r="K14" s="1761"/>
      <c r="L14" s="1816">
        <v>339.548</v>
      </c>
      <c r="M14" s="1817"/>
      <c r="N14" s="1812">
        <v>178</v>
      </c>
      <c r="O14" s="1791"/>
      <c r="P14" s="1818">
        <v>2061.768</v>
      </c>
      <c r="Q14" s="1771"/>
      <c r="R14" s="1796">
        <v>1.709237720207254</v>
      </c>
      <c r="S14" s="1761"/>
      <c r="T14" s="1797">
        <v>0</v>
      </c>
      <c r="U14" s="1771"/>
      <c r="V14" s="1425"/>
      <c r="W14" s="1424"/>
      <c r="X14" s="1767">
        <v>263160.49296151532</v>
      </c>
      <c r="Y14" s="1768"/>
      <c r="Z14" s="1762">
        <v>0</v>
      </c>
      <c r="AA14" s="1768"/>
      <c r="AB14" s="1762">
        <v>263160.49296151532</v>
      </c>
      <c r="AC14" s="1771"/>
    </row>
    <row r="15" spans="1:33" x14ac:dyDescent="0.2">
      <c r="A15" s="1811" t="s">
        <v>612</v>
      </c>
      <c r="B15" s="1819"/>
      <c r="C15" s="1861">
        <v>247</v>
      </c>
      <c r="D15" s="1820"/>
      <c r="E15" s="1813">
        <v>0.5</v>
      </c>
      <c r="F15" s="1761"/>
      <c r="G15" s="1814">
        <v>123.5</v>
      </c>
      <c r="H15" s="1844"/>
      <c r="I15" s="1772"/>
      <c r="J15" s="1815">
        <v>35.26</v>
      </c>
      <c r="K15" s="1761"/>
      <c r="L15" s="1816">
        <v>30.5</v>
      </c>
      <c r="M15" s="1817"/>
      <c r="N15" s="1812">
        <v>4</v>
      </c>
      <c r="O15" s="1791"/>
      <c r="P15" s="1818">
        <v>77.759999999999991</v>
      </c>
      <c r="Q15" s="1771"/>
      <c r="R15" s="1796">
        <v>0.62963562753036428</v>
      </c>
      <c r="S15" s="1761"/>
      <c r="T15" s="1797">
        <v>45.740000000000009</v>
      </c>
      <c r="U15" s="1771"/>
      <c r="V15" s="1425"/>
      <c r="W15" s="1424"/>
      <c r="X15" s="1767">
        <v>9925.1515847987903</v>
      </c>
      <c r="Y15" s="1768"/>
      <c r="Z15" s="1762">
        <v>102.80635954250535</v>
      </c>
      <c r="AA15" s="1768"/>
      <c r="AB15" s="1762">
        <v>10027.957944341295</v>
      </c>
      <c r="AC15" s="1771"/>
    </row>
    <row r="16" spans="1:33" x14ac:dyDescent="0.2">
      <c r="A16" s="1811" t="s">
        <v>306</v>
      </c>
      <c r="B16" s="1761"/>
      <c r="C16" s="1861">
        <v>561</v>
      </c>
      <c r="D16" s="1820"/>
      <c r="E16" s="1813">
        <v>0.5</v>
      </c>
      <c r="F16" s="1761"/>
      <c r="G16" s="1814">
        <v>280.5</v>
      </c>
      <c r="H16" s="1844"/>
      <c r="I16" s="1772"/>
      <c r="J16" s="1815">
        <v>49.57</v>
      </c>
      <c r="K16" s="1761"/>
      <c r="L16" s="1816">
        <v>37.5</v>
      </c>
      <c r="M16" s="1817"/>
      <c r="N16" s="1812">
        <v>5</v>
      </c>
      <c r="O16" s="1791"/>
      <c r="P16" s="1818">
        <v>102.07</v>
      </c>
      <c r="Q16" s="1771"/>
      <c r="R16" s="1796">
        <v>0.36388591800356501</v>
      </c>
      <c r="S16" s="1761"/>
      <c r="T16" s="1797">
        <v>178.43</v>
      </c>
      <c r="U16" s="1771"/>
      <c r="V16" s="1425"/>
      <c r="W16" s="1424"/>
      <c r="X16" s="1767">
        <v>13028.037837711066</v>
      </c>
      <c r="Y16" s="1768"/>
      <c r="Z16" s="1762">
        <v>401.04369770811604</v>
      </c>
      <c r="AA16" s="1768"/>
      <c r="AB16" s="1762">
        <v>13429.081535419182</v>
      </c>
      <c r="AC16" s="1771"/>
      <c r="AG16" s="1798"/>
    </row>
    <row r="17" spans="1:33" x14ac:dyDescent="0.2">
      <c r="A17" s="1811" t="s">
        <v>496</v>
      </c>
      <c r="B17" s="1761"/>
      <c r="C17" s="1861">
        <v>347</v>
      </c>
      <c r="D17" s="1820"/>
      <c r="E17" s="1813">
        <v>1.25</v>
      </c>
      <c r="F17" s="1761"/>
      <c r="G17" s="1814">
        <v>433.75</v>
      </c>
      <c r="H17" s="1844"/>
      <c r="I17" s="1772"/>
      <c r="J17" s="1821">
        <v>136.6</v>
      </c>
      <c r="K17" s="1761"/>
      <c r="L17" s="1816">
        <v>53.15</v>
      </c>
      <c r="M17" s="1817"/>
      <c r="N17" s="1812">
        <v>34</v>
      </c>
      <c r="O17" s="1791"/>
      <c r="P17" s="1818">
        <v>291.75</v>
      </c>
      <c r="Q17" s="1771"/>
      <c r="R17" s="1796">
        <v>0.67262247838616718</v>
      </c>
      <c r="S17" s="1761"/>
      <c r="T17" s="1797">
        <v>142</v>
      </c>
      <c r="U17" s="1771"/>
      <c r="V17" s="1425"/>
      <c r="W17" s="1424"/>
      <c r="X17" s="1767">
        <v>37238.464182935277</v>
      </c>
      <c r="Y17" s="1768"/>
      <c r="Z17" s="1762">
        <v>319.16272529592823</v>
      </c>
      <c r="AA17" s="1768"/>
      <c r="AB17" s="1762">
        <v>37557.626908231206</v>
      </c>
      <c r="AC17" s="1771"/>
      <c r="AG17" s="1798"/>
    </row>
    <row r="18" spans="1:33" x14ac:dyDescent="0.2">
      <c r="A18" s="1822" t="s">
        <v>445</v>
      </c>
      <c r="B18" s="1761"/>
      <c r="C18" s="1861">
        <v>779</v>
      </c>
      <c r="D18" s="1820"/>
      <c r="E18" s="1813">
        <v>1.25</v>
      </c>
      <c r="F18" s="1761"/>
      <c r="G18" s="1814">
        <v>973.75</v>
      </c>
      <c r="H18" s="1844"/>
      <c r="I18" s="1772"/>
      <c r="J18" s="1821">
        <v>512.72</v>
      </c>
      <c r="K18" s="1761"/>
      <c r="L18" s="1816">
        <v>249.26</v>
      </c>
      <c r="M18" s="1817"/>
      <c r="N18" s="1812">
        <v>78</v>
      </c>
      <c r="O18" s="1791"/>
      <c r="P18" s="1818">
        <v>995.98</v>
      </c>
      <c r="Q18" s="1771"/>
      <c r="R18" s="1796">
        <v>1.0228292682926829</v>
      </c>
      <c r="S18" s="1761"/>
      <c r="T18" s="1797">
        <v>0</v>
      </c>
      <c r="U18" s="1771"/>
      <c r="V18" s="1425"/>
      <c r="W18" s="1424"/>
      <c r="X18" s="1767">
        <v>127125.16043502958</v>
      </c>
      <c r="Y18" s="1768"/>
      <c r="Z18" s="1762">
        <v>0</v>
      </c>
      <c r="AA18" s="1768"/>
      <c r="AB18" s="1762">
        <v>127125.16043502958</v>
      </c>
      <c r="AC18" s="1771"/>
      <c r="AE18" s="3215">
        <v>2.35</v>
      </c>
      <c r="AG18" s="1798"/>
    </row>
    <row r="19" spans="1:33" x14ac:dyDescent="0.2">
      <c r="A19" s="1822" t="s">
        <v>592</v>
      </c>
      <c r="B19" s="1819"/>
      <c r="C19" s="1861">
        <v>856</v>
      </c>
      <c r="D19" s="1820"/>
      <c r="E19" s="1813">
        <v>0.97</v>
      </c>
      <c r="F19" s="1761"/>
      <c r="G19" s="1814">
        <v>830.31999999999994</v>
      </c>
      <c r="H19" s="1845"/>
      <c r="I19" s="1772"/>
      <c r="J19" s="1821">
        <v>466.82</v>
      </c>
      <c r="K19" s="1761"/>
      <c r="L19" s="1816">
        <v>221</v>
      </c>
      <c r="M19" s="1817"/>
      <c r="N19" s="1812">
        <v>70</v>
      </c>
      <c r="O19" s="1791"/>
      <c r="P19" s="1818">
        <v>897.81999999999994</v>
      </c>
      <c r="Q19" s="1771"/>
      <c r="R19" s="1796">
        <v>1.0812939589555834</v>
      </c>
      <c r="S19" s="1761"/>
      <c r="T19" s="1797">
        <v>0</v>
      </c>
      <c r="U19" s="1771"/>
      <c r="V19" s="1425"/>
      <c r="W19" s="1424"/>
      <c r="X19" s="1767">
        <v>114596.18821841628</v>
      </c>
      <c r="Y19" s="1768"/>
      <c r="Z19" s="1762">
        <v>0</v>
      </c>
      <c r="AA19" s="1768"/>
      <c r="AB19" s="1762">
        <v>114596.18821841628</v>
      </c>
      <c r="AC19" s="1771"/>
      <c r="AE19" s="3215"/>
      <c r="AG19" s="1798"/>
    </row>
    <row r="20" spans="1:33" x14ac:dyDescent="0.2">
      <c r="A20" s="1811" t="s">
        <v>593</v>
      </c>
      <c r="B20" s="1761"/>
      <c r="C20" s="1861">
        <v>1452</v>
      </c>
      <c r="D20" s="1820"/>
      <c r="E20" s="1813">
        <v>1.25</v>
      </c>
      <c r="F20" s="1761"/>
      <c r="G20" s="1814">
        <v>1815</v>
      </c>
      <c r="H20" s="1844"/>
      <c r="I20" s="1772"/>
      <c r="J20" s="1821">
        <v>1108.2</v>
      </c>
      <c r="K20" s="1761"/>
      <c r="L20" s="1816">
        <v>443.40199999999999</v>
      </c>
      <c r="M20" s="1817"/>
      <c r="N20" s="1812">
        <v>159</v>
      </c>
      <c r="O20" s="1791"/>
      <c r="P20" s="1818">
        <v>2028.6020000000001</v>
      </c>
      <c r="Q20" s="1771"/>
      <c r="R20" s="1796">
        <v>1.1176870523415978</v>
      </c>
      <c r="S20" s="1761"/>
      <c r="T20" s="1797">
        <v>0</v>
      </c>
      <c r="U20" s="1771"/>
      <c r="V20" s="1425"/>
      <c r="W20" s="1424"/>
      <c r="X20" s="1767">
        <v>258927.24222255655</v>
      </c>
      <c r="Y20" s="1768"/>
      <c r="Z20" s="1762">
        <v>0</v>
      </c>
      <c r="AA20" s="1768"/>
      <c r="AB20" s="1762">
        <v>258927.24222255655</v>
      </c>
      <c r="AC20" s="1771"/>
      <c r="AE20" s="3215"/>
      <c r="AG20" s="1798"/>
    </row>
    <row r="21" spans="1:33" x14ac:dyDescent="0.2">
      <c r="A21" s="1811" t="s">
        <v>594</v>
      </c>
      <c r="B21" s="1761"/>
      <c r="C21" s="1861">
        <v>746</v>
      </c>
      <c r="D21" s="1820"/>
      <c r="E21" s="1813">
        <v>1.25</v>
      </c>
      <c r="F21" s="1761"/>
      <c r="G21" s="1814">
        <v>932.5</v>
      </c>
      <c r="H21" s="1844"/>
      <c r="I21" s="1772"/>
      <c r="J21" s="1821">
        <v>73.77</v>
      </c>
      <c r="K21" s="1761"/>
      <c r="L21" s="1816">
        <v>127.732</v>
      </c>
      <c r="M21" s="1817"/>
      <c r="N21" s="1812">
        <v>17</v>
      </c>
      <c r="O21" s="1791"/>
      <c r="P21" s="1818">
        <v>252.50200000000001</v>
      </c>
      <c r="Q21" s="1771"/>
      <c r="R21" s="1796">
        <v>0.27077962466487937</v>
      </c>
      <c r="S21" s="1761"/>
      <c r="T21" s="1797">
        <v>679.99800000000005</v>
      </c>
      <c r="U21" s="1771"/>
      <c r="V21" s="1425"/>
      <c r="W21" s="1424"/>
      <c r="X21" s="1767">
        <v>32228.91750855021</v>
      </c>
      <c r="Y21" s="1768"/>
      <c r="Z21" s="1762">
        <v>1528.3803864491592</v>
      </c>
      <c r="AA21" s="1768"/>
      <c r="AB21" s="1762">
        <v>33757.29789499937</v>
      </c>
      <c r="AC21" s="1771"/>
      <c r="AE21" s="3215"/>
      <c r="AG21" s="1798"/>
    </row>
    <row r="22" spans="1:33" x14ac:dyDescent="0.2">
      <c r="A22" s="1811" t="s">
        <v>520</v>
      </c>
      <c r="B22" s="1761"/>
      <c r="C22" s="1861">
        <v>133</v>
      </c>
      <c r="D22" s="1820"/>
      <c r="E22" s="1813">
        <v>0.5</v>
      </c>
      <c r="F22" s="1761"/>
      <c r="G22" s="1814">
        <v>66.5</v>
      </c>
      <c r="H22" s="1844"/>
      <c r="I22" s="1772"/>
      <c r="J22" s="1821">
        <v>4.1100000000000003</v>
      </c>
      <c r="K22" s="1761"/>
      <c r="L22" s="1816">
        <v>0</v>
      </c>
      <c r="M22" s="1817"/>
      <c r="N22" s="1812">
        <v>0</v>
      </c>
      <c r="O22" s="1791"/>
      <c r="P22" s="1818">
        <v>4.1100000000000003</v>
      </c>
      <c r="Q22" s="1771"/>
      <c r="R22" s="1796">
        <v>6.1804511278195494E-2</v>
      </c>
      <c r="S22" s="1761"/>
      <c r="T22" s="1797">
        <v>62.39</v>
      </c>
      <c r="U22" s="1771"/>
      <c r="V22" s="1425"/>
      <c r="W22" s="1424"/>
      <c r="X22" s="1767">
        <v>524.59327435086209</v>
      </c>
      <c r="Y22" s="1768"/>
      <c r="Z22" s="1762">
        <v>140.22931289586595</v>
      </c>
      <c r="AA22" s="1768"/>
      <c r="AB22" s="1762">
        <v>664.82258724672806</v>
      </c>
      <c r="AC22" s="1771"/>
      <c r="AG22" s="1798"/>
    </row>
    <row r="23" spans="1:33" x14ac:dyDescent="0.2">
      <c r="A23" s="1822" t="s">
        <v>531</v>
      </c>
      <c r="B23" s="1761"/>
      <c r="C23" s="1861">
        <v>569</v>
      </c>
      <c r="D23" s="1820"/>
      <c r="E23" s="1813">
        <v>0.93</v>
      </c>
      <c r="F23" s="1761"/>
      <c r="G23" s="1814">
        <v>529.17000000000007</v>
      </c>
      <c r="H23" s="1845"/>
      <c r="I23" s="1772"/>
      <c r="J23" s="1821">
        <v>224.91</v>
      </c>
      <c r="K23" s="1761"/>
      <c r="L23" s="1816">
        <v>161.89699999999999</v>
      </c>
      <c r="M23" s="1817"/>
      <c r="N23" s="1812">
        <v>39</v>
      </c>
      <c r="O23" s="1791"/>
      <c r="P23" s="1818">
        <v>503.80700000000002</v>
      </c>
      <c r="Q23" s="1771"/>
      <c r="R23" s="1796">
        <v>0.95207022317969636</v>
      </c>
      <c r="S23" s="1761"/>
      <c r="T23" s="1797">
        <v>25.363000000000056</v>
      </c>
      <c r="U23" s="1771"/>
      <c r="V23" s="1425"/>
      <c r="W23" s="1424"/>
      <c r="X23" s="1767">
        <v>64305.052012380715</v>
      </c>
      <c r="Y23" s="1768"/>
      <c r="Z23" s="1762">
        <v>57.006508462539763</v>
      </c>
      <c r="AA23" s="1768"/>
      <c r="AB23" s="1762">
        <v>64362.058520843253</v>
      </c>
      <c r="AC23" s="1771"/>
      <c r="AG23" s="1798"/>
    </row>
    <row r="24" spans="1:33" x14ac:dyDescent="0.2">
      <c r="A24" s="1811" t="s">
        <v>500</v>
      </c>
      <c r="B24" s="1761"/>
      <c r="C24" s="1861">
        <v>996</v>
      </c>
      <c r="D24" s="1820"/>
      <c r="E24" s="1813">
        <v>1.25</v>
      </c>
      <c r="F24" s="1761"/>
      <c r="G24" s="1814">
        <v>1245</v>
      </c>
      <c r="H24" s="1844"/>
      <c r="I24" s="1772"/>
      <c r="J24" s="1821">
        <v>448.39</v>
      </c>
      <c r="K24" s="1761"/>
      <c r="L24" s="1816">
        <v>368.65600000000001</v>
      </c>
      <c r="M24" s="1817"/>
      <c r="N24" s="1812">
        <v>123</v>
      </c>
      <c r="O24" s="1791"/>
      <c r="P24" s="1818">
        <v>1186.046</v>
      </c>
      <c r="Q24" s="1771"/>
      <c r="R24" s="1796">
        <v>0.95264738955823303</v>
      </c>
      <c r="S24" s="1761"/>
      <c r="T24" s="1797">
        <v>58.953999999999951</v>
      </c>
      <c r="U24" s="1771"/>
      <c r="V24" s="1425"/>
      <c r="W24" s="1424"/>
      <c r="X24" s="1767">
        <v>151384.85515103224</v>
      </c>
      <c r="Y24" s="1768"/>
      <c r="Z24" s="1762">
        <v>132.50647399363478</v>
      </c>
      <c r="AA24" s="1768"/>
      <c r="AB24" s="1762">
        <v>151517.36162502586</v>
      </c>
      <c r="AC24" s="1771"/>
      <c r="AG24" s="1798"/>
    </row>
    <row r="25" spans="1:33" x14ac:dyDescent="0.2">
      <c r="A25" s="1822" t="s">
        <v>503</v>
      </c>
      <c r="B25" s="1761"/>
      <c r="C25" s="1861">
        <v>1635</v>
      </c>
      <c r="D25" s="1820"/>
      <c r="E25" s="1813">
        <v>1.25</v>
      </c>
      <c r="F25" s="1761"/>
      <c r="G25" s="1814">
        <v>2043.75</v>
      </c>
      <c r="H25" s="1844"/>
      <c r="I25" s="1772"/>
      <c r="J25" s="1821">
        <v>1187.53</v>
      </c>
      <c r="K25" s="1761"/>
      <c r="L25" s="1816">
        <v>511.56</v>
      </c>
      <c r="M25" s="1817"/>
      <c r="N25" s="1812">
        <v>196</v>
      </c>
      <c r="O25" s="1791"/>
      <c r="P25" s="1818">
        <v>2287.09</v>
      </c>
      <c r="Q25" s="1771"/>
      <c r="R25" s="1796">
        <v>1.1190654434250766</v>
      </c>
      <c r="S25" s="1761"/>
      <c r="T25" s="1797">
        <v>0</v>
      </c>
      <c r="U25" s="1771"/>
      <c r="V25" s="1425"/>
      <c r="W25" s="1424"/>
      <c r="X25" s="1767">
        <v>291920.20239297155</v>
      </c>
      <c r="Y25" s="1768"/>
      <c r="Z25" s="1762">
        <v>0</v>
      </c>
      <c r="AA25" s="1768"/>
      <c r="AB25" s="1762">
        <v>291920.20239297155</v>
      </c>
      <c r="AC25" s="1771"/>
      <c r="AG25" s="1798"/>
    </row>
    <row r="26" spans="1:33" x14ac:dyDescent="0.2">
      <c r="A26" s="1811" t="s">
        <v>505</v>
      </c>
      <c r="B26" s="1761"/>
      <c r="C26" s="1861">
        <v>322</v>
      </c>
      <c r="D26" s="1820"/>
      <c r="E26" s="1813">
        <v>1.25</v>
      </c>
      <c r="F26" s="1761"/>
      <c r="G26" s="1814">
        <v>402.5</v>
      </c>
      <c r="H26" s="1844"/>
      <c r="I26" s="1772"/>
      <c r="J26" s="1821">
        <v>350.99</v>
      </c>
      <c r="K26" s="1761"/>
      <c r="L26" s="1816">
        <v>117.5</v>
      </c>
      <c r="M26" s="1817"/>
      <c r="N26" s="1812">
        <v>32</v>
      </c>
      <c r="O26" s="1791"/>
      <c r="P26" s="1818">
        <v>564.49</v>
      </c>
      <c r="Q26" s="1771"/>
      <c r="R26" s="1796">
        <v>1.4024596273291925</v>
      </c>
      <c r="S26" s="1761"/>
      <c r="T26" s="1797">
        <v>0</v>
      </c>
      <c r="U26" s="1771"/>
      <c r="V26" s="1425"/>
      <c r="W26" s="1424"/>
      <c r="X26" s="1767">
        <v>72050.524924164987</v>
      </c>
      <c r="Y26" s="1768"/>
      <c r="Z26" s="1762">
        <v>0</v>
      </c>
      <c r="AA26" s="1768"/>
      <c r="AB26" s="1762">
        <v>72050.524924164987</v>
      </c>
      <c r="AC26" s="1771"/>
      <c r="AG26" s="1798"/>
    </row>
    <row r="27" spans="1:33" x14ac:dyDescent="0.2">
      <c r="A27" s="1811" t="s">
        <v>104</v>
      </c>
      <c r="B27" s="1761"/>
      <c r="C27" s="1861">
        <v>1391</v>
      </c>
      <c r="D27" s="1820"/>
      <c r="E27" s="1813">
        <v>1.1599999999999999</v>
      </c>
      <c r="F27" s="1761"/>
      <c r="G27" s="1814">
        <v>1613.56</v>
      </c>
      <c r="H27" s="1845"/>
      <c r="I27" s="1772"/>
      <c r="J27" s="1821">
        <v>625.70000000000005</v>
      </c>
      <c r="K27" s="1761"/>
      <c r="L27" s="1816">
        <v>99.866</v>
      </c>
      <c r="M27" s="1817"/>
      <c r="N27" s="1812">
        <v>71</v>
      </c>
      <c r="O27" s="1791"/>
      <c r="P27" s="1818">
        <v>938.56600000000003</v>
      </c>
      <c r="Q27" s="1771"/>
      <c r="R27" s="1796">
        <v>0.58167406232182262</v>
      </c>
      <c r="S27" s="1761"/>
      <c r="T27" s="1797">
        <v>674.99399999999991</v>
      </c>
      <c r="U27" s="1771"/>
      <c r="V27" s="1425"/>
      <c r="W27" s="1424"/>
      <c r="X27" s="1767">
        <v>119796.93701566695</v>
      </c>
      <c r="Y27" s="1768"/>
      <c r="Z27" s="1762">
        <v>1517.1332718197168</v>
      </c>
      <c r="AA27" s="1768"/>
      <c r="AB27" s="1762">
        <v>121314.07028748667</v>
      </c>
      <c r="AC27" s="1771"/>
      <c r="AG27" s="1798"/>
    </row>
    <row r="28" spans="1:33" x14ac:dyDescent="0.2">
      <c r="A28" s="1822" t="s">
        <v>506</v>
      </c>
      <c r="B28" s="1761"/>
      <c r="C28" s="1861">
        <v>873</v>
      </c>
      <c r="D28" s="1820"/>
      <c r="E28" s="1813">
        <v>1.25</v>
      </c>
      <c r="F28" s="1761"/>
      <c r="G28" s="1814">
        <v>1091.25</v>
      </c>
      <c r="H28" s="1844"/>
      <c r="I28" s="1772"/>
      <c r="J28" s="1821">
        <v>1051.47</v>
      </c>
      <c r="K28" s="1765"/>
      <c r="L28" s="1816">
        <v>540.35699999999997</v>
      </c>
      <c r="M28" s="1817"/>
      <c r="N28" s="1812">
        <v>139</v>
      </c>
      <c r="O28" s="1791"/>
      <c r="P28" s="1818">
        <v>2008.827</v>
      </c>
      <c r="Q28" s="1771"/>
      <c r="R28" s="1796">
        <v>1.8408494845360825</v>
      </c>
      <c r="S28" s="1761"/>
      <c r="T28" s="1797">
        <v>0</v>
      </c>
      <c r="U28" s="1771"/>
      <c r="V28" s="1425"/>
      <c r="W28" s="1424"/>
      <c r="X28" s="1767">
        <v>256403.19550715791</v>
      </c>
      <c r="Y28" s="1768"/>
      <c r="Z28" s="1762">
        <v>0</v>
      </c>
      <c r="AA28" s="1768"/>
      <c r="AB28" s="1762">
        <v>256403.19550715791</v>
      </c>
      <c r="AC28" s="1771"/>
      <c r="AE28" s="14"/>
      <c r="AG28" s="1798"/>
    </row>
    <row r="29" spans="1:33" x14ac:dyDescent="0.2">
      <c r="A29" s="1822" t="s">
        <v>320</v>
      </c>
      <c r="B29" s="1819"/>
      <c r="C29" s="1861">
        <v>797</v>
      </c>
      <c r="D29" s="1823"/>
      <c r="E29" s="1813">
        <v>0.5</v>
      </c>
      <c r="F29" s="1761"/>
      <c r="G29" s="1814">
        <v>398.5</v>
      </c>
      <c r="H29" s="1844"/>
      <c r="I29" s="1772"/>
      <c r="J29" s="1815">
        <v>123.65</v>
      </c>
      <c r="K29" s="1761"/>
      <c r="L29" s="1816">
        <v>131.5</v>
      </c>
      <c r="M29" s="1817"/>
      <c r="N29" s="1812">
        <v>25</v>
      </c>
      <c r="O29" s="1791"/>
      <c r="P29" s="1818">
        <v>330.15</v>
      </c>
      <c r="Q29" s="1771"/>
      <c r="R29" s="1796">
        <v>0.82848180677540773</v>
      </c>
      <c r="S29" s="1761"/>
      <c r="T29" s="1797">
        <v>68.350000000000023</v>
      </c>
      <c r="U29" s="1771"/>
      <c r="V29" s="1425"/>
      <c r="W29" s="1424"/>
      <c r="X29" s="1767">
        <v>42139.773607527277</v>
      </c>
      <c r="Y29" s="1768"/>
      <c r="Z29" s="1762">
        <v>153.62515685899086</v>
      </c>
      <c r="AA29" s="1768"/>
      <c r="AB29" s="1762">
        <v>42293.398764386271</v>
      </c>
      <c r="AC29" s="1771"/>
      <c r="AE29" s="14"/>
      <c r="AG29" s="1798"/>
    </row>
    <row r="30" spans="1:33" s="1389" customFormat="1" x14ac:dyDescent="0.2">
      <c r="A30" s="1811" t="s">
        <v>614</v>
      </c>
      <c r="B30" s="1819"/>
      <c r="C30" s="1861">
        <v>309</v>
      </c>
      <c r="D30" s="1823"/>
      <c r="E30" s="1813">
        <v>0.5</v>
      </c>
      <c r="F30" s="1761"/>
      <c r="G30" s="1814">
        <v>154.5</v>
      </c>
      <c r="H30" s="1844"/>
      <c r="I30" s="1772"/>
      <c r="J30" s="1815">
        <v>36.5</v>
      </c>
      <c r="K30" s="1761"/>
      <c r="L30" s="1816">
        <v>15.5</v>
      </c>
      <c r="M30" s="1817"/>
      <c r="N30" s="1812">
        <v>2</v>
      </c>
      <c r="O30" s="1791"/>
      <c r="P30" s="1818">
        <v>58</v>
      </c>
      <c r="Q30" s="1771"/>
      <c r="R30" s="1796">
        <v>0.37540453074433655</v>
      </c>
      <c r="S30" s="1761"/>
      <c r="T30" s="1797">
        <v>96.5</v>
      </c>
      <c r="U30" s="1771"/>
      <c r="V30" s="1425"/>
      <c r="W30" s="1424"/>
      <c r="X30" s="1767">
        <v>7403.0194433941597</v>
      </c>
      <c r="Y30" s="1768"/>
      <c r="Z30" s="1762">
        <v>216.89579571166954</v>
      </c>
      <c r="AA30" s="1768"/>
      <c r="AB30" s="1762">
        <v>7619.9152391058296</v>
      </c>
      <c r="AC30" s="1771"/>
      <c r="AD30"/>
      <c r="AE30" s="14"/>
      <c r="AG30" s="1824"/>
    </row>
    <row r="31" spans="1:33" x14ac:dyDescent="0.2">
      <c r="A31" s="1811" t="s">
        <v>509</v>
      </c>
      <c r="B31" s="1761"/>
      <c r="C31" s="1861">
        <v>302</v>
      </c>
      <c r="D31" s="1823"/>
      <c r="E31" s="1813">
        <v>1.25</v>
      </c>
      <c r="F31" s="1761"/>
      <c r="G31" s="1814">
        <v>377.5</v>
      </c>
      <c r="H31" s="1844"/>
      <c r="I31" s="1772"/>
      <c r="J31" s="1815">
        <v>58.37</v>
      </c>
      <c r="K31" s="1761"/>
      <c r="L31" s="1816">
        <v>18.25</v>
      </c>
      <c r="M31" s="1817"/>
      <c r="N31" s="1812">
        <v>4</v>
      </c>
      <c r="O31" s="1791"/>
      <c r="P31" s="1818">
        <v>88.62</v>
      </c>
      <c r="Q31" s="1771"/>
      <c r="R31" s="1796">
        <v>0.23475496688741723</v>
      </c>
      <c r="S31" s="1761"/>
      <c r="T31" s="1797">
        <v>288.88</v>
      </c>
      <c r="U31" s="1771"/>
      <c r="V31" s="1425"/>
      <c r="W31" s="1424"/>
      <c r="X31" s="1767">
        <v>11311.303156441216</v>
      </c>
      <c r="Y31" s="1768"/>
      <c r="Z31" s="1762">
        <v>649.2938597428714</v>
      </c>
      <c r="AA31" s="1768"/>
      <c r="AB31" s="1762">
        <v>11960.597016184087</v>
      </c>
      <c r="AC31" s="1771"/>
      <c r="AE31" s="14"/>
      <c r="AG31" s="1798"/>
    </row>
    <row r="32" spans="1:33" x14ac:dyDescent="0.2">
      <c r="A32" s="1811" t="s">
        <v>634</v>
      </c>
      <c r="B32" s="1761"/>
      <c r="C32" s="1861">
        <v>576</v>
      </c>
      <c r="D32" s="1823"/>
      <c r="E32" s="1813">
        <v>0.73</v>
      </c>
      <c r="F32" s="1761"/>
      <c r="G32" s="1814">
        <v>420.48</v>
      </c>
      <c r="H32" s="1845"/>
      <c r="I32" s="1772"/>
      <c r="J32" s="1815">
        <v>25.51</v>
      </c>
      <c r="K32" s="1761"/>
      <c r="L32" s="1816">
        <v>4</v>
      </c>
      <c r="M32" s="1817"/>
      <c r="N32" s="1812">
        <v>0</v>
      </c>
      <c r="O32" s="1791"/>
      <c r="P32" s="1818">
        <v>29.51</v>
      </c>
      <c r="Q32" s="1771"/>
      <c r="R32" s="1796">
        <v>7.0181697108066973E-2</v>
      </c>
      <c r="S32" s="1761"/>
      <c r="T32" s="1797">
        <v>390.97</v>
      </c>
      <c r="U32" s="1771"/>
      <c r="V32" s="1425"/>
      <c r="W32" s="1424"/>
      <c r="X32" s="1767">
        <v>3766.6052374924429</v>
      </c>
      <c r="Y32" s="1768"/>
      <c r="Z32" s="1762">
        <v>878.75387823203585</v>
      </c>
      <c r="AA32" s="1768"/>
      <c r="AB32" s="1762">
        <v>4645.3591157244791</v>
      </c>
      <c r="AC32" s="1771"/>
      <c r="AD32" s="60"/>
      <c r="AE32" s="14"/>
      <c r="AG32" s="1798"/>
    </row>
    <row r="33" spans="1:33" x14ac:dyDescent="0.2">
      <c r="A33" s="1822" t="s">
        <v>511</v>
      </c>
      <c r="B33" s="1761"/>
      <c r="C33" s="1861">
        <v>524</v>
      </c>
      <c r="D33" s="1823"/>
      <c r="E33" s="1813">
        <v>1.25</v>
      </c>
      <c r="F33" s="1761"/>
      <c r="G33" s="1814">
        <v>655</v>
      </c>
      <c r="H33" s="1844"/>
      <c r="I33" s="1772"/>
      <c r="J33" s="1815">
        <v>278.08999999999997</v>
      </c>
      <c r="K33" s="1761"/>
      <c r="L33" s="1816">
        <v>165</v>
      </c>
      <c r="M33" s="1817"/>
      <c r="N33" s="1812">
        <v>47</v>
      </c>
      <c r="O33" s="1791"/>
      <c r="P33" s="1818">
        <v>584.08999999999992</v>
      </c>
      <c r="Q33" s="1771"/>
      <c r="R33" s="1796">
        <v>0.89174045801526702</v>
      </c>
      <c r="S33" s="1761"/>
      <c r="T33" s="1797">
        <v>70.910000000000082</v>
      </c>
      <c r="U33" s="1771"/>
      <c r="V33" s="1425"/>
      <c r="W33" s="1424"/>
      <c r="X33" s="1767">
        <v>74552.234942967145</v>
      </c>
      <c r="Y33" s="1768"/>
      <c r="Z33" s="1762">
        <v>159.37907641362182</v>
      </c>
      <c r="AA33" s="1768"/>
      <c r="AB33" s="1762">
        <v>74711.614019380766</v>
      </c>
      <c r="AC33" s="1771"/>
      <c r="AE33" s="42"/>
      <c r="AG33" s="1798"/>
    </row>
    <row r="34" spans="1:33" x14ac:dyDescent="0.2">
      <c r="A34" s="1811" t="s">
        <v>326</v>
      </c>
      <c r="B34" s="1761"/>
      <c r="C34" s="1861">
        <v>979</v>
      </c>
      <c r="D34" s="1823"/>
      <c r="E34" s="1813">
        <v>1.25</v>
      </c>
      <c r="F34" s="1761"/>
      <c r="G34" s="1814">
        <v>1223.75</v>
      </c>
      <c r="H34" s="1844"/>
      <c r="I34" s="1772"/>
      <c r="J34" s="1815">
        <v>921.67</v>
      </c>
      <c r="K34" s="1761"/>
      <c r="L34" s="1816">
        <v>424.17</v>
      </c>
      <c r="M34" s="1817"/>
      <c r="N34" s="1812">
        <v>124</v>
      </c>
      <c r="O34" s="1791"/>
      <c r="P34" s="1818">
        <v>1717.84</v>
      </c>
      <c r="Q34" s="1771"/>
      <c r="R34" s="1796">
        <v>1.4037507660878448</v>
      </c>
      <c r="S34" s="1761"/>
      <c r="T34" s="1797">
        <v>0</v>
      </c>
      <c r="U34" s="1771"/>
      <c r="V34" s="1425"/>
      <c r="W34" s="1424"/>
      <c r="X34" s="1767">
        <v>219262.11932138316</v>
      </c>
      <c r="Y34" s="1768"/>
      <c r="Z34" s="1762">
        <v>0</v>
      </c>
      <c r="AA34" s="1768"/>
      <c r="AB34" s="1762">
        <v>219262.11932138316</v>
      </c>
      <c r="AC34" s="1771"/>
      <c r="AE34" s="14"/>
      <c r="AG34" s="1798"/>
    </row>
    <row r="35" spans="1:33" ht="13.5" thickBot="1" x14ac:dyDescent="0.25">
      <c r="A35" s="1825" t="s">
        <v>513</v>
      </c>
      <c r="B35" s="1826"/>
      <c r="C35" s="1862">
        <v>246</v>
      </c>
      <c r="D35" s="1828"/>
      <c r="E35" s="1829">
        <v>1.25</v>
      </c>
      <c r="F35" s="1567"/>
      <c r="G35" s="1814">
        <v>307.5</v>
      </c>
      <c r="H35" s="1846"/>
      <c r="I35" s="1772"/>
      <c r="J35" s="1815">
        <v>74.349999999999994</v>
      </c>
      <c r="K35" s="1826"/>
      <c r="L35" s="1830">
        <v>32</v>
      </c>
      <c r="M35" s="1831"/>
      <c r="N35" s="1827">
        <v>21</v>
      </c>
      <c r="O35" s="1832"/>
      <c r="P35" s="1833">
        <v>169.35</v>
      </c>
      <c r="Q35" s="1834"/>
      <c r="R35" s="1835">
        <v>0.5507317073170731</v>
      </c>
      <c r="S35" s="1826"/>
      <c r="T35" s="1836">
        <v>138.15</v>
      </c>
      <c r="U35" s="1834"/>
      <c r="V35" s="1425"/>
      <c r="W35" s="1424"/>
      <c r="X35" s="1837">
        <v>21615.54039204829</v>
      </c>
      <c r="Y35" s="1838"/>
      <c r="Z35" s="1839">
        <v>310.50936971572173</v>
      </c>
      <c r="AA35" s="1838"/>
      <c r="AB35" s="1839">
        <v>21926.04976176401</v>
      </c>
      <c r="AC35" s="1834"/>
      <c r="AE35" s="14"/>
      <c r="AG35" s="1798"/>
    </row>
    <row r="36" spans="1:33" ht="13.5" thickBot="1" x14ac:dyDescent="0.25">
      <c r="A36" s="1442" t="s">
        <v>488</v>
      </c>
      <c r="B36" s="1499"/>
      <c r="C36" s="1502">
        <v>16320</v>
      </c>
      <c r="D36" s="1503"/>
      <c r="E36" s="1439"/>
      <c r="F36" s="1492"/>
      <c r="G36" s="1840">
        <v>17482.03</v>
      </c>
      <c r="H36" s="1431"/>
      <c r="I36" s="1465"/>
      <c r="J36" s="1841">
        <v>9109.34</v>
      </c>
      <c r="K36" s="1492"/>
      <c r="L36" s="1751">
        <v>4179.348</v>
      </c>
      <c r="M36" s="1842"/>
      <c r="N36" s="1443">
        <v>1380</v>
      </c>
      <c r="O36" s="1440"/>
      <c r="P36" s="1843">
        <v>17428.687999999998</v>
      </c>
      <c r="Q36" s="1551"/>
      <c r="R36" s="225">
        <v>0.99694875251901516</v>
      </c>
      <c r="S36" s="1499"/>
      <c r="T36" s="1443">
        <v>3029.1889999999999</v>
      </c>
      <c r="U36" s="1431"/>
      <c r="V36" s="1465"/>
      <c r="W36" s="1464"/>
      <c r="X36" s="1502">
        <v>2224567.5196008701</v>
      </c>
      <c r="Y36" s="1503"/>
      <c r="Z36" s="1443">
        <v>6808.4803991299132</v>
      </c>
      <c r="AA36" s="1503"/>
      <c r="AB36" s="1443">
        <v>2231376</v>
      </c>
      <c r="AC36" s="1431"/>
      <c r="AE36" s="14"/>
    </row>
    <row r="37" spans="1:33" s="1510" customFormat="1" ht="15" x14ac:dyDescent="0.2">
      <c r="A37" s="1609"/>
      <c r="B37" s="1809"/>
      <c r="C37" s="1557"/>
      <c r="D37" s="1557"/>
      <c r="E37" s="1557"/>
      <c r="F37" s="1557"/>
      <c r="G37" s="1557"/>
      <c r="H37" s="1557"/>
      <c r="I37" s="1557"/>
      <c r="L37" s="1557"/>
      <c r="M37" s="1557"/>
      <c r="N37" s="1557"/>
      <c r="O37" s="1557"/>
      <c r="P37" s="1557"/>
      <c r="Q37" s="1557"/>
      <c r="R37" s="1557"/>
      <c r="S37" s="1557"/>
      <c r="T37" s="1557"/>
      <c r="U37" s="1557"/>
      <c r="V37" s="1557"/>
      <c r="W37" s="1557"/>
      <c r="AD37"/>
      <c r="AE37" s="14"/>
    </row>
    <row r="38" spans="1:33" ht="15" x14ac:dyDescent="0.2">
      <c r="A38" s="1510"/>
      <c r="B38" s="1465"/>
      <c r="C38" s="1507"/>
      <c r="D38" s="1507"/>
      <c r="E38" s="1507"/>
      <c r="F38" s="1507"/>
      <c r="G38" s="1507"/>
      <c r="H38" s="1507"/>
      <c r="I38" s="1507"/>
      <c r="L38" s="1507"/>
      <c r="M38" s="1507"/>
      <c r="N38" s="1507"/>
      <c r="O38" s="1507"/>
      <c r="P38" s="1755"/>
      <c r="Q38" s="1507"/>
      <c r="R38" s="1507"/>
      <c r="S38" s="1507"/>
      <c r="T38" s="1507"/>
      <c r="U38" s="1507"/>
      <c r="V38" s="1507"/>
      <c r="W38" s="1507"/>
      <c r="AE38" s="14"/>
    </row>
    <row r="39" spans="1:33" ht="15" x14ac:dyDescent="0.2">
      <c r="B39" s="1465"/>
      <c r="C39" s="1507"/>
      <c r="D39" s="1507"/>
      <c r="E39" s="1507"/>
      <c r="F39" s="1507"/>
      <c r="G39" s="1507"/>
      <c r="H39" s="1507"/>
      <c r="I39" s="1507"/>
      <c r="L39" s="1507"/>
      <c r="M39" s="1507"/>
      <c r="N39" s="1507"/>
      <c r="O39" s="1507"/>
      <c r="P39" s="1507"/>
      <c r="Q39" s="1507"/>
      <c r="R39" s="1507"/>
      <c r="S39" s="1507"/>
      <c r="T39" s="1507"/>
      <c r="U39" s="1507"/>
      <c r="V39" s="1507"/>
      <c r="W39" s="1507"/>
      <c r="AD39" s="34"/>
    </row>
    <row r="40" spans="1:33" x14ac:dyDescent="0.2">
      <c r="B40" s="1465"/>
      <c r="C40" s="1507"/>
      <c r="D40" s="1507"/>
      <c r="E40" s="1507"/>
      <c r="F40" s="1507"/>
      <c r="G40" s="1507"/>
      <c r="H40" s="1507"/>
      <c r="I40" s="1507"/>
      <c r="S40" s="1507"/>
      <c r="T40" s="1507"/>
      <c r="U40" s="1507"/>
      <c r="V40" s="1507"/>
    </row>
    <row r="41" spans="1:33" x14ac:dyDescent="0.2">
      <c r="B41" s="1465"/>
      <c r="C41" s="1507"/>
      <c r="D41" s="1507"/>
      <c r="E41" s="1507"/>
      <c r="F41" s="1507"/>
      <c r="G41" s="1507"/>
      <c r="H41" s="1507"/>
      <c r="I41" s="1507"/>
      <c r="S41" s="1507"/>
      <c r="T41" s="1507"/>
      <c r="U41" s="1507"/>
      <c r="V41" s="1507"/>
    </row>
    <row r="42" spans="1:33" x14ac:dyDescent="0.2">
      <c r="B42" s="1465"/>
    </row>
    <row r="43" spans="1:33" x14ac:dyDescent="0.2">
      <c r="B43" s="1465"/>
    </row>
    <row r="44" spans="1:33" x14ac:dyDescent="0.2">
      <c r="B44" s="1465"/>
    </row>
    <row r="45" spans="1:33" x14ac:dyDescent="0.2">
      <c r="B45" s="1465"/>
    </row>
    <row r="46" spans="1:33" x14ac:dyDescent="0.2">
      <c r="B46" s="1465"/>
    </row>
    <row r="47" spans="1:33" x14ac:dyDescent="0.2">
      <c r="B47" s="1465"/>
      <c r="AE47" s="60"/>
    </row>
    <row r="48" spans="1:33" x14ac:dyDescent="0.2">
      <c r="B48" s="1465"/>
    </row>
    <row r="49" spans="2:31" x14ac:dyDescent="0.2">
      <c r="B49" s="1465"/>
    </row>
    <row r="50" spans="2:31" x14ac:dyDescent="0.2">
      <c r="B50" s="1465"/>
    </row>
    <row r="51" spans="2:31" x14ac:dyDescent="0.2">
      <c r="B51" s="1465"/>
    </row>
    <row r="52" spans="2:31" x14ac:dyDescent="0.2">
      <c r="B52" s="1465"/>
    </row>
    <row r="53" spans="2:31" ht="15" x14ac:dyDescent="0.2">
      <c r="B53" s="1465"/>
      <c r="AE53" s="34"/>
    </row>
    <row r="54" spans="2:31" ht="15" x14ac:dyDescent="0.2">
      <c r="B54" s="1465"/>
      <c r="AE54" s="34"/>
    </row>
    <row r="55" spans="2:31" ht="15" x14ac:dyDescent="0.2">
      <c r="B55" s="1465"/>
      <c r="AE55" s="34"/>
    </row>
    <row r="56" spans="2:31" ht="15" x14ac:dyDescent="0.2">
      <c r="B56" s="1465"/>
      <c r="AE56" s="34"/>
    </row>
    <row r="57" spans="2:31" ht="15" x14ac:dyDescent="0.2">
      <c r="B57" s="1465"/>
      <c r="AE57" s="34"/>
    </row>
    <row r="58" spans="2:31" ht="15" x14ac:dyDescent="0.2">
      <c r="B58" s="1465"/>
      <c r="AE58" s="34"/>
    </row>
    <row r="59" spans="2:31" ht="15" x14ac:dyDescent="0.2">
      <c r="B59" s="1465"/>
      <c r="AE59" s="34"/>
    </row>
    <row r="60" spans="2:31" ht="15" x14ac:dyDescent="0.2">
      <c r="B60" s="1465"/>
      <c r="AE60" s="34"/>
    </row>
    <row r="61" spans="2:31" ht="15" x14ac:dyDescent="0.2">
      <c r="B61" s="1465"/>
      <c r="AE61" s="34"/>
    </row>
    <row r="62" spans="2:31" ht="15" x14ac:dyDescent="0.2">
      <c r="B62" s="1465"/>
      <c r="AE62" s="34"/>
    </row>
    <row r="63" spans="2:31" ht="15" x14ac:dyDescent="0.2">
      <c r="B63" s="1465"/>
      <c r="AE63" s="34"/>
    </row>
    <row r="64" spans="2:31" ht="15" x14ac:dyDescent="0.2">
      <c r="B64" s="1465"/>
      <c r="AE64" s="34"/>
    </row>
    <row r="65" spans="2:31" x14ac:dyDescent="0.2">
      <c r="B65" s="1465"/>
    </row>
    <row r="66" spans="2:31" ht="15" x14ac:dyDescent="0.2">
      <c r="B66" s="1465"/>
      <c r="AE66" s="34"/>
    </row>
    <row r="67" spans="2:31" ht="15" x14ac:dyDescent="0.2">
      <c r="B67" s="1465"/>
      <c r="AE67" s="34"/>
    </row>
    <row r="68" spans="2:31" x14ac:dyDescent="0.2">
      <c r="B68" s="1465"/>
    </row>
    <row r="69" spans="2:31" x14ac:dyDescent="0.2">
      <c r="B69" s="1465"/>
    </row>
    <row r="70" spans="2:31" x14ac:dyDescent="0.2">
      <c r="B70" s="1465"/>
    </row>
    <row r="71" spans="2:31" x14ac:dyDescent="0.2">
      <c r="B71" s="1465"/>
    </row>
    <row r="72" spans="2:31" x14ac:dyDescent="0.2">
      <c r="B72" s="1465"/>
    </row>
    <row r="73" spans="2:31" x14ac:dyDescent="0.2">
      <c r="B73" s="1465"/>
    </row>
    <row r="74" spans="2:31" x14ac:dyDescent="0.2">
      <c r="B74" s="1465"/>
    </row>
    <row r="75" spans="2:31" x14ac:dyDescent="0.2">
      <c r="B75" s="1465"/>
    </row>
    <row r="76" spans="2:31" x14ac:dyDescent="0.2">
      <c r="B76" s="1465"/>
    </row>
    <row r="77" spans="2:31" x14ac:dyDescent="0.2">
      <c r="B77" s="1465"/>
    </row>
    <row r="78" spans="2:31" x14ac:dyDescent="0.2">
      <c r="B78" s="1465"/>
    </row>
    <row r="79" spans="2:31" x14ac:dyDescent="0.2">
      <c r="B79" s="1465"/>
    </row>
    <row r="80" spans="2:31" x14ac:dyDescent="0.2">
      <c r="B80" s="1465"/>
    </row>
    <row r="81" spans="2:2" x14ac:dyDescent="0.2">
      <c r="B81" s="1465"/>
    </row>
    <row r="82" spans="2:2" x14ac:dyDescent="0.2">
      <c r="B82" s="1465"/>
    </row>
    <row r="83" spans="2:2" x14ac:dyDescent="0.2">
      <c r="B83" s="1465"/>
    </row>
    <row r="84" spans="2:2" x14ac:dyDescent="0.2">
      <c r="B84" s="1465"/>
    </row>
    <row r="85" spans="2:2" x14ac:dyDescent="0.2">
      <c r="B85" s="1465"/>
    </row>
    <row r="86" spans="2:2" x14ac:dyDescent="0.2">
      <c r="B86" s="1465"/>
    </row>
    <row r="87" spans="2:2" x14ac:dyDescent="0.2">
      <c r="B87" s="1465"/>
    </row>
    <row r="88" spans="2:2" x14ac:dyDescent="0.2">
      <c r="B88" s="1465"/>
    </row>
    <row r="89" spans="2:2" x14ac:dyDescent="0.2">
      <c r="B89" s="1465"/>
    </row>
    <row r="90" spans="2:2" x14ac:dyDescent="0.2">
      <c r="B90" s="1465"/>
    </row>
    <row r="91" spans="2:2" x14ac:dyDescent="0.2">
      <c r="B91" s="1465"/>
    </row>
    <row r="92" spans="2:2" x14ac:dyDescent="0.2">
      <c r="B92" s="1465"/>
    </row>
    <row r="93" spans="2:2" x14ac:dyDescent="0.2">
      <c r="B93" s="1465"/>
    </row>
    <row r="94" spans="2:2" x14ac:dyDescent="0.2">
      <c r="B94" s="1465"/>
    </row>
    <row r="95" spans="2:2" x14ac:dyDescent="0.2">
      <c r="B95" s="1465"/>
    </row>
    <row r="96" spans="2:2" x14ac:dyDescent="0.2">
      <c r="B96" s="1465"/>
    </row>
    <row r="97" spans="2:2" x14ac:dyDescent="0.2">
      <c r="B97" s="1465"/>
    </row>
    <row r="98" spans="2:2" x14ac:dyDescent="0.2">
      <c r="B98" s="1465"/>
    </row>
    <row r="99" spans="2:2" x14ac:dyDescent="0.2">
      <c r="B99" s="1465"/>
    </row>
    <row r="100" spans="2:2" x14ac:dyDescent="0.2">
      <c r="B100" s="1465"/>
    </row>
    <row r="101" spans="2:2" x14ac:dyDescent="0.2">
      <c r="B101" s="1465"/>
    </row>
    <row r="102" spans="2:2" x14ac:dyDescent="0.2">
      <c r="B102" s="1465"/>
    </row>
    <row r="103" spans="2:2" x14ac:dyDescent="0.2">
      <c r="B103" s="1465"/>
    </row>
    <row r="104" spans="2:2" x14ac:dyDescent="0.2">
      <c r="B104" s="1465"/>
    </row>
    <row r="105" spans="2:2" x14ac:dyDescent="0.2">
      <c r="B105" s="1465"/>
    </row>
    <row r="106" spans="2:2" x14ac:dyDescent="0.2">
      <c r="B106" s="1465"/>
    </row>
    <row r="107" spans="2:2" x14ac:dyDescent="0.2">
      <c r="B107" s="1465"/>
    </row>
    <row r="108" spans="2:2" x14ac:dyDescent="0.2">
      <c r="B108" s="1465"/>
    </row>
    <row r="109" spans="2:2" x14ac:dyDescent="0.2">
      <c r="B109" s="1465"/>
    </row>
    <row r="110" spans="2:2" x14ac:dyDescent="0.2">
      <c r="B110" s="1465"/>
    </row>
    <row r="111" spans="2:2" x14ac:dyDescent="0.2">
      <c r="B111" s="1465"/>
    </row>
    <row r="112" spans="2:2" x14ac:dyDescent="0.2">
      <c r="B112" s="1465"/>
    </row>
    <row r="113" spans="2:2" x14ac:dyDescent="0.2">
      <c r="B113" s="1465"/>
    </row>
    <row r="114" spans="2:2" x14ac:dyDescent="0.2">
      <c r="B114" s="1465"/>
    </row>
    <row r="115" spans="2:2" x14ac:dyDescent="0.2">
      <c r="B115" s="1465"/>
    </row>
    <row r="116" spans="2:2" x14ac:dyDescent="0.2">
      <c r="B116" s="1465"/>
    </row>
    <row r="117" spans="2:2" x14ac:dyDescent="0.2">
      <c r="B117" s="1465"/>
    </row>
    <row r="118" spans="2:2" x14ac:dyDescent="0.2">
      <c r="B118" s="1465"/>
    </row>
    <row r="119" spans="2:2" x14ac:dyDescent="0.2">
      <c r="B119" s="1465"/>
    </row>
    <row r="120" spans="2:2" x14ac:dyDescent="0.2">
      <c r="B120" s="1465"/>
    </row>
    <row r="121" spans="2:2" x14ac:dyDescent="0.2">
      <c r="B121" s="1465"/>
    </row>
    <row r="122" spans="2:2" x14ac:dyDescent="0.2">
      <c r="B122" s="1465"/>
    </row>
    <row r="123" spans="2:2" x14ac:dyDescent="0.2">
      <c r="B123" s="1465"/>
    </row>
    <row r="124" spans="2:2" x14ac:dyDescent="0.2">
      <c r="B124" s="1465"/>
    </row>
    <row r="125" spans="2:2" x14ac:dyDescent="0.2">
      <c r="B125" s="1465"/>
    </row>
    <row r="126" spans="2:2" x14ac:dyDescent="0.2">
      <c r="B126" s="1465"/>
    </row>
    <row r="127" spans="2:2" x14ac:dyDescent="0.2">
      <c r="B127" s="1465"/>
    </row>
    <row r="128" spans="2:2" x14ac:dyDescent="0.2">
      <c r="B128" s="1465"/>
    </row>
    <row r="129" spans="2:2" x14ac:dyDescent="0.2">
      <c r="B129" s="1465"/>
    </row>
    <row r="130" spans="2:2" x14ac:dyDescent="0.2">
      <c r="B130" s="1465"/>
    </row>
    <row r="131" spans="2:2" x14ac:dyDescent="0.2">
      <c r="B131" s="1465"/>
    </row>
    <row r="132" spans="2:2" x14ac:dyDescent="0.2">
      <c r="B132" s="1465"/>
    </row>
    <row r="133" spans="2:2" x14ac:dyDescent="0.2">
      <c r="B133" s="1465"/>
    </row>
    <row r="134" spans="2:2" x14ac:dyDescent="0.2">
      <c r="B134" s="1465"/>
    </row>
    <row r="135" spans="2:2" x14ac:dyDescent="0.2">
      <c r="B135" s="1465"/>
    </row>
    <row r="136" spans="2:2" x14ac:dyDescent="0.2">
      <c r="B136" s="1465"/>
    </row>
    <row r="137" spans="2:2" x14ac:dyDescent="0.2">
      <c r="B137" s="1465"/>
    </row>
    <row r="138" spans="2:2" x14ac:dyDescent="0.2">
      <c r="B138" s="1465"/>
    </row>
    <row r="139" spans="2:2" x14ac:dyDescent="0.2">
      <c r="B139" s="1465"/>
    </row>
    <row r="140" spans="2:2" x14ac:dyDescent="0.2">
      <c r="B140" s="1465"/>
    </row>
    <row r="141" spans="2:2" x14ac:dyDescent="0.2">
      <c r="B141" s="1465"/>
    </row>
    <row r="142" spans="2:2" x14ac:dyDescent="0.2">
      <c r="B142" s="1465"/>
    </row>
    <row r="143" spans="2:2" x14ac:dyDescent="0.2">
      <c r="B143" s="1465"/>
    </row>
    <row r="144" spans="2:2" x14ac:dyDescent="0.2">
      <c r="B144" s="1465"/>
    </row>
    <row r="145" spans="2:2" x14ac:dyDescent="0.2">
      <c r="B145" s="1465"/>
    </row>
    <row r="146" spans="2:2" x14ac:dyDescent="0.2">
      <c r="B146" s="1465"/>
    </row>
    <row r="147" spans="2:2" x14ac:dyDescent="0.2">
      <c r="B147" s="1465"/>
    </row>
    <row r="148" spans="2:2" x14ac:dyDescent="0.2">
      <c r="B148" s="1465"/>
    </row>
    <row r="149" spans="2:2" x14ac:dyDescent="0.2">
      <c r="B149" s="1465"/>
    </row>
    <row r="150" spans="2:2" x14ac:dyDescent="0.2">
      <c r="B150" s="1465"/>
    </row>
    <row r="151" spans="2:2" x14ac:dyDescent="0.2">
      <c r="B151" s="1465"/>
    </row>
    <row r="152" spans="2:2" x14ac:dyDescent="0.2">
      <c r="B152" s="1465"/>
    </row>
    <row r="153" spans="2:2" x14ac:dyDescent="0.2">
      <c r="B153" s="1465"/>
    </row>
    <row r="154" spans="2:2" x14ac:dyDescent="0.2">
      <c r="B154" s="1465"/>
    </row>
    <row r="155" spans="2:2" x14ac:dyDescent="0.2">
      <c r="B155" s="1465"/>
    </row>
    <row r="156" spans="2:2" x14ac:dyDescent="0.2">
      <c r="B156" s="1465"/>
    </row>
    <row r="157" spans="2:2" x14ac:dyDescent="0.2">
      <c r="B157" s="1465"/>
    </row>
    <row r="158" spans="2:2" x14ac:dyDescent="0.2">
      <c r="B158" s="1465"/>
    </row>
    <row r="159" spans="2:2" x14ac:dyDescent="0.2">
      <c r="B159" s="1465"/>
    </row>
    <row r="160" spans="2:2" x14ac:dyDescent="0.2">
      <c r="B160" s="1465"/>
    </row>
    <row r="161" spans="2:2" x14ac:dyDescent="0.2">
      <c r="B161" s="1465"/>
    </row>
    <row r="162" spans="2:2" x14ac:dyDescent="0.2">
      <c r="B162" s="1465"/>
    </row>
    <row r="163" spans="2:2" x14ac:dyDescent="0.2">
      <c r="B163" s="1465"/>
    </row>
    <row r="164" spans="2:2" x14ac:dyDescent="0.2">
      <c r="B164" s="1465"/>
    </row>
    <row r="165" spans="2:2" x14ac:dyDescent="0.2">
      <c r="B165" s="1465"/>
    </row>
    <row r="166" spans="2:2" x14ac:dyDescent="0.2">
      <c r="B166" s="1465"/>
    </row>
    <row r="167" spans="2:2" x14ac:dyDescent="0.2">
      <c r="B167" s="1465"/>
    </row>
    <row r="168" spans="2:2" x14ac:dyDescent="0.2">
      <c r="B168" s="1465"/>
    </row>
    <row r="169" spans="2:2" x14ac:dyDescent="0.2">
      <c r="B169" s="1465"/>
    </row>
    <row r="170" spans="2:2" x14ac:dyDescent="0.2">
      <c r="B170" s="1465"/>
    </row>
    <row r="171" spans="2:2" x14ac:dyDescent="0.2">
      <c r="B171" s="1465"/>
    </row>
    <row r="172" spans="2:2" x14ac:dyDescent="0.2">
      <c r="B172" s="1465"/>
    </row>
    <row r="173" spans="2:2" x14ac:dyDescent="0.2">
      <c r="B173" s="1465"/>
    </row>
    <row r="174" spans="2:2" x14ac:dyDescent="0.2">
      <c r="B174" s="1465"/>
    </row>
    <row r="175" spans="2:2" x14ac:dyDescent="0.2">
      <c r="B175" s="1465"/>
    </row>
    <row r="176" spans="2:2" x14ac:dyDescent="0.2">
      <c r="B176" s="1465"/>
    </row>
    <row r="177" spans="2:2" x14ac:dyDescent="0.2">
      <c r="B177" s="1465"/>
    </row>
    <row r="178" spans="2:2" x14ac:dyDescent="0.2">
      <c r="B178" s="1465"/>
    </row>
    <row r="179" spans="2:2" x14ac:dyDescent="0.2">
      <c r="B179" s="1465"/>
    </row>
    <row r="180" spans="2:2" x14ac:dyDescent="0.2">
      <c r="B180" s="1465"/>
    </row>
    <row r="181" spans="2:2" x14ac:dyDescent="0.2">
      <c r="B181" s="1465"/>
    </row>
    <row r="182" spans="2:2" x14ac:dyDescent="0.2">
      <c r="B182" s="1465"/>
    </row>
    <row r="183" spans="2:2" x14ac:dyDescent="0.2">
      <c r="B183" s="1465"/>
    </row>
    <row r="184" spans="2:2" x14ac:dyDescent="0.2">
      <c r="B184" s="1465"/>
    </row>
    <row r="185" spans="2:2" x14ac:dyDescent="0.2">
      <c r="B185" s="1465"/>
    </row>
    <row r="186" spans="2:2" x14ac:dyDescent="0.2">
      <c r="B186" s="1465"/>
    </row>
    <row r="187" spans="2:2" x14ac:dyDescent="0.2">
      <c r="B187" s="1465"/>
    </row>
    <row r="188" spans="2:2" x14ac:dyDescent="0.2">
      <c r="B188" s="1465"/>
    </row>
    <row r="189" spans="2:2" x14ac:dyDescent="0.2">
      <c r="B189" s="1465"/>
    </row>
    <row r="190" spans="2:2" x14ac:dyDescent="0.2">
      <c r="B190" s="1465"/>
    </row>
    <row r="191" spans="2:2" x14ac:dyDescent="0.2">
      <c r="B191" s="1465"/>
    </row>
    <row r="192" spans="2:2" x14ac:dyDescent="0.2">
      <c r="B192" s="1465"/>
    </row>
    <row r="193" spans="2:2" x14ac:dyDescent="0.2">
      <c r="B193" s="1465"/>
    </row>
    <row r="194" spans="2:2" x14ac:dyDescent="0.2">
      <c r="B194" s="1465"/>
    </row>
    <row r="195" spans="2:2" x14ac:dyDescent="0.2">
      <c r="B195" s="1465"/>
    </row>
    <row r="196" spans="2:2" x14ac:dyDescent="0.2">
      <c r="B196" s="1465"/>
    </row>
    <row r="197" spans="2:2" x14ac:dyDescent="0.2">
      <c r="B197" s="1465"/>
    </row>
    <row r="198" spans="2:2" x14ac:dyDescent="0.2">
      <c r="B198" s="1465"/>
    </row>
    <row r="199" spans="2:2" x14ac:dyDescent="0.2">
      <c r="B199" s="1465"/>
    </row>
    <row r="200" spans="2:2" x14ac:dyDescent="0.2">
      <c r="B200" s="1465"/>
    </row>
    <row r="201" spans="2:2" x14ac:dyDescent="0.2">
      <c r="B201" s="1465"/>
    </row>
    <row r="202" spans="2:2" x14ac:dyDescent="0.2">
      <c r="B202" s="1465"/>
    </row>
    <row r="203" spans="2:2" x14ac:dyDescent="0.2">
      <c r="B203" s="1465"/>
    </row>
    <row r="204" spans="2:2" x14ac:dyDescent="0.2">
      <c r="B204" s="1465"/>
    </row>
    <row r="205" spans="2:2" x14ac:dyDescent="0.2">
      <c r="B205" s="1465"/>
    </row>
    <row r="206" spans="2:2" x14ac:dyDescent="0.2">
      <c r="B206" s="1465"/>
    </row>
    <row r="207" spans="2:2" x14ac:dyDescent="0.2">
      <c r="B207" s="1465"/>
    </row>
    <row r="208" spans="2:2" x14ac:dyDescent="0.2">
      <c r="B208" s="1465"/>
    </row>
    <row r="209" spans="2:2" x14ac:dyDescent="0.2">
      <c r="B209" s="1465"/>
    </row>
    <row r="210" spans="2:2" x14ac:dyDescent="0.2">
      <c r="B210" s="1465"/>
    </row>
    <row r="211" spans="2:2" x14ac:dyDescent="0.2">
      <c r="B211" s="1465"/>
    </row>
    <row r="212" spans="2:2" x14ac:dyDescent="0.2">
      <c r="B212" s="1465"/>
    </row>
    <row r="213" spans="2:2" x14ac:dyDescent="0.2">
      <c r="B213" s="1465"/>
    </row>
    <row r="214" spans="2:2" x14ac:dyDescent="0.2">
      <c r="B214" s="1465"/>
    </row>
    <row r="215" spans="2:2" x14ac:dyDescent="0.2">
      <c r="B215" s="1465"/>
    </row>
    <row r="216" spans="2:2" x14ac:dyDescent="0.2">
      <c r="B216" s="1465"/>
    </row>
    <row r="217" spans="2:2" x14ac:dyDescent="0.2">
      <c r="B217" s="1465"/>
    </row>
    <row r="218" spans="2:2" x14ac:dyDescent="0.2">
      <c r="B218" s="1465"/>
    </row>
    <row r="219" spans="2:2" x14ac:dyDescent="0.2">
      <c r="B219" s="1465"/>
    </row>
    <row r="220" spans="2:2" x14ac:dyDescent="0.2">
      <c r="B220" s="1465"/>
    </row>
    <row r="221" spans="2:2" x14ac:dyDescent="0.2">
      <c r="B221" s="1465"/>
    </row>
    <row r="222" spans="2:2" x14ac:dyDescent="0.2">
      <c r="B222" s="1465"/>
    </row>
    <row r="223" spans="2:2" x14ac:dyDescent="0.2">
      <c r="B223" s="1465"/>
    </row>
    <row r="224" spans="2:2" x14ac:dyDescent="0.2">
      <c r="B224" s="1465"/>
    </row>
    <row r="225" spans="2:2" x14ac:dyDescent="0.2">
      <c r="B225" s="1465"/>
    </row>
    <row r="226" spans="2:2" x14ac:dyDescent="0.2">
      <c r="B226" s="1465"/>
    </row>
    <row r="227" spans="2:2" x14ac:dyDescent="0.2">
      <c r="B227" s="1465"/>
    </row>
    <row r="228" spans="2:2" x14ac:dyDescent="0.2">
      <c r="B228" s="1465"/>
    </row>
    <row r="229" spans="2:2" x14ac:dyDescent="0.2">
      <c r="B229" s="1465"/>
    </row>
    <row r="230" spans="2:2" x14ac:dyDescent="0.2">
      <c r="B230" s="1465"/>
    </row>
    <row r="231" spans="2:2" x14ac:dyDescent="0.2">
      <c r="B231" s="1465"/>
    </row>
    <row r="232" spans="2:2" x14ac:dyDescent="0.2">
      <c r="B232" s="1465"/>
    </row>
    <row r="233" spans="2:2" x14ac:dyDescent="0.2">
      <c r="B233" s="1465"/>
    </row>
    <row r="234" spans="2:2" x14ac:dyDescent="0.2">
      <c r="B234" s="1465"/>
    </row>
    <row r="235" spans="2:2" x14ac:dyDescent="0.2">
      <c r="B235" s="1465"/>
    </row>
    <row r="236" spans="2:2" x14ac:dyDescent="0.2">
      <c r="B236" s="1465"/>
    </row>
    <row r="237" spans="2:2" x14ac:dyDescent="0.2">
      <c r="B237" s="1465"/>
    </row>
    <row r="238" spans="2:2" x14ac:dyDescent="0.2">
      <c r="B238" s="1465"/>
    </row>
    <row r="239" spans="2:2" x14ac:dyDescent="0.2">
      <c r="B239" s="1465"/>
    </row>
    <row r="240" spans="2:2" x14ac:dyDescent="0.2">
      <c r="B240" s="1465"/>
    </row>
    <row r="241" spans="2:2" x14ac:dyDescent="0.2">
      <c r="B241" s="1465"/>
    </row>
    <row r="242" spans="2:2" x14ac:dyDescent="0.2">
      <c r="B242" s="1465"/>
    </row>
    <row r="243" spans="2:2" x14ac:dyDescent="0.2">
      <c r="B243" s="1465"/>
    </row>
    <row r="244" spans="2:2" x14ac:dyDescent="0.2">
      <c r="B244" s="1465"/>
    </row>
    <row r="245" spans="2:2" x14ac:dyDescent="0.2">
      <c r="B245" s="1465"/>
    </row>
    <row r="246" spans="2:2" x14ac:dyDescent="0.2">
      <c r="B246" s="1465"/>
    </row>
    <row r="247" spans="2:2" x14ac:dyDescent="0.2">
      <c r="B247" s="1465"/>
    </row>
    <row r="248" spans="2:2" x14ac:dyDescent="0.2">
      <c r="B248" s="1465"/>
    </row>
    <row r="249" spans="2:2" x14ac:dyDescent="0.2">
      <c r="B249" s="1465"/>
    </row>
    <row r="250" spans="2:2" x14ac:dyDescent="0.2">
      <c r="B250" s="1465"/>
    </row>
    <row r="251" spans="2:2" x14ac:dyDescent="0.2">
      <c r="B251" s="1465"/>
    </row>
    <row r="252" spans="2:2" x14ac:dyDescent="0.2">
      <c r="B252" s="1465"/>
    </row>
    <row r="253" spans="2:2" x14ac:dyDescent="0.2">
      <c r="B253" s="1465"/>
    </row>
    <row r="254" spans="2:2" x14ac:dyDescent="0.2">
      <c r="B254" s="1465"/>
    </row>
    <row r="255" spans="2:2" x14ac:dyDescent="0.2">
      <c r="B255" s="1465"/>
    </row>
    <row r="256" spans="2:2" x14ac:dyDescent="0.2">
      <c r="B256" s="1465"/>
    </row>
    <row r="257" spans="2:2" x14ac:dyDescent="0.2">
      <c r="B257" s="1465"/>
    </row>
    <row r="258" spans="2:2" x14ac:dyDescent="0.2">
      <c r="B258" s="1465"/>
    </row>
    <row r="259" spans="2:2" x14ac:dyDescent="0.2">
      <c r="B259" s="1465"/>
    </row>
    <row r="260" spans="2:2" x14ac:dyDescent="0.2">
      <c r="B260" s="1465"/>
    </row>
    <row r="261" spans="2:2" x14ac:dyDescent="0.2">
      <c r="B261" s="1465"/>
    </row>
    <row r="262" spans="2:2" x14ac:dyDescent="0.2">
      <c r="B262" s="1465"/>
    </row>
    <row r="263" spans="2:2" x14ac:dyDescent="0.2">
      <c r="B263" s="1465"/>
    </row>
    <row r="264" spans="2:2" x14ac:dyDescent="0.2">
      <c r="B264" s="1465"/>
    </row>
    <row r="265" spans="2:2" x14ac:dyDescent="0.2">
      <c r="B265" s="1465"/>
    </row>
    <row r="266" spans="2:2" x14ac:dyDescent="0.2">
      <c r="B266" s="1465"/>
    </row>
    <row r="267" spans="2:2" x14ac:dyDescent="0.2">
      <c r="B267" s="1465"/>
    </row>
    <row r="268" spans="2:2" x14ac:dyDescent="0.2">
      <c r="B268" s="1465"/>
    </row>
    <row r="269" spans="2:2" x14ac:dyDescent="0.2">
      <c r="B269" s="1465"/>
    </row>
    <row r="270" spans="2:2" x14ac:dyDescent="0.2">
      <c r="B270" s="1465"/>
    </row>
    <row r="271" spans="2:2" x14ac:dyDescent="0.2">
      <c r="B271" s="1465"/>
    </row>
    <row r="272" spans="2:2" x14ac:dyDescent="0.2">
      <c r="B272" s="1465"/>
    </row>
    <row r="273" spans="2:2" x14ac:dyDescent="0.2">
      <c r="B273" s="1465"/>
    </row>
    <row r="274" spans="2:2" x14ac:dyDescent="0.2">
      <c r="B274" s="1465"/>
    </row>
    <row r="275" spans="2:2" x14ac:dyDescent="0.2">
      <c r="B275" s="1465"/>
    </row>
    <row r="276" spans="2:2" x14ac:dyDescent="0.2">
      <c r="B276" s="1465"/>
    </row>
    <row r="277" spans="2:2" x14ac:dyDescent="0.2">
      <c r="B277" s="1465"/>
    </row>
    <row r="278" spans="2:2" x14ac:dyDescent="0.2">
      <c r="B278" s="1465"/>
    </row>
    <row r="279" spans="2:2" x14ac:dyDescent="0.2">
      <c r="B279" s="1465"/>
    </row>
    <row r="280" spans="2:2" x14ac:dyDescent="0.2">
      <c r="B280" s="1465"/>
    </row>
    <row r="281" spans="2:2" x14ac:dyDescent="0.2">
      <c r="B281" s="1465"/>
    </row>
    <row r="282" spans="2:2" x14ac:dyDescent="0.2">
      <c r="B282" s="1465"/>
    </row>
    <row r="283" spans="2:2" x14ac:dyDescent="0.2">
      <c r="B283" s="1465"/>
    </row>
    <row r="284" spans="2:2" x14ac:dyDescent="0.2">
      <c r="B284" s="1465"/>
    </row>
    <row r="285" spans="2:2" x14ac:dyDescent="0.2">
      <c r="B285" s="1465"/>
    </row>
    <row r="286" spans="2:2" x14ac:dyDescent="0.2">
      <c r="B286" s="1465"/>
    </row>
    <row r="287" spans="2:2" x14ac:dyDescent="0.2">
      <c r="B287" s="1465"/>
    </row>
    <row r="288" spans="2:2" x14ac:dyDescent="0.2">
      <c r="B288" s="1465"/>
    </row>
    <row r="289" spans="2:2" x14ac:dyDescent="0.2">
      <c r="B289" s="1465"/>
    </row>
    <row r="290" spans="2:2" x14ac:dyDescent="0.2">
      <c r="B290" s="1465"/>
    </row>
    <row r="291" spans="2:2" x14ac:dyDescent="0.2">
      <c r="B291" s="1465"/>
    </row>
    <row r="292" spans="2:2" x14ac:dyDescent="0.2">
      <c r="B292" s="1465"/>
    </row>
    <row r="293" spans="2:2" x14ac:dyDescent="0.2">
      <c r="B293" s="1465"/>
    </row>
    <row r="294" spans="2:2" x14ac:dyDescent="0.2">
      <c r="B294" s="1465"/>
    </row>
    <row r="295" spans="2:2" x14ac:dyDescent="0.2">
      <c r="B295" s="1465"/>
    </row>
    <row r="296" spans="2:2" x14ac:dyDescent="0.2">
      <c r="B296" s="1465"/>
    </row>
    <row r="297" spans="2:2" x14ac:dyDescent="0.2">
      <c r="B297" s="1465"/>
    </row>
    <row r="298" spans="2:2" x14ac:dyDescent="0.2">
      <c r="B298" s="1465"/>
    </row>
    <row r="299" spans="2:2" x14ac:dyDescent="0.2">
      <c r="B299" s="1465"/>
    </row>
    <row r="300" spans="2:2" x14ac:dyDescent="0.2">
      <c r="B300" s="1465"/>
    </row>
    <row r="301" spans="2:2" x14ac:dyDescent="0.2">
      <c r="B301" s="1465"/>
    </row>
    <row r="302" spans="2:2" x14ac:dyDescent="0.2">
      <c r="B302" s="1465"/>
    </row>
    <row r="303" spans="2:2" x14ac:dyDescent="0.2">
      <c r="B303" s="1465"/>
    </row>
    <row r="304" spans="2:2" x14ac:dyDescent="0.2">
      <c r="B304" s="1465"/>
    </row>
    <row r="305" spans="2:2" x14ac:dyDescent="0.2">
      <c r="B305" s="1465"/>
    </row>
    <row r="306" spans="2:2" x14ac:dyDescent="0.2">
      <c r="B306" s="1465"/>
    </row>
    <row r="307" spans="2:2" x14ac:dyDescent="0.2">
      <c r="B307" s="1465"/>
    </row>
    <row r="308" spans="2:2" x14ac:dyDescent="0.2">
      <c r="B308" s="1465"/>
    </row>
    <row r="309" spans="2:2" x14ac:dyDescent="0.2">
      <c r="B309" s="1465"/>
    </row>
    <row r="310" spans="2:2" x14ac:dyDescent="0.2">
      <c r="B310" s="1465"/>
    </row>
    <row r="311" spans="2:2" x14ac:dyDescent="0.2">
      <c r="B311" s="1465"/>
    </row>
    <row r="312" spans="2:2" x14ac:dyDescent="0.2">
      <c r="B312" s="1465"/>
    </row>
    <row r="313" spans="2:2" x14ac:dyDescent="0.2">
      <c r="B313" s="1465"/>
    </row>
    <row r="314" spans="2:2" x14ac:dyDescent="0.2">
      <c r="B314" s="1465"/>
    </row>
    <row r="315" spans="2:2" x14ac:dyDescent="0.2">
      <c r="B315" s="1465"/>
    </row>
    <row r="316" spans="2:2" x14ac:dyDescent="0.2">
      <c r="B316" s="1465"/>
    </row>
    <row r="317" spans="2:2" x14ac:dyDescent="0.2">
      <c r="B317" s="1465"/>
    </row>
    <row r="318" spans="2:2" x14ac:dyDescent="0.2">
      <c r="B318" s="1465"/>
    </row>
    <row r="319" spans="2:2" x14ac:dyDescent="0.2">
      <c r="B319" s="1465"/>
    </row>
    <row r="320" spans="2:2" x14ac:dyDescent="0.2">
      <c r="B320" s="1465"/>
    </row>
    <row r="321" spans="2:2" x14ac:dyDescent="0.2">
      <c r="B321" s="1465"/>
    </row>
    <row r="322" spans="2:2" x14ac:dyDescent="0.2">
      <c r="B322" s="1465"/>
    </row>
    <row r="323" spans="2:2" x14ac:dyDescent="0.2">
      <c r="B323" s="1465"/>
    </row>
    <row r="324" spans="2:2" x14ac:dyDescent="0.2">
      <c r="B324" s="1465"/>
    </row>
    <row r="325" spans="2:2" x14ac:dyDescent="0.2">
      <c r="B325" s="1465"/>
    </row>
    <row r="326" spans="2:2" x14ac:dyDescent="0.2">
      <c r="B326" s="1465"/>
    </row>
    <row r="327" spans="2:2" x14ac:dyDescent="0.2">
      <c r="B327" s="1465"/>
    </row>
    <row r="328" spans="2:2" x14ac:dyDescent="0.2">
      <c r="B328" s="1465"/>
    </row>
    <row r="329" spans="2:2" x14ac:dyDescent="0.2">
      <c r="B329" s="1465"/>
    </row>
    <row r="330" spans="2:2" x14ac:dyDescent="0.2">
      <c r="B330" s="1465"/>
    </row>
    <row r="331" spans="2:2" x14ac:dyDescent="0.2">
      <c r="B331" s="1465"/>
    </row>
    <row r="332" spans="2:2" x14ac:dyDescent="0.2">
      <c r="B332" s="1465"/>
    </row>
    <row r="333" spans="2:2" x14ac:dyDescent="0.2">
      <c r="B333" s="1465"/>
    </row>
    <row r="334" spans="2:2" x14ac:dyDescent="0.2">
      <c r="B334" s="1465"/>
    </row>
    <row r="335" spans="2:2" x14ac:dyDescent="0.2">
      <c r="B335" s="1465"/>
    </row>
    <row r="336" spans="2:2" x14ac:dyDescent="0.2">
      <c r="B336" s="1465"/>
    </row>
    <row r="337" spans="2:2" x14ac:dyDescent="0.2">
      <c r="B337" s="1465"/>
    </row>
    <row r="338" spans="2:2" x14ac:dyDescent="0.2">
      <c r="B338" s="1465"/>
    </row>
    <row r="339" spans="2:2" x14ac:dyDescent="0.2">
      <c r="B339" s="1465"/>
    </row>
    <row r="340" spans="2:2" x14ac:dyDescent="0.2">
      <c r="B340" s="1465"/>
    </row>
    <row r="341" spans="2:2" x14ac:dyDescent="0.2">
      <c r="B341" s="1465"/>
    </row>
    <row r="342" spans="2:2" x14ac:dyDescent="0.2">
      <c r="B342" s="1465"/>
    </row>
    <row r="343" spans="2:2" x14ac:dyDescent="0.2">
      <c r="B343" s="1465"/>
    </row>
    <row r="344" spans="2:2" x14ac:dyDescent="0.2">
      <c r="B344" s="1465"/>
    </row>
    <row r="345" spans="2:2" x14ac:dyDescent="0.2">
      <c r="B345" s="1465"/>
    </row>
    <row r="346" spans="2:2" x14ac:dyDescent="0.2">
      <c r="B346" s="1465"/>
    </row>
    <row r="347" spans="2:2" x14ac:dyDescent="0.2">
      <c r="B347" s="1465"/>
    </row>
    <row r="348" spans="2:2" x14ac:dyDescent="0.2">
      <c r="B348" s="1465"/>
    </row>
    <row r="349" spans="2:2" x14ac:dyDescent="0.2">
      <c r="B349" s="1465"/>
    </row>
    <row r="350" spans="2:2" x14ac:dyDescent="0.2">
      <c r="B350" s="1465"/>
    </row>
    <row r="351" spans="2:2" x14ac:dyDescent="0.2">
      <c r="B351" s="1465"/>
    </row>
    <row r="352" spans="2:2" x14ac:dyDescent="0.2">
      <c r="B352" s="1465"/>
    </row>
    <row r="353" spans="2:2" x14ac:dyDescent="0.2">
      <c r="B353" s="1465"/>
    </row>
    <row r="354" spans="2:2" x14ac:dyDescent="0.2">
      <c r="B354" s="1465"/>
    </row>
    <row r="355" spans="2:2" x14ac:dyDescent="0.2">
      <c r="B355" s="1465"/>
    </row>
    <row r="356" spans="2:2" x14ac:dyDescent="0.2">
      <c r="B356" s="1465"/>
    </row>
    <row r="357" spans="2:2" x14ac:dyDescent="0.2">
      <c r="B357" s="1465"/>
    </row>
    <row r="358" spans="2:2" x14ac:dyDescent="0.2">
      <c r="B358" s="1465"/>
    </row>
    <row r="359" spans="2:2" x14ac:dyDescent="0.2">
      <c r="B359" s="1465"/>
    </row>
    <row r="360" spans="2:2" x14ac:dyDescent="0.2">
      <c r="B360" s="1465"/>
    </row>
    <row r="361" spans="2:2" x14ac:dyDescent="0.2">
      <c r="B361" s="1465"/>
    </row>
    <row r="362" spans="2:2" x14ac:dyDescent="0.2">
      <c r="B362" s="1465"/>
    </row>
    <row r="363" spans="2:2" x14ac:dyDescent="0.2">
      <c r="B363" s="1465"/>
    </row>
    <row r="364" spans="2:2" x14ac:dyDescent="0.2">
      <c r="B364" s="1465"/>
    </row>
    <row r="365" spans="2:2" x14ac:dyDescent="0.2">
      <c r="B365" s="1465"/>
    </row>
    <row r="366" spans="2:2" x14ac:dyDescent="0.2">
      <c r="B366" s="1465"/>
    </row>
    <row r="367" spans="2:2" x14ac:dyDescent="0.2">
      <c r="B367" s="1465"/>
    </row>
    <row r="368" spans="2:2" x14ac:dyDescent="0.2">
      <c r="B368" s="1465"/>
    </row>
    <row r="369" spans="2:2" x14ac:dyDescent="0.2">
      <c r="B369" s="1465"/>
    </row>
    <row r="370" spans="2:2" x14ac:dyDescent="0.2">
      <c r="B370" s="1465"/>
    </row>
    <row r="371" spans="2:2" x14ac:dyDescent="0.2">
      <c r="B371" s="1465"/>
    </row>
    <row r="372" spans="2:2" x14ac:dyDescent="0.2">
      <c r="B372" s="1465"/>
    </row>
    <row r="373" spans="2:2" x14ac:dyDescent="0.2">
      <c r="B373" s="1465"/>
    </row>
    <row r="374" spans="2:2" x14ac:dyDescent="0.2">
      <c r="B374" s="1465"/>
    </row>
    <row r="375" spans="2:2" x14ac:dyDescent="0.2">
      <c r="B375" s="1465"/>
    </row>
    <row r="376" spans="2:2" x14ac:dyDescent="0.2">
      <c r="B376" s="1465"/>
    </row>
    <row r="377" spans="2:2" x14ac:dyDescent="0.2">
      <c r="B377" s="1465"/>
    </row>
    <row r="378" spans="2:2" x14ac:dyDescent="0.2">
      <c r="B378" s="1465"/>
    </row>
    <row r="379" spans="2:2" x14ac:dyDescent="0.2">
      <c r="B379" s="1465"/>
    </row>
    <row r="380" spans="2:2" x14ac:dyDescent="0.2">
      <c r="B380" s="1465"/>
    </row>
    <row r="381" spans="2:2" x14ac:dyDescent="0.2">
      <c r="B381" s="1465"/>
    </row>
    <row r="382" spans="2:2" x14ac:dyDescent="0.2">
      <c r="B382" s="1465"/>
    </row>
    <row r="383" spans="2:2" x14ac:dyDescent="0.2">
      <c r="B383" s="1465"/>
    </row>
    <row r="384" spans="2:2" x14ac:dyDescent="0.2">
      <c r="B384" s="1465"/>
    </row>
    <row r="385" spans="2:2" x14ac:dyDescent="0.2">
      <c r="B385" s="1465"/>
    </row>
    <row r="386" spans="2:2" x14ac:dyDescent="0.2">
      <c r="B386" s="1465"/>
    </row>
    <row r="387" spans="2:2" x14ac:dyDescent="0.2">
      <c r="B387" s="1465"/>
    </row>
    <row r="388" spans="2:2" x14ac:dyDescent="0.2">
      <c r="B388" s="1465"/>
    </row>
    <row r="389" spans="2:2" x14ac:dyDescent="0.2">
      <c r="B389" s="1465"/>
    </row>
    <row r="390" spans="2:2" x14ac:dyDescent="0.2">
      <c r="B390" s="1465"/>
    </row>
    <row r="391" spans="2:2" x14ac:dyDescent="0.2">
      <c r="B391" s="1465"/>
    </row>
    <row r="392" spans="2:2" x14ac:dyDescent="0.2">
      <c r="B392" s="1465"/>
    </row>
    <row r="393" spans="2:2" x14ac:dyDescent="0.2">
      <c r="B393" s="1465"/>
    </row>
    <row r="394" spans="2:2" x14ac:dyDescent="0.2">
      <c r="B394" s="1465"/>
    </row>
    <row r="395" spans="2:2" x14ac:dyDescent="0.2">
      <c r="B395" s="1465"/>
    </row>
    <row r="396" spans="2:2" x14ac:dyDescent="0.2">
      <c r="B396" s="1465"/>
    </row>
    <row r="397" spans="2:2" x14ac:dyDescent="0.2">
      <c r="B397" s="1465"/>
    </row>
    <row r="398" spans="2:2" x14ac:dyDescent="0.2">
      <c r="B398" s="1465"/>
    </row>
    <row r="399" spans="2:2" x14ac:dyDescent="0.2">
      <c r="B399" s="1465"/>
    </row>
    <row r="400" spans="2:2" x14ac:dyDescent="0.2">
      <c r="B400" s="1465"/>
    </row>
    <row r="401" spans="2:2" x14ac:dyDescent="0.2">
      <c r="B401" s="1465"/>
    </row>
    <row r="402" spans="2:2" x14ac:dyDescent="0.2">
      <c r="B402" s="1465"/>
    </row>
    <row r="403" spans="2:2" x14ac:dyDescent="0.2">
      <c r="B403" s="1465"/>
    </row>
    <row r="404" spans="2:2" x14ac:dyDescent="0.2">
      <c r="B404" s="1465"/>
    </row>
    <row r="405" spans="2:2" x14ac:dyDescent="0.2">
      <c r="B405" s="1465"/>
    </row>
    <row r="406" spans="2:2" x14ac:dyDescent="0.2">
      <c r="B406" s="1465"/>
    </row>
    <row r="407" spans="2:2" x14ac:dyDescent="0.2">
      <c r="B407" s="1465"/>
    </row>
    <row r="408" spans="2:2" x14ac:dyDescent="0.2">
      <c r="B408" s="1465"/>
    </row>
    <row r="409" spans="2:2" x14ac:dyDescent="0.2">
      <c r="B409" s="1465"/>
    </row>
    <row r="410" spans="2:2" x14ac:dyDescent="0.2">
      <c r="B410" s="1465"/>
    </row>
    <row r="411" spans="2:2" x14ac:dyDescent="0.2">
      <c r="B411" s="1465"/>
    </row>
    <row r="412" spans="2:2" x14ac:dyDescent="0.2">
      <c r="B412" s="1465"/>
    </row>
    <row r="413" spans="2:2" x14ac:dyDescent="0.2">
      <c r="B413" s="1465"/>
    </row>
    <row r="414" spans="2:2" x14ac:dyDescent="0.2">
      <c r="B414" s="1465"/>
    </row>
    <row r="415" spans="2:2" x14ac:dyDescent="0.2">
      <c r="B415" s="1465"/>
    </row>
    <row r="416" spans="2:2" x14ac:dyDescent="0.2">
      <c r="B416" s="1465"/>
    </row>
    <row r="417" spans="2:2" x14ac:dyDescent="0.2">
      <c r="B417" s="1465"/>
    </row>
    <row r="418" spans="2:2" x14ac:dyDescent="0.2">
      <c r="B418" s="1465"/>
    </row>
    <row r="419" spans="2:2" x14ac:dyDescent="0.2">
      <c r="B419" s="1465"/>
    </row>
    <row r="420" spans="2:2" x14ac:dyDescent="0.2">
      <c r="B420" s="1465"/>
    </row>
    <row r="421" spans="2:2" x14ac:dyDescent="0.2">
      <c r="B421" s="1465"/>
    </row>
    <row r="422" spans="2:2" x14ac:dyDescent="0.2">
      <c r="B422" s="1465"/>
    </row>
    <row r="423" spans="2:2" x14ac:dyDescent="0.2">
      <c r="B423" s="1465"/>
    </row>
    <row r="424" spans="2:2" x14ac:dyDescent="0.2">
      <c r="B424" s="1465"/>
    </row>
    <row r="425" spans="2:2" x14ac:dyDescent="0.2">
      <c r="B425" s="1465"/>
    </row>
    <row r="426" spans="2:2" x14ac:dyDescent="0.2">
      <c r="B426" s="1465"/>
    </row>
    <row r="427" spans="2:2" x14ac:dyDescent="0.2">
      <c r="B427" s="1465"/>
    </row>
    <row r="428" spans="2:2" x14ac:dyDescent="0.2">
      <c r="B428" s="1465"/>
    </row>
    <row r="429" spans="2:2" x14ac:dyDescent="0.2">
      <c r="B429" s="1465"/>
    </row>
    <row r="430" spans="2:2" x14ac:dyDescent="0.2">
      <c r="B430" s="1465"/>
    </row>
    <row r="431" spans="2:2" x14ac:dyDescent="0.2">
      <c r="B431" s="1465"/>
    </row>
    <row r="432" spans="2:2" x14ac:dyDescent="0.2">
      <c r="B432" s="1465"/>
    </row>
    <row r="433" spans="2:2" x14ac:dyDescent="0.2">
      <c r="B433" s="1465"/>
    </row>
    <row r="434" spans="2:2" x14ac:dyDescent="0.2">
      <c r="B434" s="1465"/>
    </row>
    <row r="435" spans="2:2" x14ac:dyDescent="0.2">
      <c r="B435" s="1465"/>
    </row>
    <row r="436" spans="2:2" x14ac:dyDescent="0.2">
      <c r="B436" s="1465"/>
    </row>
    <row r="437" spans="2:2" x14ac:dyDescent="0.2">
      <c r="B437" s="1465"/>
    </row>
    <row r="438" spans="2:2" x14ac:dyDescent="0.2">
      <c r="B438" s="1465"/>
    </row>
    <row r="439" spans="2:2" x14ac:dyDescent="0.2">
      <c r="B439" s="1465"/>
    </row>
    <row r="440" spans="2:2" x14ac:dyDescent="0.2">
      <c r="B440" s="1465"/>
    </row>
    <row r="441" spans="2:2" x14ac:dyDescent="0.2">
      <c r="B441" s="1465"/>
    </row>
    <row r="442" spans="2:2" x14ac:dyDescent="0.2">
      <c r="B442" s="1465"/>
    </row>
    <row r="443" spans="2:2" x14ac:dyDescent="0.2">
      <c r="B443" s="1465"/>
    </row>
    <row r="444" spans="2:2" x14ac:dyDescent="0.2">
      <c r="B444" s="1465"/>
    </row>
    <row r="445" spans="2:2" x14ac:dyDescent="0.2">
      <c r="B445" s="1465"/>
    </row>
    <row r="446" spans="2:2" x14ac:dyDescent="0.2">
      <c r="B446" s="1465"/>
    </row>
    <row r="447" spans="2:2" x14ac:dyDescent="0.2">
      <c r="B447" s="1465"/>
    </row>
    <row r="448" spans="2:2" x14ac:dyDescent="0.2">
      <c r="B448" s="1465"/>
    </row>
    <row r="449" spans="2:2" x14ac:dyDescent="0.2">
      <c r="B449" s="1465"/>
    </row>
    <row r="450" spans="2:2" x14ac:dyDescent="0.2">
      <c r="B450" s="1465"/>
    </row>
    <row r="451" spans="2:2" x14ac:dyDescent="0.2">
      <c r="B451" s="1465"/>
    </row>
    <row r="452" spans="2:2" x14ac:dyDescent="0.2">
      <c r="B452" s="1465"/>
    </row>
    <row r="453" spans="2:2" x14ac:dyDescent="0.2">
      <c r="B453" s="1465"/>
    </row>
    <row r="454" spans="2:2" x14ac:dyDescent="0.2">
      <c r="B454" s="1465"/>
    </row>
    <row r="455" spans="2:2" x14ac:dyDescent="0.2">
      <c r="B455" s="1465"/>
    </row>
    <row r="456" spans="2:2" x14ac:dyDescent="0.2">
      <c r="B456" s="1465"/>
    </row>
    <row r="457" spans="2:2" x14ac:dyDescent="0.2">
      <c r="B457" s="1465"/>
    </row>
    <row r="458" spans="2:2" x14ac:dyDescent="0.2">
      <c r="B458" s="1465"/>
    </row>
    <row r="459" spans="2:2" x14ac:dyDescent="0.2">
      <c r="B459" s="1465"/>
    </row>
    <row r="460" spans="2:2" x14ac:dyDescent="0.2">
      <c r="B460" s="1465"/>
    </row>
    <row r="461" spans="2:2" x14ac:dyDescent="0.2">
      <c r="B461" s="1465"/>
    </row>
    <row r="462" spans="2:2" x14ac:dyDescent="0.2">
      <c r="B462" s="1465"/>
    </row>
    <row r="463" spans="2:2" x14ac:dyDescent="0.2">
      <c r="B463" s="1465"/>
    </row>
    <row r="464" spans="2:2" x14ac:dyDescent="0.2">
      <c r="B464" s="1465"/>
    </row>
    <row r="465" spans="2:2" x14ac:dyDescent="0.2">
      <c r="B465" s="1465"/>
    </row>
    <row r="466" spans="2:2" x14ac:dyDescent="0.2">
      <c r="B466" s="1465"/>
    </row>
    <row r="467" spans="2:2" x14ac:dyDescent="0.2">
      <c r="B467" s="1465"/>
    </row>
    <row r="468" spans="2:2" x14ac:dyDescent="0.2">
      <c r="B468" s="1465"/>
    </row>
    <row r="469" spans="2:2" x14ac:dyDescent="0.2">
      <c r="B469" s="1465"/>
    </row>
    <row r="470" spans="2:2" x14ac:dyDescent="0.2">
      <c r="B470" s="1465"/>
    </row>
    <row r="471" spans="2:2" x14ac:dyDescent="0.2">
      <c r="B471" s="1465"/>
    </row>
    <row r="472" spans="2:2" x14ac:dyDescent="0.2">
      <c r="B472" s="1465"/>
    </row>
    <row r="473" spans="2:2" x14ac:dyDescent="0.2">
      <c r="B473" s="1465"/>
    </row>
    <row r="474" spans="2:2" x14ac:dyDescent="0.2">
      <c r="B474" s="1465"/>
    </row>
    <row r="475" spans="2:2" x14ac:dyDescent="0.2">
      <c r="B475" s="1465"/>
    </row>
    <row r="476" spans="2:2" x14ac:dyDescent="0.2">
      <c r="B476" s="1465"/>
    </row>
    <row r="477" spans="2:2" x14ac:dyDescent="0.2">
      <c r="B477" s="1465"/>
    </row>
    <row r="478" spans="2:2" x14ac:dyDescent="0.2">
      <c r="B478" s="1465"/>
    </row>
    <row r="479" spans="2:2" x14ac:dyDescent="0.2">
      <c r="B479" s="1465"/>
    </row>
    <row r="480" spans="2:2" x14ac:dyDescent="0.2">
      <c r="B480" s="1465"/>
    </row>
    <row r="481" spans="2:2" x14ac:dyDescent="0.2">
      <c r="B481" s="1465"/>
    </row>
    <row r="482" spans="2:2" x14ac:dyDescent="0.2">
      <c r="B482" s="1465"/>
    </row>
    <row r="483" spans="2:2" x14ac:dyDescent="0.2">
      <c r="B483" s="1465"/>
    </row>
    <row r="484" spans="2:2" x14ac:dyDescent="0.2">
      <c r="B484" s="1465"/>
    </row>
    <row r="485" spans="2:2" x14ac:dyDescent="0.2">
      <c r="B485" s="1465"/>
    </row>
    <row r="486" spans="2:2" x14ac:dyDescent="0.2">
      <c r="B486" s="1465"/>
    </row>
    <row r="487" spans="2:2" x14ac:dyDescent="0.2">
      <c r="B487" s="1465"/>
    </row>
    <row r="488" spans="2:2" x14ac:dyDescent="0.2">
      <c r="B488" s="1465"/>
    </row>
    <row r="489" spans="2:2" x14ac:dyDescent="0.2">
      <c r="B489" s="1465"/>
    </row>
    <row r="490" spans="2:2" x14ac:dyDescent="0.2">
      <c r="B490" s="1465"/>
    </row>
    <row r="491" spans="2:2" x14ac:dyDescent="0.2">
      <c r="B491" s="1465"/>
    </row>
    <row r="492" spans="2:2" x14ac:dyDescent="0.2">
      <c r="B492" s="1465"/>
    </row>
    <row r="493" spans="2:2" x14ac:dyDescent="0.2">
      <c r="B493" s="1465"/>
    </row>
    <row r="494" spans="2:2" x14ac:dyDescent="0.2">
      <c r="B494" s="1465"/>
    </row>
    <row r="495" spans="2:2" x14ac:dyDescent="0.2">
      <c r="B495" s="1465"/>
    </row>
    <row r="496" spans="2:2" x14ac:dyDescent="0.2">
      <c r="B496" s="1465"/>
    </row>
    <row r="497" spans="2:2" x14ac:dyDescent="0.2">
      <c r="B497" s="1465"/>
    </row>
    <row r="498" spans="2:2" x14ac:dyDescent="0.2">
      <c r="B498" s="1465"/>
    </row>
    <row r="499" spans="2:2" x14ac:dyDescent="0.2">
      <c r="B499" s="1465"/>
    </row>
    <row r="500" spans="2:2" x14ac:dyDescent="0.2">
      <c r="B500" s="1465"/>
    </row>
    <row r="501" spans="2:2" x14ac:dyDescent="0.2">
      <c r="B501" s="1465"/>
    </row>
    <row r="502" spans="2:2" x14ac:dyDescent="0.2">
      <c r="B502" s="1465"/>
    </row>
    <row r="503" spans="2:2" x14ac:dyDescent="0.2">
      <c r="B503" s="1465"/>
    </row>
    <row r="504" spans="2:2" x14ac:dyDescent="0.2">
      <c r="B504" s="1465"/>
    </row>
    <row r="505" spans="2:2" x14ac:dyDescent="0.2">
      <c r="B505" s="1465"/>
    </row>
    <row r="506" spans="2:2" x14ac:dyDescent="0.2">
      <c r="B506" s="1465"/>
    </row>
    <row r="507" spans="2:2" x14ac:dyDescent="0.2">
      <c r="B507" s="1465"/>
    </row>
    <row r="508" spans="2:2" x14ac:dyDescent="0.2">
      <c r="B508" s="1465"/>
    </row>
    <row r="509" spans="2:2" x14ac:dyDescent="0.2">
      <c r="B509" s="1465"/>
    </row>
    <row r="510" spans="2:2" x14ac:dyDescent="0.2">
      <c r="B510" s="1465"/>
    </row>
    <row r="511" spans="2:2" x14ac:dyDescent="0.2">
      <c r="B511" s="1465"/>
    </row>
    <row r="512" spans="2:2" x14ac:dyDescent="0.2">
      <c r="B512" s="1465"/>
    </row>
    <row r="513" spans="2:2" x14ac:dyDescent="0.2">
      <c r="B513" s="1465"/>
    </row>
    <row r="514" spans="2:2" x14ac:dyDescent="0.2">
      <c r="B514" s="1465"/>
    </row>
    <row r="515" spans="2:2" x14ac:dyDescent="0.2">
      <c r="B515" s="1465"/>
    </row>
    <row r="516" spans="2:2" x14ac:dyDescent="0.2">
      <c r="B516" s="1465"/>
    </row>
    <row r="517" spans="2:2" x14ac:dyDescent="0.2">
      <c r="B517" s="1465"/>
    </row>
    <row r="518" spans="2:2" x14ac:dyDescent="0.2">
      <c r="B518" s="1465"/>
    </row>
    <row r="519" spans="2:2" x14ac:dyDescent="0.2">
      <c r="B519" s="1465"/>
    </row>
    <row r="520" spans="2:2" x14ac:dyDescent="0.2">
      <c r="B520" s="1465"/>
    </row>
    <row r="521" spans="2:2" x14ac:dyDescent="0.2">
      <c r="B521" s="1465"/>
    </row>
    <row r="522" spans="2:2" x14ac:dyDescent="0.2">
      <c r="B522" s="1465"/>
    </row>
    <row r="523" spans="2:2" x14ac:dyDescent="0.2">
      <c r="B523" s="1465"/>
    </row>
    <row r="524" spans="2:2" x14ac:dyDescent="0.2">
      <c r="B524" s="1465"/>
    </row>
    <row r="525" spans="2:2" x14ac:dyDescent="0.2">
      <c r="B525" s="1465"/>
    </row>
    <row r="526" spans="2:2" x14ac:dyDescent="0.2">
      <c r="B526" s="1465"/>
    </row>
    <row r="527" spans="2:2" x14ac:dyDescent="0.2">
      <c r="B527" s="1465"/>
    </row>
    <row r="528" spans="2:2" x14ac:dyDescent="0.2">
      <c r="B528" s="1465"/>
    </row>
    <row r="529" spans="2:2" x14ac:dyDescent="0.2">
      <c r="B529" s="1465"/>
    </row>
    <row r="530" spans="2:2" x14ac:dyDescent="0.2">
      <c r="B530" s="1465"/>
    </row>
    <row r="531" spans="2:2" x14ac:dyDescent="0.2">
      <c r="B531" s="1465"/>
    </row>
    <row r="532" spans="2:2" x14ac:dyDescent="0.2">
      <c r="B532" s="1465"/>
    </row>
    <row r="533" spans="2:2" x14ac:dyDescent="0.2">
      <c r="B533" s="1465"/>
    </row>
    <row r="534" spans="2:2" x14ac:dyDescent="0.2">
      <c r="B534" s="1465"/>
    </row>
    <row r="535" spans="2:2" x14ac:dyDescent="0.2">
      <c r="B535" s="1465"/>
    </row>
    <row r="536" spans="2:2" x14ac:dyDescent="0.2">
      <c r="B536" s="1465"/>
    </row>
    <row r="537" spans="2:2" x14ac:dyDescent="0.2">
      <c r="B537" s="1465"/>
    </row>
    <row r="538" spans="2:2" x14ac:dyDescent="0.2">
      <c r="B538" s="1465"/>
    </row>
    <row r="539" spans="2:2" x14ac:dyDescent="0.2">
      <c r="B539" s="1465"/>
    </row>
    <row r="540" spans="2:2" x14ac:dyDescent="0.2">
      <c r="B540" s="1465"/>
    </row>
    <row r="541" spans="2:2" x14ac:dyDescent="0.2">
      <c r="B541" s="1465"/>
    </row>
    <row r="542" spans="2:2" x14ac:dyDescent="0.2">
      <c r="B542" s="1465"/>
    </row>
    <row r="543" spans="2:2" x14ac:dyDescent="0.2">
      <c r="B543" s="1465"/>
    </row>
    <row r="544" spans="2:2" x14ac:dyDescent="0.2">
      <c r="B544" s="1465"/>
    </row>
    <row r="545" spans="2:2" x14ac:dyDescent="0.2">
      <c r="B545" s="1465"/>
    </row>
    <row r="546" spans="2:2" x14ac:dyDescent="0.2">
      <c r="B546" s="1465"/>
    </row>
    <row r="547" spans="2:2" x14ac:dyDescent="0.2">
      <c r="B547" s="1465"/>
    </row>
    <row r="548" spans="2:2" x14ac:dyDescent="0.2">
      <c r="B548" s="1465"/>
    </row>
    <row r="549" spans="2:2" x14ac:dyDescent="0.2">
      <c r="B549" s="1465"/>
    </row>
    <row r="550" spans="2:2" x14ac:dyDescent="0.2">
      <c r="B550" s="1465"/>
    </row>
    <row r="551" spans="2:2" x14ac:dyDescent="0.2">
      <c r="B551" s="1465"/>
    </row>
    <row r="552" spans="2:2" x14ac:dyDescent="0.2">
      <c r="B552" s="1465"/>
    </row>
    <row r="553" spans="2:2" x14ac:dyDescent="0.2">
      <c r="B553" s="1465"/>
    </row>
    <row r="554" spans="2:2" x14ac:dyDescent="0.2">
      <c r="B554" s="1465"/>
    </row>
    <row r="555" spans="2:2" x14ac:dyDescent="0.2">
      <c r="B555" s="1465"/>
    </row>
    <row r="556" spans="2:2" x14ac:dyDescent="0.2">
      <c r="B556" s="1465"/>
    </row>
    <row r="557" spans="2:2" x14ac:dyDescent="0.2">
      <c r="B557" s="1465"/>
    </row>
    <row r="558" spans="2:2" x14ac:dyDescent="0.2">
      <c r="B558" s="1465"/>
    </row>
    <row r="559" spans="2:2" x14ac:dyDescent="0.2">
      <c r="B559" s="1465"/>
    </row>
    <row r="560" spans="2:2" x14ac:dyDescent="0.2">
      <c r="B560" s="1465"/>
    </row>
    <row r="561" spans="2:2" x14ac:dyDescent="0.2">
      <c r="B561" s="1465"/>
    </row>
    <row r="562" spans="2:2" x14ac:dyDescent="0.2">
      <c r="B562" s="1465"/>
    </row>
    <row r="563" spans="2:2" x14ac:dyDescent="0.2">
      <c r="B563" s="1465"/>
    </row>
    <row r="564" spans="2:2" x14ac:dyDescent="0.2">
      <c r="B564" s="1465"/>
    </row>
    <row r="565" spans="2:2" x14ac:dyDescent="0.2">
      <c r="B565" s="1465"/>
    </row>
    <row r="566" spans="2:2" x14ac:dyDescent="0.2">
      <c r="B566" s="1465"/>
    </row>
    <row r="567" spans="2:2" x14ac:dyDescent="0.2">
      <c r="B567" s="1465"/>
    </row>
    <row r="568" spans="2:2" x14ac:dyDescent="0.2">
      <c r="B568" s="1465"/>
    </row>
    <row r="569" spans="2:2" x14ac:dyDescent="0.2">
      <c r="B569" s="1465"/>
    </row>
    <row r="570" spans="2:2" x14ac:dyDescent="0.2">
      <c r="B570" s="1465"/>
    </row>
    <row r="571" spans="2:2" x14ac:dyDescent="0.2">
      <c r="B571" s="1465"/>
    </row>
    <row r="572" spans="2:2" x14ac:dyDescent="0.2">
      <c r="B572" s="1465"/>
    </row>
    <row r="573" spans="2:2" x14ac:dyDescent="0.2">
      <c r="B573" s="1465"/>
    </row>
    <row r="574" spans="2:2" x14ac:dyDescent="0.2">
      <c r="B574" s="1465"/>
    </row>
    <row r="575" spans="2:2" x14ac:dyDescent="0.2">
      <c r="B575" s="1465"/>
    </row>
    <row r="576" spans="2:2" x14ac:dyDescent="0.2">
      <c r="B576" s="1465"/>
    </row>
    <row r="577" spans="2:2" x14ac:dyDescent="0.2">
      <c r="B577" s="1465"/>
    </row>
    <row r="578" spans="2:2" x14ac:dyDescent="0.2">
      <c r="B578" s="1465"/>
    </row>
    <row r="579" spans="2:2" x14ac:dyDescent="0.2">
      <c r="B579" s="1465"/>
    </row>
    <row r="580" spans="2:2" x14ac:dyDescent="0.2">
      <c r="B580" s="1465"/>
    </row>
    <row r="581" spans="2:2" x14ac:dyDescent="0.2">
      <c r="B581" s="1465"/>
    </row>
    <row r="582" spans="2:2" x14ac:dyDescent="0.2">
      <c r="B582" s="1465"/>
    </row>
    <row r="583" spans="2:2" x14ac:dyDescent="0.2">
      <c r="B583" s="1465"/>
    </row>
    <row r="584" spans="2:2" x14ac:dyDescent="0.2">
      <c r="B584" s="1465"/>
    </row>
    <row r="585" spans="2:2" x14ac:dyDescent="0.2">
      <c r="B585" s="1465"/>
    </row>
    <row r="586" spans="2:2" x14ac:dyDescent="0.2">
      <c r="B586" s="1465"/>
    </row>
    <row r="587" spans="2:2" x14ac:dyDescent="0.2">
      <c r="B587" s="1465"/>
    </row>
    <row r="588" spans="2:2" x14ac:dyDescent="0.2">
      <c r="B588" s="1465"/>
    </row>
    <row r="589" spans="2:2" x14ac:dyDescent="0.2">
      <c r="B589" s="1465"/>
    </row>
    <row r="590" spans="2:2" x14ac:dyDescent="0.2">
      <c r="B590" s="1465"/>
    </row>
    <row r="591" spans="2:2" x14ac:dyDescent="0.2">
      <c r="B591" s="1465"/>
    </row>
    <row r="592" spans="2:2" x14ac:dyDescent="0.2">
      <c r="B592" s="1465"/>
    </row>
    <row r="593" spans="2:2" x14ac:dyDescent="0.2">
      <c r="B593" s="1465"/>
    </row>
    <row r="594" spans="2:2" x14ac:dyDescent="0.2">
      <c r="B594" s="1465"/>
    </row>
    <row r="595" spans="2:2" x14ac:dyDescent="0.2">
      <c r="B595" s="1465"/>
    </row>
    <row r="596" spans="2:2" x14ac:dyDescent="0.2">
      <c r="B596" s="1465"/>
    </row>
    <row r="597" spans="2:2" x14ac:dyDescent="0.2">
      <c r="B597" s="1465"/>
    </row>
    <row r="598" spans="2:2" x14ac:dyDescent="0.2">
      <c r="B598" s="1465"/>
    </row>
    <row r="599" spans="2:2" x14ac:dyDescent="0.2">
      <c r="B599" s="1465"/>
    </row>
    <row r="600" spans="2:2" x14ac:dyDescent="0.2">
      <c r="B600" s="1465"/>
    </row>
    <row r="601" spans="2:2" x14ac:dyDescent="0.2">
      <c r="B601" s="1465"/>
    </row>
    <row r="602" spans="2:2" x14ac:dyDescent="0.2">
      <c r="B602" s="1465"/>
    </row>
    <row r="603" spans="2:2" x14ac:dyDescent="0.2">
      <c r="B603" s="1465"/>
    </row>
    <row r="604" spans="2:2" x14ac:dyDescent="0.2">
      <c r="B604" s="1465"/>
    </row>
    <row r="605" spans="2:2" x14ac:dyDescent="0.2">
      <c r="B605" s="1465"/>
    </row>
    <row r="606" spans="2:2" x14ac:dyDescent="0.2">
      <c r="B606" s="1465"/>
    </row>
    <row r="607" spans="2:2" x14ac:dyDescent="0.2">
      <c r="B607" s="1465"/>
    </row>
    <row r="608" spans="2:2" x14ac:dyDescent="0.2">
      <c r="B608" s="1465"/>
    </row>
    <row r="609" spans="2:2" x14ac:dyDescent="0.2">
      <c r="B609" s="1465"/>
    </row>
    <row r="610" spans="2:2" x14ac:dyDescent="0.2">
      <c r="B610" s="1465"/>
    </row>
    <row r="611" spans="2:2" x14ac:dyDescent="0.2">
      <c r="B611" s="1465"/>
    </row>
    <row r="612" spans="2:2" x14ac:dyDescent="0.2">
      <c r="B612" s="1465"/>
    </row>
    <row r="613" spans="2:2" x14ac:dyDescent="0.2">
      <c r="B613" s="1465"/>
    </row>
    <row r="614" spans="2:2" x14ac:dyDescent="0.2">
      <c r="B614" s="1465"/>
    </row>
    <row r="615" spans="2:2" x14ac:dyDescent="0.2">
      <c r="B615" s="1465"/>
    </row>
    <row r="616" spans="2:2" x14ac:dyDescent="0.2">
      <c r="B616" s="1465"/>
    </row>
    <row r="617" spans="2:2" x14ac:dyDescent="0.2">
      <c r="B617" s="1465"/>
    </row>
    <row r="618" spans="2:2" x14ac:dyDescent="0.2">
      <c r="B618" s="1465"/>
    </row>
    <row r="619" spans="2:2" x14ac:dyDescent="0.2">
      <c r="B619" s="1465"/>
    </row>
    <row r="620" spans="2:2" x14ac:dyDescent="0.2">
      <c r="B620" s="1465"/>
    </row>
    <row r="621" spans="2:2" x14ac:dyDescent="0.2">
      <c r="B621" s="1465"/>
    </row>
    <row r="622" spans="2:2" x14ac:dyDescent="0.2">
      <c r="B622" s="1465"/>
    </row>
    <row r="623" spans="2:2" x14ac:dyDescent="0.2">
      <c r="B623" s="1465"/>
    </row>
    <row r="624" spans="2:2" x14ac:dyDescent="0.2">
      <c r="B624" s="1465"/>
    </row>
    <row r="625" spans="2:2" x14ac:dyDescent="0.2">
      <c r="B625" s="1465"/>
    </row>
    <row r="626" spans="2:2" x14ac:dyDescent="0.2">
      <c r="B626" s="1465"/>
    </row>
    <row r="627" spans="2:2" x14ac:dyDescent="0.2">
      <c r="B627" s="1465"/>
    </row>
    <row r="628" spans="2:2" x14ac:dyDescent="0.2">
      <c r="B628" s="1465"/>
    </row>
    <row r="629" spans="2:2" x14ac:dyDescent="0.2">
      <c r="B629" s="1465"/>
    </row>
    <row r="630" spans="2:2" x14ac:dyDescent="0.2">
      <c r="B630" s="1465"/>
    </row>
    <row r="631" spans="2:2" x14ac:dyDescent="0.2">
      <c r="B631" s="1465"/>
    </row>
    <row r="632" spans="2:2" x14ac:dyDescent="0.2">
      <c r="B632" s="1465"/>
    </row>
    <row r="633" spans="2:2" x14ac:dyDescent="0.2">
      <c r="B633" s="1465"/>
    </row>
    <row r="634" spans="2:2" x14ac:dyDescent="0.2">
      <c r="B634" s="1465"/>
    </row>
    <row r="635" spans="2:2" x14ac:dyDescent="0.2">
      <c r="B635" s="1465"/>
    </row>
    <row r="636" spans="2:2" x14ac:dyDescent="0.2">
      <c r="B636" s="1465"/>
    </row>
    <row r="637" spans="2:2" x14ac:dyDescent="0.2">
      <c r="B637" s="1465"/>
    </row>
    <row r="638" spans="2:2" x14ac:dyDescent="0.2">
      <c r="B638" s="1465"/>
    </row>
    <row r="639" spans="2:2" x14ac:dyDescent="0.2">
      <c r="B639" s="1465"/>
    </row>
    <row r="640" spans="2:2" x14ac:dyDescent="0.2">
      <c r="B640" s="1465"/>
    </row>
    <row r="641" spans="2:2" x14ac:dyDescent="0.2">
      <c r="B641" s="1465"/>
    </row>
    <row r="642" spans="2:2" x14ac:dyDescent="0.2">
      <c r="B642" s="1465"/>
    </row>
    <row r="643" spans="2:2" x14ac:dyDescent="0.2">
      <c r="B643" s="1465"/>
    </row>
    <row r="644" spans="2:2" x14ac:dyDescent="0.2">
      <c r="B644" s="1465"/>
    </row>
    <row r="645" spans="2:2" x14ac:dyDescent="0.2">
      <c r="B645" s="1465"/>
    </row>
    <row r="646" spans="2:2" x14ac:dyDescent="0.2">
      <c r="B646" s="1465"/>
    </row>
    <row r="647" spans="2:2" x14ac:dyDescent="0.2">
      <c r="B647" s="1465"/>
    </row>
    <row r="648" spans="2:2" x14ac:dyDescent="0.2">
      <c r="B648" s="1465"/>
    </row>
    <row r="649" spans="2:2" x14ac:dyDescent="0.2">
      <c r="B649" s="1465"/>
    </row>
    <row r="650" spans="2:2" x14ac:dyDescent="0.2">
      <c r="B650" s="1465"/>
    </row>
    <row r="651" spans="2:2" x14ac:dyDescent="0.2">
      <c r="B651" s="1465"/>
    </row>
    <row r="652" spans="2:2" x14ac:dyDescent="0.2">
      <c r="B652" s="1465"/>
    </row>
    <row r="653" spans="2:2" x14ac:dyDescent="0.2">
      <c r="B653" s="1465"/>
    </row>
    <row r="654" spans="2:2" x14ac:dyDescent="0.2">
      <c r="B654" s="1465"/>
    </row>
    <row r="655" spans="2:2" x14ac:dyDescent="0.2">
      <c r="B655" s="1465"/>
    </row>
    <row r="656" spans="2:2" x14ac:dyDescent="0.2">
      <c r="B656" s="1465"/>
    </row>
    <row r="657" spans="2:2" x14ac:dyDescent="0.2">
      <c r="B657" s="1465"/>
    </row>
    <row r="658" spans="2:2" x14ac:dyDescent="0.2">
      <c r="B658" s="1465"/>
    </row>
    <row r="659" spans="2:2" x14ac:dyDescent="0.2">
      <c r="B659" s="1465"/>
    </row>
    <row r="660" spans="2:2" x14ac:dyDescent="0.2">
      <c r="B660" s="1465"/>
    </row>
    <row r="661" spans="2:2" x14ac:dyDescent="0.2">
      <c r="B661" s="1465"/>
    </row>
    <row r="662" spans="2:2" x14ac:dyDescent="0.2">
      <c r="B662" s="1465"/>
    </row>
    <row r="663" spans="2:2" x14ac:dyDescent="0.2">
      <c r="B663" s="1465"/>
    </row>
    <row r="664" spans="2:2" x14ac:dyDescent="0.2">
      <c r="B664" s="1465"/>
    </row>
    <row r="665" spans="2:2" x14ac:dyDescent="0.2">
      <c r="B665" s="1465"/>
    </row>
    <row r="666" spans="2:2" x14ac:dyDescent="0.2">
      <c r="B666" s="1465"/>
    </row>
    <row r="667" spans="2:2" x14ac:dyDescent="0.2">
      <c r="B667" s="1465"/>
    </row>
    <row r="668" spans="2:2" x14ac:dyDescent="0.2">
      <c r="B668" s="1465"/>
    </row>
    <row r="669" spans="2:2" x14ac:dyDescent="0.2">
      <c r="B669" s="1465"/>
    </row>
    <row r="670" spans="2:2" x14ac:dyDescent="0.2">
      <c r="B670" s="1465"/>
    </row>
    <row r="671" spans="2:2" x14ac:dyDescent="0.2">
      <c r="B671" s="1465"/>
    </row>
    <row r="672" spans="2:2" x14ac:dyDescent="0.2">
      <c r="B672" s="1465"/>
    </row>
    <row r="673" spans="2:2" x14ac:dyDescent="0.2">
      <c r="B673" s="1465"/>
    </row>
    <row r="674" spans="2:2" x14ac:dyDescent="0.2">
      <c r="B674" s="1465"/>
    </row>
    <row r="675" spans="2:2" x14ac:dyDescent="0.2">
      <c r="B675" s="1465"/>
    </row>
    <row r="676" spans="2:2" x14ac:dyDescent="0.2">
      <c r="B676" s="1465"/>
    </row>
    <row r="677" spans="2:2" x14ac:dyDescent="0.2">
      <c r="B677" s="1465"/>
    </row>
    <row r="678" spans="2:2" x14ac:dyDescent="0.2">
      <c r="B678" s="1465"/>
    </row>
    <row r="679" spans="2:2" x14ac:dyDescent="0.2">
      <c r="B679" s="1465"/>
    </row>
    <row r="680" spans="2:2" x14ac:dyDescent="0.2">
      <c r="B680" s="1465"/>
    </row>
    <row r="681" spans="2:2" x14ac:dyDescent="0.2">
      <c r="B681" s="1465"/>
    </row>
    <row r="682" spans="2:2" x14ac:dyDescent="0.2">
      <c r="B682" s="1465"/>
    </row>
    <row r="683" spans="2:2" x14ac:dyDescent="0.2">
      <c r="B683" s="1465"/>
    </row>
    <row r="684" spans="2:2" x14ac:dyDescent="0.2">
      <c r="B684" s="1465"/>
    </row>
    <row r="685" spans="2:2" x14ac:dyDescent="0.2">
      <c r="B685" s="1465"/>
    </row>
    <row r="686" spans="2:2" x14ac:dyDescent="0.2">
      <c r="B686" s="1465"/>
    </row>
    <row r="687" spans="2:2" x14ac:dyDescent="0.2">
      <c r="B687" s="1465"/>
    </row>
    <row r="688" spans="2:2" x14ac:dyDescent="0.2">
      <c r="B688" s="1465"/>
    </row>
    <row r="689" spans="2:2" x14ac:dyDescent="0.2">
      <c r="B689" s="1465"/>
    </row>
    <row r="690" spans="2:2" x14ac:dyDescent="0.2">
      <c r="B690" s="1465"/>
    </row>
    <row r="691" spans="2:2" x14ac:dyDescent="0.2">
      <c r="B691" s="1465"/>
    </row>
    <row r="692" spans="2:2" x14ac:dyDescent="0.2">
      <c r="B692" s="1465"/>
    </row>
    <row r="693" spans="2:2" x14ac:dyDescent="0.2">
      <c r="B693" s="1465"/>
    </row>
    <row r="694" spans="2:2" x14ac:dyDescent="0.2">
      <c r="B694" s="1465"/>
    </row>
    <row r="695" spans="2:2" x14ac:dyDescent="0.2">
      <c r="B695" s="1465"/>
    </row>
    <row r="696" spans="2:2" x14ac:dyDescent="0.2">
      <c r="B696" s="1465"/>
    </row>
    <row r="697" spans="2:2" x14ac:dyDescent="0.2">
      <c r="B697" s="1465"/>
    </row>
    <row r="698" spans="2:2" x14ac:dyDescent="0.2">
      <c r="B698" s="1465"/>
    </row>
    <row r="699" spans="2:2" x14ac:dyDescent="0.2">
      <c r="B699" s="1465"/>
    </row>
    <row r="700" spans="2:2" x14ac:dyDescent="0.2">
      <c r="B700" s="1465"/>
    </row>
    <row r="701" spans="2:2" x14ac:dyDescent="0.2">
      <c r="B701" s="1465"/>
    </row>
    <row r="702" spans="2:2" x14ac:dyDescent="0.2">
      <c r="B702" s="1465"/>
    </row>
    <row r="703" spans="2:2" x14ac:dyDescent="0.2">
      <c r="B703" s="1465"/>
    </row>
    <row r="704" spans="2:2" x14ac:dyDescent="0.2">
      <c r="B704" s="1465"/>
    </row>
    <row r="705" spans="2:2" x14ac:dyDescent="0.2">
      <c r="B705" s="1465"/>
    </row>
    <row r="706" spans="2:2" x14ac:dyDescent="0.2">
      <c r="B706" s="1465"/>
    </row>
    <row r="707" spans="2:2" x14ac:dyDescent="0.2">
      <c r="B707" s="1465"/>
    </row>
    <row r="708" spans="2:2" x14ac:dyDescent="0.2">
      <c r="B708" s="1465"/>
    </row>
    <row r="709" spans="2:2" x14ac:dyDescent="0.2">
      <c r="B709" s="1465"/>
    </row>
    <row r="710" spans="2:2" x14ac:dyDescent="0.2">
      <c r="B710" s="1465"/>
    </row>
    <row r="711" spans="2:2" x14ac:dyDescent="0.2">
      <c r="B711" s="1465"/>
    </row>
    <row r="712" spans="2:2" x14ac:dyDescent="0.2">
      <c r="B712" s="1465"/>
    </row>
    <row r="713" spans="2:2" x14ac:dyDescent="0.2">
      <c r="B713" s="1465"/>
    </row>
    <row r="714" spans="2:2" x14ac:dyDescent="0.2">
      <c r="B714" s="1465"/>
    </row>
    <row r="715" spans="2:2" x14ac:dyDescent="0.2">
      <c r="B715" s="1465"/>
    </row>
    <row r="716" spans="2:2" x14ac:dyDescent="0.2">
      <c r="B716" s="1465"/>
    </row>
    <row r="717" spans="2:2" x14ac:dyDescent="0.2">
      <c r="B717" s="1465"/>
    </row>
    <row r="718" spans="2:2" x14ac:dyDescent="0.2">
      <c r="B718" s="1465"/>
    </row>
    <row r="719" spans="2:2" x14ac:dyDescent="0.2">
      <c r="B719" s="1465"/>
    </row>
    <row r="720" spans="2:2" x14ac:dyDescent="0.2">
      <c r="B720" s="1465"/>
    </row>
    <row r="721" spans="2:2" x14ac:dyDescent="0.2">
      <c r="B721" s="1465"/>
    </row>
    <row r="722" spans="2:2" x14ac:dyDescent="0.2">
      <c r="B722" s="1465"/>
    </row>
    <row r="723" spans="2:2" x14ac:dyDescent="0.2">
      <c r="B723" s="1465"/>
    </row>
    <row r="724" spans="2:2" x14ac:dyDescent="0.2">
      <c r="B724" s="1465"/>
    </row>
    <row r="725" spans="2:2" x14ac:dyDescent="0.2">
      <c r="B725" s="1465"/>
    </row>
    <row r="726" spans="2:2" x14ac:dyDescent="0.2">
      <c r="B726" s="1465"/>
    </row>
    <row r="727" spans="2:2" x14ac:dyDescent="0.2">
      <c r="B727" s="1465"/>
    </row>
    <row r="728" spans="2:2" x14ac:dyDescent="0.2">
      <c r="B728" s="1465"/>
    </row>
    <row r="729" spans="2:2" x14ac:dyDescent="0.2">
      <c r="B729" s="1465"/>
    </row>
  </sheetData>
  <mergeCells count="72">
    <mergeCell ref="C3:H3"/>
    <mergeCell ref="J3:O3"/>
    <mergeCell ref="P3:Q3"/>
    <mergeCell ref="X3:AC3"/>
    <mergeCell ref="J4:K4"/>
    <mergeCell ref="P4:Q4"/>
    <mergeCell ref="T5:U5"/>
    <mergeCell ref="C6:D6"/>
    <mergeCell ref="E6:F6"/>
    <mergeCell ref="G6:H6"/>
    <mergeCell ref="L6:O6"/>
    <mergeCell ref="P6:Q6"/>
    <mergeCell ref="R6:S6"/>
    <mergeCell ref="T6:U6"/>
    <mergeCell ref="C5:D5"/>
    <mergeCell ref="E5:F5"/>
    <mergeCell ref="G5:H5"/>
    <mergeCell ref="L5:O5"/>
    <mergeCell ref="P5:Q5"/>
    <mergeCell ref="R5:S5"/>
    <mergeCell ref="X6:Y6"/>
    <mergeCell ref="Z6:AA6"/>
    <mergeCell ref="A7:B7"/>
    <mergeCell ref="C7:D7"/>
    <mergeCell ref="E7:F7"/>
    <mergeCell ref="G7:H7"/>
    <mergeCell ref="J7:K7"/>
    <mergeCell ref="L7:M7"/>
    <mergeCell ref="N7:O7"/>
    <mergeCell ref="P7:Q7"/>
    <mergeCell ref="R7:S7"/>
    <mergeCell ref="X7:Y7"/>
    <mergeCell ref="Z7:AA7"/>
    <mergeCell ref="A8:B8"/>
    <mergeCell ref="C8:D8"/>
    <mergeCell ref="E8:F8"/>
    <mergeCell ref="G8:H8"/>
    <mergeCell ref="J8:K8"/>
    <mergeCell ref="Z8:AA8"/>
    <mergeCell ref="AB8:AC8"/>
    <mergeCell ref="E9:F9"/>
    <mergeCell ref="G9:H9"/>
    <mergeCell ref="J9:K9"/>
    <mergeCell ref="N9:O9"/>
    <mergeCell ref="P9:Q9"/>
    <mergeCell ref="L8:M8"/>
    <mergeCell ref="P8:Q8"/>
    <mergeCell ref="X8:Y8"/>
    <mergeCell ref="R9:S9"/>
    <mergeCell ref="X9:Y9"/>
    <mergeCell ref="Z9:AA9"/>
    <mergeCell ref="X10:Y10"/>
    <mergeCell ref="Z10:AA10"/>
    <mergeCell ref="C11:D11"/>
    <mergeCell ref="E11:F11"/>
    <mergeCell ref="G11:H11"/>
    <mergeCell ref="P11:Q11"/>
    <mergeCell ref="R11:S11"/>
    <mergeCell ref="T11:U11"/>
    <mergeCell ref="X11:Y11"/>
    <mergeCell ref="Z11:AA11"/>
    <mergeCell ref="C10:D10"/>
    <mergeCell ref="E10:F10"/>
    <mergeCell ref="G10:H10"/>
    <mergeCell ref="J10:K10"/>
    <mergeCell ref="P10:Q10"/>
    <mergeCell ref="AE18:AE21"/>
    <mergeCell ref="AB11:AC11"/>
    <mergeCell ref="T12:U12"/>
    <mergeCell ref="X12:Y12"/>
    <mergeCell ref="Z12:AA12"/>
    <mergeCell ref="AB12:AC12"/>
  </mergeCells>
  <pageMargins left="0.4" right="0.36" top="1.33" bottom="0.49" header="0.65" footer="0.5"/>
  <pageSetup paperSize="9" scale="7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68"/>
  <sheetViews>
    <sheetView zoomScale="80" zoomScaleNormal="80" workbookViewId="0">
      <pane xSplit="1" ySplit="13" topLeftCell="B14" activePane="bottomRight" state="frozen"/>
      <selection activeCell="A19" sqref="A19:I19"/>
      <selection pane="topRight" activeCell="A19" sqref="A19:I19"/>
      <selection pane="bottomLeft" activeCell="A19" sqref="A19:I19"/>
      <selection pane="bottomRight" activeCell="AK27" sqref="AK27"/>
    </sheetView>
  </sheetViews>
  <sheetFormatPr defaultRowHeight="12.75" x14ac:dyDescent="0.2"/>
  <cols>
    <col min="1" max="1" width="20.28515625" style="1406" customWidth="1"/>
    <col min="2" max="2" width="13.140625" style="1406" customWidth="1"/>
    <col min="3" max="3" width="2.7109375" style="1406" customWidth="1"/>
    <col min="4" max="4" width="8.28515625" style="1406" customWidth="1"/>
    <col min="5" max="5" width="1.42578125" style="1406" customWidth="1"/>
    <col min="6" max="6" width="9.85546875" style="1406" customWidth="1"/>
    <col min="7" max="7" width="1.7109375" style="1406" customWidth="1"/>
    <col min="8" max="8" width="8.42578125" style="1406" customWidth="1"/>
    <col min="9" max="9" width="2.140625" style="1406" customWidth="1"/>
    <col min="10" max="10" width="7.7109375" style="1406" customWidth="1"/>
    <col min="11" max="11" width="1.85546875" style="1406" customWidth="1"/>
    <col min="12" max="12" width="7.28515625" style="1406" customWidth="1"/>
    <col min="13" max="13" width="1.42578125" style="1406" customWidth="1"/>
    <col min="14" max="14" width="8" style="1406" customWidth="1"/>
    <col min="15" max="15" width="2" style="1406" customWidth="1"/>
    <col min="16" max="16" width="8" style="1406" customWidth="1"/>
    <col min="17" max="17" width="1.140625" style="1406" customWidth="1"/>
    <col min="18" max="18" width="9.5703125" style="1406" customWidth="1"/>
    <col min="19" max="19" width="0.85546875" style="1406" customWidth="1"/>
    <col min="20" max="20" width="13.28515625" style="1406" customWidth="1"/>
    <col min="21" max="21" width="1.7109375" style="1406" customWidth="1"/>
    <col min="22" max="22" width="8.7109375" style="1406" customWidth="1"/>
    <col min="23" max="23" width="1.42578125" style="1406" customWidth="1"/>
    <col min="24" max="24" width="8.7109375" style="1406" customWidth="1"/>
    <col min="25" max="25" width="1.140625" style="1406" customWidth="1"/>
    <col min="26" max="26" width="3.5703125" style="1406" customWidth="1"/>
    <col min="27" max="27" width="12.140625" style="1406" customWidth="1"/>
    <col min="28" max="28" width="1.85546875" style="1406" customWidth="1"/>
    <col min="29" max="29" width="10.42578125" style="1406" customWidth="1"/>
    <col min="30" max="30" width="2.85546875" style="1406" customWidth="1"/>
    <col min="31" max="31" width="10.85546875" style="1406" customWidth="1"/>
    <col min="32" max="32" width="1.7109375" style="1406" customWidth="1"/>
    <col min="33" max="33" width="1.7109375" customWidth="1"/>
    <col min="34" max="34" width="3.7109375" customWidth="1"/>
    <col min="35" max="35" width="10.7109375" style="1406" customWidth="1"/>
    <col min="36" max="36" width="1.7109375" style="1406" customWidth="1"/>
    <col min="37" max="37" width="9.7109375" style="1406" bestFit="1" customWidth="1"/>
    <col min="38" max="38" width="1.7109375" style="1406" customWidth="1"/>
    <col min="39" max="39" width="10" style="1406" customWidth="1"/>
    <col min="40" max="40" width="1.7109375" style="1406" customWidth="1"/>
    <col min="41" max="41" width="10.42578125" style="1406" customWidth="1"/>
    <col min="42" max="42" width="2" style="1406" customWidth="1"/>
    <col min="43" max="43" width="9.7109375" style="1406" bestFit="1" customWidth="1"/>
    <col min="44" max="44" width="1.85546875" style="1406" customWidth="1"/>
    <col min="45" max="45" width="9.28515625" style="1406" bestFit="1" customWidth="1"/>
    <col min="46" max="46" width="1.5703125" style="1406" customWidth="1"/>
    <col min="47" max="47" width="9.28515625" style="1406" bestFit="1" customWidth="1"/>
    <col min="48" max="48" width="1.85546875" style="1406" customWidth="1"/>
    <col min="49" max="49" width="9.28515625" style="1406" bestFit="1" customWidth="1"/>
    <col min="50" max="50" width="1.85546875" style="1406" customWidth="1"/>
    <col min="51" max="52" width="9.140625" style="1406"/>
    <col min="53" max="53" width="14.42578125" style="1406" customWidth="1"/>
    <col min="54" max="16384" width="9.140625" style="1406"/>
  </cols>
  <sheetData>
    <row r="1" spans="1:53" ht="23.25" x14ac:dyDescent="0.35">
      <c r="A1" s="1514" t="s">
        <v>1197</v>
      </c>
      <c r="J1" s="1515"/>
      <c r="AH1" s="24"/>
    </row>
    <row r="2" spans="1:53" ht="13.5" thickBot="1" x14ac:dyDescent="0.25"/>
    <row r="3" spans="1:53" x14ac:dyDescent="0.2">
      <c r="A3" s="1408"/>
      <c r="B3" s="1669"/>
      <c r="C3" s="1671"/>
      <c r="D3" s="3058" t="s">
        <v>366</v>
      </c>
      <c r="E3" s="3059"/>
      <c r="F3" s="3059"/>
      <c r="G3" s="3059"/>
      <c r="H3" s="3059"/>
      <c r="I3" s="3059"/>
      <c r="J3" s="3059"/>
      <c r="K3" s="3059"/>
      <c r="L3" s="3059"/>
      <c r="M3" s="3059"/>
      <c r="N3" s="1516">
        <v>2009</v>
      </c>
      <c r="O3" s="1670"/>
      <c r="P3" s="1670" t="s">
        <v>492</v>
      </c>
      <c r="Q3" s="1670"/>
      <c r="R3" s="1670"/>
      <c r="S3" s="1671"/>
      <c r="T3" s="1669"/>
      <c r="U3" s="1671"/>
      <c r="V3" s="1669"/>
      <c r="W3" s="1670"/>
      <c r="X3" s="1672"/>
      <c r="Y3" s="1671"/>
      <c r="AA3" s="1669"/>
      <c r="AB3" s="1670"/>
      <c r="AC3" s="1670"/>
      <c r="AD3" s="1670"/>
      <c r="AE3" s="1512"/>
      <c r="AF3" s="1411"/>
      <c r="AG3" s="14"/>
    </row>
    <row r="4" spans="1:53" x14ac:dyDescent="0.2">
      <c r="A4" s="1425"/>
      <c r="B4" s="3041" t="s">
        <v>367</v>
      </c>
      <c r="C4" s="3037"/>
      <c r="D4" s="3041" t="s">
        <v>71</v>
      </c>
      <c r="E4" s="3042"/>
      <c r="F4" s="3042"/>
      <c r="G4" s="3042"/>
      <c r="H4" s="3042"/>
      <c r="I4" s="3042"/>
      <c r="J4" s="3042"/>
      <c r="K4" s="3042"/>
      <c r="L4" s="3042"/>
      <c r="M4" s="3042"/>
      <c r="N4" s="3042"/>
      <c r="O4" s="3042"/>
      <c r="P4" s="3042"/>
      <c r="Q4" s="3042"/>
      <c r="R4" s="3042"/>
      <c r="S4" s="3037"/>
      <c r="T4" s="3041" t="s">
        <v>367</v>
      </c>
      <c r="U4" s="3037"/>
      <c r="V4" s="1680"/>
      <c r="W4" s="1681"/>
      <c r="X4" s="1675"/>
      <c r="Y4" s="1676"/>
      <c r="AA4" s="3041" t="s">
        <v>368</v>
      </c>
      <c r="AB4" s="3042"/>
      <c r="AC4" s="3042"/>
      <c r="AD4" s="3042"/>
      <c r="AE4" s="3042"/>
      <c r="AF4" s="3037"/>
      <c r="AG4" s="1668"/>
    </row>
    <row r="5" spans="1:53" x14ac:dyDescent="0.2">
      <c r="A5" s="1425"/>
      <c r="B5" s="3041" t="s">
        <v>374</v>
      </c>
      <c r="C5" s="3037"/>
      <c r="D5" s="3041" t="s">
        <v>370</v>
      </c>
      <c r="E5" s="3042"/>
      <c r="F5" s="3042"/>
      <c r="G5" s="3042"/>
      <c r="H5" s="3042"/>
      <c r="I5" s="3042"/>
      <c r="J5" s="3042"/>
      <c r="K5" s="3042"/>
      <c r="L5" s="3042"/>
      <c r="M5" s="3042"/>
      <c r="N5" s="3042"/>
      <c r="O5" s="3042"/>
      <c r="P5" s="3042"/>
      <c r="Q5" s="3042"/>
      <c r="R5" s="3042"/>
      <c r="S5" s="3037"/>
      <c r="T5" s="3041" t="s">
        <v>371</v>
      </c>
      <c r="U5" s="3037"/>
      <c r="V5" s="3041" t="s">
        <v>372</v>
      </c>
      <c r="W5" s="3042"/>
      <c r="X5" s="3036" t="s">
        <v>373</v>
      </c>
      <c r="Y5" s="3037"/>
      <c r="AA5" s="1680"/>
      <c r="AB5" s="1681"/>
      <c r="AC5" s="1526" t="s">
        <v>800</v>
      </c>
      <c r="AD5" s="1681"/>
      <c r="AE5" s="1681"/>
      <c r="AF5" s="1676"/>
      <c r="AG5" s="1668"/>
    </row>
    <row r="6" spans="1:53" x14ac:dyDescent="0.2">
      <c r="A6" s="1425"/>
      <c r="B6" s="3302" t="s">
        <v>410</v>
      </c>
      <c r="C6" s="3303"/>
      <c r="D6" s="1425"/>
      <c r="E6" s="1465"/>
      <c r="F6" s="1465"/>
      <c r="G6" s="1465"/>
      <c r="H6" s="1465"/>
      <c r="I6" s="1465"/>
      <c r="J6" s="1465"/>
      <c r="K6" s="1465"/>
      <c r="L6" s="1465"/>
      <c r="M6" s="1465"/>
      <c r="N6" s="1465"/>
      <c r="O6" s="1465"/>
      <c r="P6" s="1465"/>
      <c r="Q6" s="1465"/>
      <c r="R6" s="1465"/>
      <c r="S6" s="1424"/>
      <c r="T6" s="3041" t="s">
        <v>374</v>
      </c>
      <c r="U6" s="3037"/>
      <c r="V6" s="3041" t="s">
        <v>375</v>
      </c>
      <c r="W6" s="3042"/>
      <c r="X6" s="3036" t="s">
        <v>376</v>
      </c>
      <c r="Y6" s="3037"/>
      <c r="AA6" s="1689"/>
      <c r="AB6" s="1690"/>
      <c r="AC6" s="1690"/>
      <c r="AD6" s="1690"/>
      <c r="AE6" s="3065"/>
      <c r="AF6" s="3066"/>
      <c r="AG6" s="1709"/>
    </row>
    <row r="7" spans="1:53" x14ac:dyDescent="0.2">
      <c r="A7" s="1680" t="s">
        <v>678</v>
      </c>
      <c r="B7" s="3041" t="s">
        <v>540</v>
      </c>
      <c r="C7" s="3037"/>
      <c r="D7" s="3038" t="s">
        <v>557</v>
      </c>
      <c r="E7" s="3039"/>
      <c r="F7" s="3038" t="s">
        <v>557</v>
      </c>
      <c r="G7" s="3039"/>
      <c r="H7" s="3038" t="s">
        <v>557</v>
      </c>
      <c r="I7" s="3039"/>
      <c r="J7" s="3038" t="s">
        <v>381</v>
      </c>
      <c r="K7" s="3040"/>
      <c r="L7" s="3038" t="s">
        <v>381</v>
      </c>
      <c r="M7" s="3040"/>
      <c r="N7" s="3038" t="s">
        <v>382</v>
      </c>
      <c r="O7" s="3040"/>
      <c r="P7" s="3038" t="s">
        <v>383</v>
      </c>
      <c r="Q7" s="3040"/>
      <c r="R7" s="1679"/>
      <c r="S7" s="1692"/>
      <c r="T7" s="3041" t="s">
        <v>384</v>
      </c>
      <c r="U7" s="3037"/>
      <c r="V7" s="3041" t="s">
        <v>385</v>
      </c>
      <c r="W7" s="3042"/>
      <c r="X7" s="1675"/>
      <c r="Y7" s="1676"/>
      <c r="AA7" s="1680"/>
      <c r="AB7" s="1681"/>
      <c r="AC7" s="1679"/>
      <c r="AD7" s="1681"/>
      <c r="AE7" s="3043"/>
      <c r="AF7" s="3049"/>
      <c r="AG7" s="1709"/>
    </row>
    <row r="8" spans="1:53" x14ac:dyDescent="0.2">
      <c r="A8" s="1680"/>
      <c r="B8" s="3041" t="s">
        <v>541</v>
      </c>
      <c r="C8" s="3037"/>
      <c r="D8" s="3036" t="s">
        <v>659</v>
      </c>
      <c r="E8" s="3045"/>
      <c r="F8" s="3036" t="s">
        <v>562</v>
      </c>
      <c r="G8" s="3045"/>
      <c r="H8" s="3036" t="s">
        <v>380</v>
      </c>
      <c r="I8" s="3045"/>
      <c r="J8" s="3036" t="s">
        <v>391</v>
      </c>
      <c r="K8" s="3042"/>
      <c r="L8" s="3036" t="s">
        <v>391</v>
      </c>
      <c r="M8" s="3042"/>
      <c r="N8" s="3036" t="s">
        <v>392</v>
      </c>
      <c r="O8" s="3042"/>
      <c r="P8" s="3036" t="s">
        <v>393</v>
      </c>
      <c r="Q8" s="3042"/>
      <c r="R8" s="3067" t="s">
        <v>488</v>
      </c>
      <c r="S8" s="3068"/>
      <c r="T8" s="3041" t="s">
        <v>394</v>
      </c>
      <c r="U8" s="3037"/>
      <c r="V8" s="1680"/>
      <c r="W8" s="1681"/>
      <c r="X8" s="1675"/>
      <c r="Y8" s="1676"/>
      <c r="AA8" s="3041" t="s">
        <v>395</v>
      </c>
      <c r="AB8" s="3045"/>
      <c r="AC8" s="3036" t="s">
        <v>374</v>
      </c>
      <c r="AD8" s="3045"/>
      <c r="AE8" s="3043" t="s">
        <v>488</v>
      </c>
      <c r="AF8" s="3049"/>
      <c r="AG8" s="1709"/>
    </row>
    <row r="9" spans="1:53" x14ac:dyDescent="0.2">
      <c r="A9" s="1425"/>
      <c r="B9" s="3041" t="s">
        <v>341</v>
      </c>
      <c r="C9" s="3037"/>
      <c r="D9" s="3071" t="s">
        <v>660</v>
      </c>
      <c r="E9" s="3045"/>
      <c r="F9" s="3036" t="s">
        <v>413</v>
      </c>
      <c r="G9" s="3045"/>
      <c r="H9" s="3036" t="s">
        <v>390</v>
      </c>
      <c r="I9" s="3045"/>
      <c r="J9" s="3036" t="s">
        <v>400</v>
      </c>
      <c r="K9" s="3042"/>
      <c r="L9" s="3036" t="s">
        <v>401</v>
      </c>
      <c r="M9" s="3042"/>
      <c r="N9" s="3036" t="s">
        <v>402</v>
      </c>
      <c r="O9" s="3042"/>
      <c r="P9" s="3036" t="s">
        <v>403</v>
      </c>
      <c r="Q9" s="3042"/>
      <c r="R9" s="3067"/>
      <c r="S9" s="3068"/>
      <c r="T9" s="3041"/>
      <c r="U9" s="3037"/>
      <c r="V9" s="3041" t="s">
        <v>491</v>
      </c>
      <c r="W9" s="3042"/>
      <c r="X9" s="1675"/>
      <c r="Y9" s="1676"/>
      <c r="AA9" s="3041" t="s">
        <v>404</v>
      </c>
      <c r="AB9" s="3045"/>
      <c r="AC9" s="3036" t="s">
        <v>405</v>
      </c>
      <c r="AD9" s="3045"/>
      <c r="AE9" s="3043"/>
      <c r="AF9" s="3049"/>
      <c r="AG9" s="1709"/>
    </row>
    <row r="10" spans="1:53" x14ac:dyDescent="0.2">
      <c r="A10" s="1425"/>
      <c r="B10" s="1860">
        <v>2009</v>
      </c>
      <c r="C10" s="1676" t="s">
        <v>492</v>
      </c>
      <c r="D10" s="1675" t="s">
        <v>406</v>
      </c>
      <c r="E10" s="1683"/>
      <c r="F10" s="3036" t="s">
        <v>661</v>
      </c>
      <c r="G10" s="3045"/>
      <c r="H10" s="3036" t="s">
        <v>399</v>
      </c>
      <c r="I10" s="3045"/>
      <c r="J10" s="3036" t="s">
        <v>408</v>
      </c>
      <c r="K10" s="3045"/>
      <c r="L10" s="3036" t="s">
        <v>399</v>
      </c>
      <c r="M10" s="3045"/>
      <c r="N10" s="3036" t="s">
        <v>409</v>
      </c>
      <c r="O10" s="3045"/>
      <c r="P10" s="1675"/>
      <c r="Q10" s="1681"/>
      <c r="R10" s="1695"/>
      <c r="S10" s="1696"/>
      <c r="T10" s="1680"/>
      <c r="U10" s="1676"/>
      <c r="V10" s="1680"/>
      <c r="W10" s="1681"/>
      <c r="X10" s="1675"/>
      <c r="Y10" s="1676"/>
      <c r="AA10" s="3041" t="s">
        <v>410</v>
      </c>
      <c r="AB10" s="3045"/>
      <c r="AC10" s="3036" t="s">
        <v>411</v>
      </c>
      <c r="AD10" s="3045"/>
      <c r="AE10" s="1682"/>
      <c r="AF10" s="1684"/>
      <c r="AG10" s="1709"/>
    </row>
    <row r="11" spans="1:53" x14ac:dyDescent="0.2">
      <c r="A11" s="1680"/>
      <c r="B11" s="3041"/>
      <c r="C11" s="3037"/>
      <c r="D11" s="3036" t="s">
        <v>412</v>
      </c>
      <c r="E11" s="3045"/>
      <c r="F11" s="3036" t="s">
        <v>662</v>
      </c>
      <c r="G11" s="3045"/>
      <c r="H11" s="3036" t="s">
        <v>407</v>
      </c>
      <c r="I11" s="3045"/>
      <c r="J11" s="3036" t="s">
        <v>570</v>
      </c>
      <c r="K11" s="3045"/>
      <c r="L11" s="3036"/>
      <c r="M11" s="3042"/>
      <c r="N11" s="3036"/>
      <c r="O11" s="3045"/>
      <c r="P11" s="1675"/>
      <c r="Q11" s="1683"/>
      <c r="R11" s="1675"/>
      <c r="S11" s="1676"/>
      <c r="T11" s="1680"/>
      <c r="U11" s="1676"/>
      <c r="V11" s="3041" t="s">
        <v>434</v>
      </c>
      <c r="W11" s="3045"/>
      <c r="X11" s="3036" t="s">
        <v>435</v>
      </c>
      <c r="Y11" s="3037"/>
      <c r="AA11" s="3041" t="s">
        <v>436</v>
      </c>
      <c r="AB11" s="3045"/>
      <c r="AC11" s="3036" t="s">
        <v>437</v>
      </c>
      <c r="AD11" s="3045"/>
      <c r="AE11" s="1423"/>
      <c r="AF11" s="1424"/>
      <c r="AG11" s="62"/>
      <c r="AH11" s="13"/>
    </row>
    <row r="12" spans="1:53" x14ac:dyDescent="0.2">
      <c r="A12" s="1680"/>
      <c r="B12" s="3041" t="s">
        <v>139</v>
      </c>
      <c r="C12" s="3037"/>
      <c r="D12" s="1675"/>
      <c r="E12" s="1683"/>
      <c r="F12" s="3070" t="s">
        <v>413</v>
      </c>
      <c r="G12" s="3069"/>
      <c r="H12" s="3070" t="s">
        <v>663</v>
      </c>
      <c r="I12" s="3069"/>
      <c r="J12" s="3070" t="s">
        <v>659</v>
      </c>
      <c r="K12" s="3069"/>
      <c r="L12" s="1423"/>
      <c r="M12" s="1465"/>
      <c r="N12" s="1675"/>
      <c r="O12" s="1681"/>
      <c r="P12" s="1675"/>
      <c r="Q12" s="1681"/>
      <c r="R12" s="1675"/>
      <c r="S12" s="1676"/>
      <c r="T12" s="1680" t="s">
        <v>140</v>
      </c>
      <c r="U12" s="1788"/>
      <c r="V12" s="3041" t="s">
        <v>438</v>
      </c>
      <c r="W12" s="3045"/>
      <c r="X12" s="3036" t="s">
        <v>439</v>
      </c>
      <c r="Y12" s="3037"/>
      <c r="AA12" s="3041" t="s">
        <v>440</v>
      </c>
      <c r="AB12" s="3045"/>
      <c r="AC12" s="3036" t="s">
        <v>441</v>
      </c>
      <c r="AD12" s="3045"/>
      <c r="AE12" s="3036" t="s">
        <v>442</v>
      </c>
      <c r="AF12" s="3037"/>
      <c r="AG12" s="14"/>
    </row>
    <row r="13" spans="1:53" ht="13.5" thickBot="1" x14ac:dyDescent="0.25">
      <c r="A13" s="1428" t="s">
        <v>443</v>
      </c>
      <c r="B13" s="1428"/>
      <c r="C13" s="1789"/>
      <c r="D13" s="1536">
        <v>0.5</v>
      </c>
      <c r="E13" s="1537"/>
      <c r="F13" s="1538">
        <v>1</v>
      </c>
      <c r="G13" s="1539"/>
      <c r="H13" s="1540">
        <v>1.5</v>
      </c>
      <c r="I13" s="1541"/>
      <c r="J13" s="1540">
        <v>0.5</v>
      </c>
      <c r="K13" s="1542"/>
      <c r="L13" s="1538">
        <v>1</v>
      </c>
      <c r="M13" s="1542"/>
      <c r="N13" s="1540">
        <v>0.5</v>
      </c>
      <c r="O13" s="1542"/>
      <c r="P13" s="1540">
        <v>0.5</v>
      </c>
      <c r="Q13" s="1539"/>
      <c r="R13" s="1685"/>
      <c r="S13" s="1686"/>
      <c r="T13" s="1687"/>
      <c r="U13" s="1686"/>
      <c r="V13" s="1687"/>
      <c r="W13" s="1479"/>
      <c r="X13" s="3054"/>
      <c r="Y13" s="3055"/>
      <c r="AA13" s="3056" t="s">
        <v>486</v>
      </c>
      <c r="AB13" s="3057"/>
      <c r="AC13" s="3054" t="s">
        <v>486</v>
      </c>
      <c r="AD13" s="3057"/>
      <c r="AE13" s="3054" t="s">
        <v>486</v>
      </c>
      <c r="AF13" s="3055"/>
      <c r="AG13" s="1668"/>
    </row>
    <row r="14" spans="1:53" x14ac:dyDescent="0.2">
      <c r="A14" s="1759" t="s">
        <v>591</v>
      </c>
      <c r="B14" s="1863">
        <v>6920.5249999999996</v>
      </c>
      <c r="C14" s="1847"/>
      <c r="D14" s="1790">
        <v>645</v>
      </c>
      <c r="E14" s="1791"/>
      <c r="F14" s="1792">
        <v>4112</v>
      </c>
      <c r="G14" s="1768"/>
      <c r="H14" s="1792">
        <v>2387</v>
      </c>
      <c r="I14" s="1768"/>
      <c r="J14" s="1792">
        <v>0</v>
      </c>
      <c r="K14" s="1768"/>
      <c r="L14" s="1792">
        <v>0</v>
      </c>
      <c r="M14" s="1768"/>
      <c r="N14" s="1792">
        <v>453</v>
      </c>
      <c r="O14" s="1768"/>
      <c r="P14" s="1793">
        <v>15</v>
      </c>
      <c r="Q14" s="1768"/>
      <c r="R14" s="1762">
        <v>7612</v>
      </c>
      <c r="S14" s="1794"/>
      <c r="T14" s="1776">
        <v>8249</v>
      </c>
      <c r="U14" s="1795"/>
      <c r="V14" s="1796">
        <v>1.1919615925092388</v>
      </c>
      <c r="W14" s="1761"/>
      <c r="X14" s="1797">
        <v>0</v>
      </c>
      <c r="Y14" s="1771"/>
      <c r="Z14" s="1772"/>
      <c r="AA14" s="1767">
        <v>151023.56361234875</v>
      </c>
      <c r="AB14" s="1761"/>
      <c r="AC14" s="1762">
        <v>0</v>
      </c>
      <c r="AD14" s="1761"/>
      <c r="AE14" s="1762">
        <v>151023.56361234875</v>
      </c>
      <c r="AF14" s="1771"/>
      <c r="AG14" s="1668"/>
      <c r="BA14" s="1798"/>
    </row>
    <row r="15" spans="1:53" x14ac:dyDescent="0.2">
      <c r="A15" s="1759" t="s">
        <v>494</v>
      </c>
      <c r="B15" s="1863">
        <v>4791.2370000000001</v>
      </c>
      <c r="C15" s="1847"/>
      <c r="D15" s="1790">
        <v>293</v>
      </c>
      <c r="E15" s="1791"/>
      <c r="F15" s="1792">
        <v>1566</v>
      </c>
      <c r="G15" s="1768"/>
      <c r="H15" s="1792">
        <v>1267</v>
      </c>
      <c r="I15" s="1768"/>
      <c r="J15" s="1792">
        <v>884</v>
      </c>
      <c r="K15" s="1768"/>
      <c r="L15" s="1792">
        <v>0</v>
      </c>
      <c r="M15" s="1768"/>
      <c r="N15" s="1792">
        <v>820</v>
      </c>
      <c r="O15" s="1768"/>
      <c r="P15" s="1793">
        <v>527.452</v>
      </c>
      <c r="Q15" s="1768"/>
      <c r="R15" s="1762">
        <v>5357.4520000000002</v>
      </c>
      <c r="S15" s="1794"/>
      <c r="T15" s="1776">
        <v>4728.7259999999997</v>
      </c>
      <c r="U15" s="1771"/>
      <c r="V15" s="1796">
        <v>0.98695305617317608</v>
      </c>
      <c r="W15" s="1761"/>
      <c r="X15" s="1797">
        <v>62.511000000000422</v>
      </c>
      <c r="Y15" s="1771"/>
      <c r="Z15" s="1772"/>
      <c r="AA15" s="1767">
        <v>86574.015258378873</v>
      </c>
      <c r="AB15" s="1761"/>
      <c r="AC15" s="1762">
        <v>984.92248264951013</v>
      </c>
      <c r="AD15" s="1761"/>
      <c r="AE15" s="1762">
        <v>87558.937741028378</v>
      </c>
      <c r="AF15" s="1771"/>
      <c r="AG15" s="14"/>
      <c r="BA15" s="1798"/>
    </row>
    <row r="16" spans="1:53" x14ac:dyDescent="0.2">
      <c r="A16" s="1759" t="s">
        <v>612</v>
      </c>
      <c r="B16" s="1863">
        <v>2718.9520000000002</v>
      </c>
      <c r="C16" s="1848"/>
      <c r="D16" s="1790">
        <v>247</v>
      </c>
      <c r="E16" s="1791"/>
      <c r="F16" s="1792">
        <v>1221</v>
      </c>
      <c r="G16" s="1768"/>
      <c r="H16" s="1792">
        <v>689</v>
      </c>
      <c r="I16" s="1768"/>
      <c r="J16" s="1792">
        <v>109</v>
      </c>
      <c r="K16" s="1768"/>
      <c r="L16" s="1792">
        <v>0</v>
      </c>
      <c r="M16" s="1768"/>
      <c r="N16" s="1792">
        <v>69</v>
      </c>
      <c r="O16" s="1768"/>
      <c r="P16" s="1793">
        <v>0.5</v>
      </c>
      <c r="Q16" s="1768"/>
      <c r="R16" s="1762">
        <v>2335.5</v>
      </c>
      <c r="S16" s="1794"/>
      <c r="T16" s="1776">
        <v>2467.25</v>
      </c>
      <c r="U16" s="1771"/>
      <c r="V16" s="1796">
        <v>0.90742683210295727</v>
      </c>
      <c r="W16" s="1761"/>
      <c r="X16" s="1797">
        <v>251.70200000000023</v>
      </c>
      <c r="Y16" s="1771"/>
      <c r="Z16" s="1772"/>
      <c r="AA16" s="1767">
        <v>45170.673696516846</v>
      </c>
      <c r="AB16" s="1761"/>
      <c r="AC16" s="1762">
        <v>3965.8133564947861</v>
      </c>
      <c r="AD16" s="1761"/>
      <c r="AE16" s="1762">
        <v>49136.487053011631</v>
      </c>
      <c r="AF16" s="1771"/>
      <c r="AG16" s="14"/>
      <c r="BA16" s="1798"/>
    </row>
    <row r="17" spans="1:53" x14ac:dyDescent="0.2">
      <c r="A17" s="1759" t="s">
        <v>306</v>
      </c>
      <c r="B17" s="1863">
        <v>5286.0150000000003</v>
      </c>
      <c r="C17" s="1848"/>
      <c r="D17" s="1790">
        <v>201</v>
      </c>
      <c r="E17" s="1791"/>
      <c r="F17" s="1792">
        <v>3836</v>
      </c>
      <c r="G17" s="1768"/>
      <c r="H17" s="1792">
        <v>1545</v>
      </c>
      <c r="I17" s="1768"/>
      <c r="J17" s="1792">
        <v>0</v>
      </c>
      <c r="K17" s="1768"/>
      <c r="L17" s="1792">
        <v>0</v>
      </c>
      <c r="M17" s="1768"/>
      <c r="N17" s="1792">
        <v>0</v>
      </c>
      <c r="O17" s="1768"/>
      <c r="P17" s="1793">
        <v>30.5</v>
      </c>
      <c r="Q17" s="1768"/>
      <c r="R17" s="1762">
        <v>5612.5</v>
      </c>
      <c r="S17" s="1794"/>
      <c r="T17" s="1776">
        <v>6269.25</v>
      </c>
      <c r="U17" s="1771"/>
      <c r="V17" s="1796">
        <v>1.1860068501508225</v>
      </c>
      <c r="W17" s="1761"/>
      <c r="X17" s="1797">
        <v>0</v>
      </c>
      <c r="Y17" s="1771"/>
      <c r="Z17" s="1772"/>
      <c r="AA17" s="1767">
        <v>114778.09142644168</v>
      </c>
      <c r="AB17" s="1761"/>
      <c r="AC17" s="1762">
        <v>0</v>
      </c>
      <c r="AD17" s="1761"/>
      <c r="AE17" s="1762">
        <v>114778.09142644168</v>
      </c>
      <c r="AF17" s="1771"/>
      <c r="AG17" s="14"/>
      <c r="BA17" s="1798"/>
    </row>
    <row r="18" spans="1:53" x14ac:dyDescent="0.2">
      <c r="A18" s="1774" t="s">
        <v>496</v>
      </c>
      <c r="B18" s="1863">
        <v>2320.0619999999999</v>
      </c>
      <c r="C18" s="1848"/>
      <c r="D18" s="1790">
        <v>0</v>
      </c>
      <c r="E18" s="1791"/>
      <c r="F18" s="1792">
        <v>724</v>
      </c>
      <c r="G18" s="1768"/>
      <c r="H18" s="1792">
        <v>749</v>
      </c>
      <c r="I18" s="1768"/>
      <c r="J18" s="1792">
        <v>88</v>
      </c>
      <c r="K18" s="1768"/>
      <c r="L18" s="1792">
        <v>2</v>
      </c>
      <c r="M18" s="1768"/>
      <c r="N18" s="1792">
        <v>343</v>
      </c>
      <c r="O18" s="1768"/>
      <c r="P18" s="1793">
        <v>99.85</v>
      </c>
      <c r="Q18" s="1768"/>
      <c r="R18" s="1762">
        <v>2005.85</v>
      </c>
      <c r="S18" s="1794"/>
      <c r="T18" s="1776">
        <v>2114.9250000000002</v>
      </c>
      <c r="U18" s="1799"/>
      <c r="V18" s="1796">
        <v>0.91158124222542336</v>
      </c>
      <c r="W18" s="1761"/>
      <c r="X18" s="1797">
        <v>205.13699999999972</v>
      </c>
      <c r="Y18" s="1771"/>
      <c r="Z18" s="1772"/>
      <c r="AA18" s="1767">
        <v>38720.270368874611</v>
      </c>
      <c r="AB18" s="1761"/>
      <c r="AC18" s="1762">
        <v>3232.1358372649761</v>
      </c>
      <c r="AD18" s="1761"/>
      <c r="AE18" s="1762">
        <v>41952.406206139589</v>
      </c>
      <c r="AF18" s="1771"/>
      <c r="AG18" s="14"/>
      <c r="BA18" s="1798"/>
    </row>
    <row r="19" spans="1:53" x14ac:dyDescent="0.2">
      <c r="A19" s="1759" t="s">
        <v>445</v>
      </c>
      <c r="B19" s="1863">
        <v>4981.4690000000001</v>
      </c>
      <c r="C19" s="1848"/>
      <c r="D19" s="1790">
        <v>553</v>
      </c>
      <c r="E19" s="1791"/>
      <c r="F19" s="1792">
        <v>1700</v>
      </c>
      <c r="G19" s="1768"/>
      <c r="H19" s="1792">
        <v>635</v>
      </c>
      <c r="I19" s="1768"/>
      <c r="J19" s="1792">
        <v>850</v>
      </c>
      <c r="K19" s="1768"/>
      <c r="L19" s="1792">
        <v>85</v>
      </c>
      <c r="M19" s="1768"/>
      <c r="N19" s="1792">
        <v>965</v>
      </c>
      <c r="O19" s="1768"/>
      <c r="P19" s="1793">
        <v>263.74</v>
      </c>
      <c r="Q19" s="1768"/>
      <c r="R19" s="1762">
        <v>5051.74</v>
      </c>
      <c r="S19" s="1794"/>
      <c r="T19" s="1776">
        <v>4053.37</v>
      </c>
      <c r="U19" s="1800"/>
      <c r="V19" s="1796">
        <v>0.81368969675411007</v>
      </c>
      <c r="W19" s="1761"/>
      <c r="X19" s="1797">
        <v>928.09900000000016</v>
      </c>
      <c r="Y19" s="1771"/>
      <c r="Z19" s="1772"/>
      <c r="AA19" s="1767">
        <v>74209.526250380164</v>
      </c>
      <c r="AB19" s="1761"/>
      <c r="AC19" s="1762">
        <v>14623.115471269402</v>
      </c>
      <c r="AD19" s="1761"/>
      <c r="AE19" s="1762">
        <v>88832.641721649561</v>
      </c>
      <c r="AF19" s="1771"/>
      <c r="AG19" s="14"/>
      <c r="BA19" s="1798"/>
    </row>
    <row r="20" spans="1:53" x14ac:dyDescent="0.2">
      <c r="A20" s="1759" t="s">
        <v>592</v>
      </c>
      <c r="B20" s="1863">
        <v>10920.331</v>
      </c>
      <c r="C20" s="1847"/>
      <c r="D20" s="1790">
        <v>1300</v>
      </c>
      <c r="E20" s="1791"/>
      <c r="F20" s="1792">
        <v>5156</v>
      </c>
      <c r="G20" s="1768"/>
      <c r="H20" s="1792">
        <v>1595</v>
      </c>
      <c r="I20" s="1768"/>
      <c r="J20" s="1792">
        <v>351</v>
      </c>
      <c r="K20" s="1768"/>
      <c r="L20" s="1792">
        <v>176</v>
      </c>
      <c r="M20" s="1768"/>
      <c r="N20" s="1792">
        <v>1399</v>
      </c>
      <c r="O20" s="1768"/>
      <c r="P20" s="1793">
        <v>99</v>
      </c>
      <c r="Q20" s="1768"/>
      <c r="R20" s="1762">
        <v>10076</v>
      </c>
      <c r="S20" s="1794"/>
      <c r="T20" s="1776">
        <v>9299</v>
      </c>
      <c r="U20" s="1800"/>
      <c r="V20" s="1796">
        <v>0.85153096549912266</v>
      </c>
      <c r="W20" s="1761"/>
      <c r="X20" s="1797">
        <v>1621.3310000000001</v>
      </c>
      <c r="Y20" s="1771"/>
      <c r="Z20" s="1772"/>
      <c r="AA20" s="1767">
        <v>170247.0745582775</v>
      </c>
      <c r="AB20" s="1761"/>
      <c r="AC20" s="1762">
        <v>25545.669621612233</v>
      </c>
      <c r="AD20" s="1761"/>
      <c r="AE20" s="1762">
        <v>195792.74417988973</v>
      </c>
      <c r="AF20" s="1771"/>
      <c r="AG20" s="14"/>
      <c r="BA20" s="1798"/>
    </row>
    <row r="21" spans="1:53" x14ac:dyDescent="0.2">
      <c r="A21" s="1759" t="s">
        <v>593</v>
      </c>
      <c r="B21" s="1863">
        <v>7154.1139999999996</v>
      </c>
      <c r="C21" s="1848"/>
      <c r="D21" s="1790">
        <v>1679</v>
      </c>
      <c r="E21" s="1791"/>
      <c r="F21" s="1792">
        <v>2768</v>
      </c>
      <c r="G21" s="1768"/>
      <c r="H21" s="1792">
        <v>1464</v>
      </c>
      <c r="I21" s="1768"/>
      <c r="J21" s="1792">
        <v>408</v>
      </c>
      <c r="K21" s="1768"/>
      <c r="L21" s="1792">
        <v>0</v>
      </c>
      <c r="M21" s="1768"/>
      <c r="N21" s="1792">
        <v>942</v>
      </c>
      <c r="O21" s="1768"/>
      <c r="P21" s="1793">
        <v>246.59800000000001</v>
      </c>
      <c r="Q21" s="1768"/>
      <c r="R21" s="1762">
        <v>7507.598</v>
      </c>
      <c r="S21" s="1794"/>
      <c r="T21" s="1776">
        <v>6601.799</v>
      </c>
      <c r="U21" s="1800"/>
      <c r="V21" s="1796">
        <v>0.92279756794482171</v>
      </c>
      <c r="W21" s="1761"/>
      <c r="X21" s="1797">
        <v>552.3149999999996</v>
      </c>
      <c r="Y21" s="1771"/>
      <c r="Z21" s="1772"/>
      <c r="AA21" s="1767">
        <v>120866.43365649659</v>
      </c>
      <c r="AB21" s="1761"/>
      <c r="AC21" s="1762">
        <v>8702.2677769442198</v>
      </c>
      <c r="AD21" s="1761"/>
      <c r="AE21" s="1762">
        <v>129568.70143344082</v>
      </c>
      <c r="AF21" s="1771"/>
      <c r="AG21" s="14"/>
      <c r="AH21" s="2874">
        <v>2.36</v>
      </c>
      <c r="BA21" s="1798"/>
    </row>
    <row r="22" spans="1:53" x14ac:dyDescent="0.2">
      <c r="A22" s="1759" t="s">
        <v>594</v>
      </c>
      <c r="B22" s="1863">
        <v>3717.346</v>
      </c>
      <c r="C22" s="1848"/>
      <c r="D22" s="1790">
        <v>0</v>
      </c>
      <c r="E22" s="1791"/>
      <c r="F22" s="1792">
        <v>1247</v>
      </c>
      <c r="G22" s="1768"/>
      <c r="H22" s="1792">
        <v>1070</v>
      </c>
      <c r="I22" s="1768"/>
      <c r="J22" s="1792">
        <v>155</v>
      </c>
      <c r="K22" s="1768"/>
      <c r="L22" s="1792">
        <v>0</v>
      </c>
      <c r="M22" s="1768"/>
      <c r="N22" s="1792">
        <v>433</v>
      </c>
      <c r="O22" s="1768"/>
      <c r="P22" s="1793">
        <v>71.268000000000001</v>
      </c>
      <c r="Q22" s="1768"/>
      <c r="R22" s="1762">
        <v>2976.268</v>
      </c>
      <c r="S22" s="1794"/>
      <c r="T22" s="1776">
        <v>3181.634</v>
      </c>
      <c r="U22" s="1799"/>
      <c r="V22" s="1796">
        <v>0.85588858287606262</v>
      </c>
      <c r="W22" s="1761"/>
      <c r="X22" s="1797">
        <v>535.71199999999999</v>
      </c>
      <c r="Y22" s="1771"/>
      <c r="Z22" s="1772"/>
      <c r="AA22" s="1767">
        <v>58249.691452322899</v>
      </c>
      <c r="AB22" s="1761"/>
      <c r="AC22" s="1762">
        <v>8440.6711302831627</v>
      </c>
      <c r="AD22" s="1761"/>
      <c r="AE22" s="1762">
        <v>66690.36258260606</v>
      </c>
      <c r="AF22" s="1771"/>
      <c r="AG22" s="14"/>
      <c r="AH22" s="2874"/>
      <c r="BA22" s="1798"/>
    </row>
    <row r="23" spans="1:53" x14ac:dyDescent="0.2">
      <c r="A23" s="1759" t="s">
        <v>520</v>
      </c>
      <c r="B23" s="1863">
        <v>2187.1799999999998</v>
      </c>
      <c r="C23" s="1848"/>
      <c r="D23" s="1790">
        <v>0</v>
      </c>
      <c r="E23" s="1791"/>
      <c r="F23" s="1792">
        <v>1159</v>
      </c>
      <c r="G23" s="1768"/>
      <c r="H23" s="1792">
        <v>66</v>
      </c>
      <c r="I23" s="1768"/>
      <c r="J23" s="1792">
        <v>0</v>
      </c>
      <c r="K23" s="1768"/>
      <c r="L23" s="1792">
        <v>0</v>
      </c>
      <c r="M23" s="1768"/>
      <c r="N23" s="1792">
        <v>0</v>
      </c>
      <c r="O23" s="1768"/>
      <c r="P23" s="1793">
        <v>0</v>
      </c>
      <c r="Q23" s="1768"/>
      <c r="R23" s="1762">
        <v>1225</v>
      </c>
      <c r="S23" s="1794"/>
      <c r="T23" s="1776">
        <v>1258</v>
      </c>
      <c r="U23" s="1799"/>
      <c r="V23" s="1796">
        <v>0.57516985341855731</v>
      </c>
      <c r="W23" s="1761"/>
      <c r="X23" s="1797">
        <v>929.17999999999984</v>
      </c>
      <c r="Y23" s="1771"/>
      <c r="Z23" s="1772"/>
      <c r="AA23" s="1767">
        <v>23031.596923788911</v>
      </c>
      <c r="AB23" s="1761"/>
      <c r="AC23" s="1762">
        <v>14640.147692858305</v>
      </c>
      <c r="AD23" s="1761"/>
      <c r="AE23" s="1762">
        <v>37671.744616647215</v>
      </c>
      <c r="AF23" s="1771"/>
      <c r="AG23" s="14"/>
      <c r="AH23" s="2874"/>
      <c r="BA23" s="1798"/>
    </row>
    <row r="24" spans="1:53" x14ac:dyDescent="0.2">
      <c r="A24" s="1759" t="s">
        <v>531</v>
      </c>
      <c r="B24" s="1863">
        <v>4964.5209999999997</v>
      </c>
      <c r="C24" s="1848"/>
      <c r="D24" s="1790">
        <v>383</v>
      </c>
      <c r="E24" s="1791"/>
      <c r="F24" s="1792">
        <v>2484</v>
      </c>
      <c r="G24" s="1768"/>
      <c r="H24" s="1792">
        <v>1059</v>
      </c>
      <c r="I24" s="1768"/>
      <c r="J24" s="1792">
        <v>107</v>
      </c>
      <c r="K24" s="1768"/>
      <c r="L24" s="1792">
        <v>0</v>
      </c>
      <c r="M24" s="1768"/>
      <c r="N24" s="1792">
        <v>626</v>
      </c>
      <c r="O24" s="1768"/>
      <c r="P24" s="1793">
        <v>90.102999999999994</v>
      </c>
      <c r="Q24" s="1768"/>
      <c r="R24" s="1762">
        <v>4749.1030000000001</v>
      </c>
      <c r="S24" s="1794"/>
      <c r="T24" s="1776">
        <v>4675.5519999999997</v>
      </c>
      <c r="U24" s="1799"/>
      <c r="V24" s="1796">
        <v>0.9417931760183913</v>
      </c>
      <c r="W24" s="1761"/>
      <c r="X24" s="1797">
        <v>288.96900000000005</v>
      </c>
      <c r="Y24" s="1771"/>
      <c r="Z24" s="1772"/>
      <c r="AA24" s="1767">
        <v>85600.500047865731</v>
      </c>
      <c r="AB24" s="1761"/>
      <c r="AC24" s="1762">
        <v>4552.9917116786555</v>
      </c>
      <c r="AD24" s="1761"/>
      <c r="AE24" s="1762">
        <v>90153.491759544384</v>
      </c>
      <c r="AF24" s="1771"/>
      <c r="AG24" s="14"/>
      <c r="AH24" s="2874"/>
      <c r="BA24" s="1798"/>
    </row>
    <row r="25" spans="1:53" x14ac:dyDescent="0.2">
      <c r="A25" s="1759" t="s">
        <v>500</v>
      </c>
      <c r="B25" s="1863">
        <v>8123.174</v>
      </c>
      <c r="C25" s="1848"/>
      <c r="D25" s="1790">
        <v>5247</v>
      </c>
      <c r="E25" s="1791"/>
      <c r="F25" s="1792">
        <v>3356</v>
      </c>
      <c r="G25" s="1768"/>
      <c r="H25" s="1792">
        <v>1289</v>
      </c>
      <c r="I25" s="1768"/>
      <c r="J25" s="1792">
        <v>814</v>
      </c>
      <c r="K25" s="1768"/>
      <c r="L25" s="1792">
        <v>0</v>
      </c>
      <c r="M25" s="1768"/>
      <c r="N25" s="1792">
        <v>1957</v>
      </c>
      <c r="O25" s="1768"/>
      <c r="P25" s="1793">
        <v>290.34399999999999</v>
      </c>
      <c r="Q25" s="1768"/>
      <c r="R25" s="1762">
        <v>12953.343999999999</v>
      </c>
      <c r="S25" s="1794"/>
      <c r="T25" s="1776">
        <v>9443.6720000000005</v>
      </c>
      <c r="U25" s="1799"/>
      <c r="V25" s="1796">
        <v>1.1625593641106298</v>
      </c>
      <c r="W25" s="1761"/>
      <c r="X25" s="1797">
        <v>0</v>
      </c>
      <c r="Y25" s="1771"/>
      <c r="Z25" s="1772"/>
      <c r="AA25" s="1767">
        <v>172895.74482072453</v>
      </c>
      <c r="AB25" s="1761"/>
      <c r="AC25" s="1762">
        <v>0</v>
      </c>
      <c r="AD25" s="1761"/>
      <c r="AE25" s="1762">
        <v>172895.74482072453</v>
      </c>
      <c r="AF25" s="1771"/>
      <c r="AG25" s="14"/>
      <c r="BA25" s="1798"/>
    </row>
    <row r="26" spans="1:53" x14ac:dyDescent="0.2">
      <c r="A26" s="1759" t="s">
        <v>503</v>
      </c>
      <c r="B26" s="1863">
        <v>10310.734</v>
      </c>
      <c r="C26" s="1848"/>
      <c r="D26" s="1790">
        <v>2593</v>
      </c>
      <c r="E26" s="1791"/>
      <c r="F26" s="1792">
        <v>3295</v>
      </c>
      <c r="G26" s="1768"/>
      <c r="H26" s="1792">
        <v>1981</v>
      </c>
      <c r="I26" s="1768"/>
      <c r="J26" s="1792">
        <v>252</v>
      </c>
      <c r="K26" s="1768"/>
      <c r="L26" s="1792">
        <v>119</v>
      </c>
      <c r="M26" s="1768"/>
      <c r="N26" s="1792">
        <v>3332</v>
      </c>
      <c r="O26" s="1768"/>
      <c r="P26" s="1793">
        <v>642.44000000000005</v>
      </c>
      <c r="Q26" s="1768"/>
      <c r="R26" s="1762">
        <v>12214.44</v>
      </c>
      <c r="S26" s="1794"/>
      <c r="T26" s="1776">
        <v>9795.2199999999993</v>
      </c>
      <c r="U26" s="1800"/>
      <c r="V26" s="1796">
        <v>0.95000220158913995</v>
      </c>
      <c r="W26" s="1761"/>
      <c r="X26" s="1797">
        <v>515.51400000000103</v>
      </c>
      <c r="Y26" s="1771"/>
      <c r="Z26" s="1772"/>
      <c r="AA26" s="1767">
        <v>179331.92275026676</v>
      </c>
      <c r="AB26" s="1761"/>
      <c r="AC26" s="1762">
        <v>8122.4317115480026</v>
      </c>
      <c r="AD26" s="1761"/>
      <c r="AE26" s="1762">
        <v>187454.35446181477</v>
      </c>
      <c r="AF26" s="1771"/>
      <c r="AG26" s="14"/>
      <c r="BA26" s="1798"/>
    </row>
    <row r="27" spans="1:53" x14ac:dyDescent="0.2">
      <c r="A27" s="1759" t="s">
        <v>505</v>
      </c>
      <c r="B27" s="1863">
        <v>1419.787</v>
      </c>
      <c r="C27" s="1848"/>
      <c r="D27" s="1790">
        <v>152</v>
      </c>
      <c r="E27" s="1791"/>
      <c r="F27" s="1792">
        <v>797</v>
      </c>
      <c r="G27" s="1768"/>
      <c r="H27" s="1792">
        <v>232</v>
      </c>
      <c r="I27" s="1768"/>
      <c r="J27" s="1792">
        <v>167</v>
      </c>
      <c r="K27" s="1768"/>
      <c r="L27" s="1792">
        <v>0</v>
      </c>
      <c r="M27" s="1768"/>
      <c r="N27" s="1792">
        <v>354</v>
      </c>
      <c r="O27" s="1768"/>
      <c r="P27" s="1793">
        <v>42.5</v>
      </c>
      <c r="Q27" s="1768"/>
      <c r="R27" s="1762">
        <v>1744.5</v>
      </c>
      <c r="S27" s="1794"/>
      <c r="T27" s="1776">
        <v>1502.75</v>
      </c>
      <c r="U27" s="1800"/>
      <c r="V27" s="1796">
        <v>1.0584334128992587</v>
      </c>
      <c r="W27" s="1761"/>
      <c r="X27" s="1797">
        <v>0</v>
      </c>
      <c r="Y27" s="1771"/>
      <c r="Z27" s="1772"/>
      <c r="AA27" s="1767">
        <v>27512.505784756588</v>
      </c>
      <c r="AB27" s="1761"/>
      <c r="AC27" s="1762">
        <v>0</v>
      </c>
      <c r="AD27" s="1761"/>
      <c r="AE27" s="1762">
        <v>27512.505784756588</v>
      </c>
      <c r="AF27" s="1771"/>
      <c r="AG27" s="14"/>
      <c r="BA27" s="1798"/>
    </row>
    <row r="28" spans="1:53" x14ac:dyDescent="0.2">
      <c r="A28" s="1759" t="s">
        <v>104</v>
      </c>
      <c r="B28" s="1863">
        <v>31499.547999999999</v>
      </c>
      <c r="C28" s="1848"/>
      <c r="D28" s="1790">
        <v>8223</v>
      </c>
      <c r="E28" s="1791"/>
      <c r="F28" s="1792">
        <v>6816</v>
      </c>
      <c r="G28" s="1768"/>
      <c r="H28" s="1792">
        <v>2464</v>
      </c>
      <c r="I28" s="1768"/>
      <c r="J28" s="1792">
        <v>1330</v>
      </c>
      <c r="K28" s="1768"/>
      <c r="L28" s="1792">
        <v>0</v>
      </c>
      <c r="M28" s="1768"/>
      <c r="N28" s="1792">
        <v>3398</v>
      </c>
      <c r="O28" s="1768"/>
      <c r="P28" s="1793">
        <v>273.13400000000001</v>
      </c>
      <c r="Q28" s="1801"/>
      <c r="R28" s="1368">
        <v>22504.133999999998</v>
      </c>
      <c r="S28" s="1794"/>
      <c r="T28" s="1776">
        <v>17124.066999999999</v>
      </c>
      <c r="U28" s="1799"/>
      <c r="V28" s="1796">
        <v>0.54362897524751785</v>
      </c>
      <c r="W28" s="1761"/>
      <c r="X28" s="1797">
        <v>14375.481</v>
      </c>
      <c r="Y28" s="1771"/>
      <c r="Z28" s="1772"/>
      <c r="AA28" s="1767">
        <v>313509.22801268299</v>
      </c>
      <c r="AB28" s="1761"/>
      <c r="AC28" s="1762">
        <v>226499.88699270156</v>
      </c>
      <c r="AD28" s="1761"/>
      <c r="AE28" s="1762">
        <v>540009.11500538455</v>
      </c>
      <c r="AF28" s="1771"/>
      <c r="AG28" s="14"/>
      <c r="BA28" s="1798"/>
    </row>
    <row r="29" spans="1:53" x14ac:dyDescent="0.2">
      <c r="A29" s="1759" t="s">
        <v>506</v>
      </c>
      <c r="B29" s="1863">
        <v>5167.88</v>
      </c>
      <c r="C29" s="1847"/>
      <c r="D29" s="1790">
        <v>0</v>
      </c>
      <c r="E29" s="1791"/>
      <c r="F29" s="1792">
        <v>2012</v>
      </c>
      <c r="G29" s="1768"/>
      <c r="H29" s="1792">
        <v>1073</v>
      </c>
      <c r="I29" s="1768"/>
      <c r="J29" s="1792">
        <v>1264</v>
      </c>
      <c r="K29" s="1768"/>
      <c r="L29" s="1792">
        <v>76</v>
      </c>
      <c r="M29" s="1768"/>
      <c r="N29" s="1792">
        <v>1143</v>
      </c>
      <c r="O29" s="1768"/>
      <c r="P29" s="1793">
        <v>518.64300000000003</v>
      </c>
      <c r="Q29" s="1768"/>
      <c r="R29" s="1762">
        <v>6086.643</v>
      </c>
      <c r="S29" s="1794"/>
      <c r="T29" s="1776">
        <v>5160.3220000000001</v>
      </c>
      <c r="U29" s="1800"/>
      <c r="V29" s="1796">
        <v>0.99853750474082215</v>
      </c>
      <c r="W29" s="1761"/>
      <c r="X29" s="1797">
        <v>7.5579999999999927</v>
      </c>
      <c r="Y29" s="1771"/>
      <c r="Z29" s="1772"/>
      <c r="AA29" s="1767">
        <v>94475.720430016096</v>
      </c>
      <c r="AB29" s="1761"/>
      <c r="AC29" s="1762">
        <v>119.08374724232439</v>
      </c>
      <c r="AD29" s="1761"/>
      <c r="AE29" s="1762">
        <v>94594.804177258426</v>
      </c>
      <c r="AF29" s="1771"/>
      <c r="AG29" s="14"/>
      <c r="BA29" s="1798"/>
    </row>
    <row r="30" spans="1:53" x14ac:dyDescent="0.2">
      <c r="A30" s="1774" t="s">
        <v>320</v>
      </c>
      <c r="B30" s="1863">
        <v>11553.016</v>
      </c>
      <c r="C30" s="1847"/>
      <c r="D30" s="1790">
        <v>1249</v>
      </c>
      <c r="E30" s="1791"/>
      <c r="F30" s="1792">
        <v>6149</v>
      </c>
      <c r="G30" s="1768"/>
      <c r="H30" s="1792">
        <v>2737</v>
      </c>
      <c r="I30" s="1768"/>
      <c r="J30" s="1792">
        <v>0</v>
      </c>
      <c r="K30" s="1768"/>
      <c r="L30" s="1792">
        <v>0</v>
      </c>
      <c r="M30" s="1768"/>
      <c r="N30" s="1792">
        <v>77</v>
      </c>
      <c r="O30" s="1768"/>
      <c r="P30" s="1793">
        <v>68.5</v>
      </c>
      <c r="Q30" s="1768"/>
      <c r="R30" s="1762">
        <v>10280.5</v>
      </c>
      <c r="S30" s="1794"/>
      <c r="T30" s="1776">
        <v>10951.75</v>
      </c>
      <c r="U30" s="1799"/>
      <c r="V30" s="1796">
        <v>0.94795592769887971</v>
      </c>
      <c r="W30" s="1761"/>
      <c r="X30" s="1797">
        <v>601.26599999999962</v>
      </c>
      <c r="Y30" s="1771"/>
      <c r="Z30" s="1772"/>
      <c r="AA30" s="1767">
        <v>200505.79619245246</v>
      </c>
      <c r="AB30" s="1761"/>
      <c r="AC30" s="1762">
        <v>9473.5390803656319</v>
      </c>
      <c r="AD30" s="1761"/>
      <c r="AE30" s="1762">
        <v>209979.33527281808</v>
      </c>
      <c r="AF30" s="1771"/>
      <c r="AG30" s="14"/>
      <c r="BA30" s="1798"/>
    </row>
    <row r="31" spans="1:53" x14ac:dyDescent="0.2">
      <c r="A31" s="1759" t="s">
        <v>614</v>
      </c>
      <c r="B31" s="1863">
        <v>4367.7910000000002</v>
      </c>
      <c r="C31" s="1847"/>
      <c r="D31" s="1790">
        <v>89</v>
      </c>
      <c r="E31" s="1791"/>
      <c r="F31" s="1792">
        <v>2381</v>
      </c>
      <c r="G31" s="1768"/>
      <c r="H31" s="1792">
        <v>699</v>
      </c>
      <c r="I31" s="1768"/>
      <c r="J31" s="1792">
        <v>1</v>
      </c>
      <c r="K31" s="1768"/>
      <c r="L31" s="1792">
        <v>0</v>
      </c>
      <c r="M31" s="1768"/>
      <c r="N31" s="1792">
        <v>11</v>
      </c>
      <c r="O31" s="1768"/>
      <c r="P31" s="1793">
        <v>0.5</v>
      </c>
      <c r="Q31" s="1768"/>
      <c r="R31" s="1762">
        <v>3181.5</v>
      </c>
      <c r="S31" s="1794"/>
      <c r="T31" s="1776">
        <v>3480.25</v>
      </c>
      <c r="U31" s="1800"/>
      <c r="V31" s="1796">
        <v>0.79679865634596525</v>
      </c>
      <c r="W31" s="1761"/>
      <c r="X31" s="1797">
        <v>887.54100000000017</v>
      </c>
      <c r="Y31" s="1771"/>
      <c r="Z31" s="1772"/>
      <c r="AA31" s="1767">
        <v>63716.78473292238</v>
      </c>
      <c r="AB31" s="1761"/>
      <c r="AC31" s="1762">
        <v>13984.084163958714</v>
      </c>
      <c r="AD31" s="1761"/>
      <c r="AE31" s="1762">
        <v>77700.868896881089</v>
      </c>
      <c r="AF31" s="1771"/>
      <c r="AG31" s="14"/>
      <c r="BA31" s="1798"/>
    </row>
    <row r="32" spans="1:53" x14ac:dyDescent="0.2">
      <c r="A32" s="1759" t="s">
        <v>509</v>
      </c>
      <c r="B32" s="1863">
        <v>2576.5120000000002</v>
      </c>
      <c r="C32" s="1847"/>
      <c r="D32" s="1790">
        <v>20</v>
      </c>
      <c r="E32" s="1791"/>
      <c r="F32" s="1792">
        <v>1099</v>
      </c>
      <c r="G32" s="1768"/>
      <c r="H32" s="1792">
        <v>828</v>
      </c>
      <c r="I32" s="1768"/>
      <c r="J32" s="1792">
        <v>39</v>
      </c>
      <c r="K32" s="1768"/>
      <c r="L32" s="1792">
        <v>8</v>
      </c>
      <c r="M32" s="1768"/>
      <c r="N32" s="1792">
        <v>115</v>
      </c>
      <c r="O32" s="1768"/>
      <c r="P32" s="1793">
        <v>3.75</v>
      </c>
      <c r="Q32" s="1768"/>
      <c r="R32" s="1762">
        <v>2112.75</v>
      </c>
      <c r="S32" s="1794"/>
      <c r="T32" s="1776">
        <v>2437.875</v>
      </c>
      <c r="U32" s="1799"/>
      <c r="V32" s="1796">
        <v>0.94619198358090306</v>
      </c>
      <c r="W32" s="1761"/>
      <c r="X32" s="1797">
        <v>138.63700000000017</v>
      </c>
      <c r="Y32" s="1771"/>
      <c r="Z32" s="1772"/>
      <c r="AA32" s="1767">
        <v>44632.873092672409</v>
      </c>
      <c r="AB32" s="1761"/>
      <c r="AC32" s="1762">
        <v>2184.3627237938827</v>
      </c>
      <c r="AD32" s="1761"/>
      <c r="AE32" s="1762">
        <v>46817.235816466295</v>
      </c>
      <c r="AF32" s="1771"/>
      <c r="AG32" s="14"/>
      <c r="BA32" s="1798"/>
    </row>
    <row r="33" spans="1:53" x14ac:dyDescent="0.2">
      <c r="A33" s="1774" t="s">
        <v>634</v>
      </c>
      <c r="B33" s="1863">
        <v>5284.8159999999998</v>
      </c>
      <c r="C33" s="1847"/>
      <c r="D33" s="1790">
        <v>769</v>
      </c>
      <c r="E33" s="1791"/>
      <c r="F33" s="1792">
        <v>1667</v>
      </c>
      <c r="G33" s="1768"/>
      <c r="H33" s="1792">
        <v>832</v>
      </c>
      <c r="I33" s="1768"/>
      <c r="J33" s="1792">
        <v>64</v>
      </c>
      <c r="K33" s="1768"/>
      <c r="L33" s="1792">
        <v>4</v>
      </c>
      <c r="M33" s="1768"/>
      <c r="N33" s="1792">
        <v>189</v>
      </c>
      <c r="O33" s="1768"/>
      <c r="P33" s="1793">
        <v>10</v>
      </c>
      <c r="Q33" s="1768"/>
      <c r="R33" s="1762">
        <v>3535</v>
      </c>
      <c r="S33" s="1794"/>
      <c r="T33" s="1776">
        <v>3435</v>
      </c>
      <c r="U33" s="1799"/>
      <c r="V33" s="1796">
        <v>0.64997532553640469</v>
      </c>
      <c r="W33" s="1761"/>
      <c r="X33" s="1797">
        <v>1849.8159999999998</v>
      </c>
      <c r="Y33" s="1771"/>
      <c r="Z33" s="1772"/>
      <c r="AA33" s="1767">
        <v>62888.342951681167</v>
      </c>
      <c r="AB33" s="1761"/>
      <c r="AC33" s="1762">
        <v>29145.67623561891</v>
      </c>
      <c r="AD33" s="1761"/>
      <c r="AE33" s="1762">
        <v>92034.019187300073</v>
      </c>
      <c r="AF33" s="1771"/>
      <c r="AG33" s="14"/>
      <c r="BA33" s="1798"/>
    </row>
    <row r="34" spans="1:53" x14ac:dyDescent="0.2">
      <c r="A34" s="1759" t="s">
        <v>511</v>
      </c>
      <c r="B34" s="1863">
        <v>3552.491</v>
      </c>
      <c r="C34" s="1847"/>
      <c r="D34" s="1790">
        <v>464</v>
      </c>
      <c r="E34" s="1791"/>
      <c r="F34" s="1792">
        <v>992</v>
      </c>
      <c r="G34" s="1768"/>
      <c r="H34" s="1792">
        <v>771</v>
      </c>
      <c r="I34" s="1768"/>
      <c r="J34" s="1792">
        <v>238</v>
      </c>
      <c r="K34" s="1768"/>
      <c r="L34" s="1792">
        <v>117</v>
      </c>
      <c r="M34" s="1768"/>
      <c r="N34" s="1792">
        <v>433</v>
      </c>
      <c r="O34" s="1768"/>
      <c r="P34" s="1793">
        <v>128</v>
      </c>
      <c r="Q34" s="1768"/>
      <c r="R34" s="1762">
        <v>3143</v>
      </c>
      <c r="S34" s="1794"/>
      <c r="T34" s="1776">
        <v>2897</v>
      </c>
      <c r="U34" s="1799"/>
      <c r="V34" s="1796">
        <v>0.81548412086054545</v>
      </c>
      <c r="W34" s="1761"/>
      <c r="X34" s="1797">
        <v>655.49099999999999</v>
      </c>
      <c r="Y34" s="1771"/>
      <c r="Z34" s="1772"/>
      <c r="AA34" s="1767">
        <v>53038.582105100533</v>
      </c>
      <c r="AB34" s="1761"/>
      <c r="AC34" s="1762">
        <v>10327.907457477973</v>
      </c>
      <c r="AD34" s="1761"/>
      <c r="AE34" s="1762">
        <v>63366.489562578507</v>
      </c>
      <c r="AF34" s="1771"/>
      <c r="AG34" s="14"/>
      <c r="BA34" s="1798"/>
    </row>
    <row r="35" spans="1:53" x14ac:dyDescent="0.2">
      <c r="A35" s="1759" t="s">
        <v>326</v>
      </c>
      <c r="B35" s="1863">
        <v>5911.7950000000001</v>
      </c>
      <c r="C35" s="1847"/>
      <c r="D35" s="1790">
        <v>206</v>
      </c>
      <c r="E35" s="1791"/>
      <c r="F35" s="1792">
        <v>1555</v>
      </c>
      <c r="G35" s="1768"/>
      <c r="H35" s="1792">
        <v>1291</v>
      </c>
      <c r="I35" s="1768"/>
      <c r="J35" s="1792">
        <v>607</v>
      </c>
      <c r="K35" s="1768"/>
      <c r="L35" s="1792">
        <v>1</v>
      </c>
      <c r="M35" s="1768"/>
      <c r="N35" s="1792">
        <v>834</v>
      </c>
      <c r="O35" s="1768"/>
      <c r="P35" s="1793">
        <v>501.83</v>
      </c>
      <c r="Q35" s="1768"/>
      <c r="R35" s="1762">
        <v>4995.83</v>
      </c>
      <c r="S35" s="1794"/>
      <c r="T35" s="1776">
        <v>4566.915</v>
      </c>
      <c r="U35" s="1800"/>
      <c r="V35" s="1796">
        <v>0.77250902644628239</v>
      </c>
      <c r="W35" s="1761"/>
      <c r="X35" s="1797">
        <v>1344.88</v>
      </c>
      <c r="Y35" s="1771"/>
      <c r="Z35" s="1772"/>
      <c r="AA35" s="1767">
        <v>83611.562372977292</v>
      </c>
      <c r="AB35" s="1761"/>
      <c r="AC35" s="1762">
        <v>21189.911351052844</v>
      </c>
      <c r="AD35" s="1761"/>
      <c r="AE35" s="1762">
        <v>104801.47372403013</v>
      </c>
      <c r="AF35" s="1771"/>
      <c r="AG35" s="14"/>
      <c r="BA35" s="1798"/>
    </row>
    <row r="36" spans="1:53" ht="13.5" thickBot="1" x14ac:dyDescent="0.25">
      <c r="A36" s="1438" t="s">
        <v>513</v>
      </c>
      <c r="B36" s="1863">
        <v>3166.3380000000002</v>
      </c>
      <c r="C36" s="1864"/>
      <c r="D36" s="1790">
        <v>55</v>
      </c>
      <c r="E36" s="1791"/>
      <c r="F36" s="1792">
        <v>905</v>
      </c>
      <c r="G36" s="1768"/>
      <c r="H36" s="1792">
        <v>681</v>
      </c>
      <c r="I36" s="1768"/>
      <c r="J36" s="1792">
        <v>52</v>
      </c>
      <c r="K36" s="1768"/>
      <c r="L36" s="1792">
        <v>233</v>
      </c>
      <c r="M36" s="1768"/>
      <c r="N36" s="1792">
        <v>97</v>
      </c>
      <c r="O36" s="1768"/>
      <c r="P36" s="1793">
        <v>9</v>
      </c>
      <c r="Q36" s="1464"/>
      <c r="R36" s="1435">
        <v>2032</v>
      </c>
      <c r="S36" s="1547"/>
      <c r="T36" s="1802">
        <v>2266</v>
      </c>
      <c r="U36" s="1803"/>
      <c r="V36" s="1552">
        <v>0.71565322463994685</v>
      </c>
      <c r="W36" s="1479"/>
      <c r="X36" s="1553">
        <v>900.33800000000019</v>
      </c>
      <c r="Y36" s="1431"/>
      <c r="Z36" s="1465"/>
      <c r="AA36" s="1490">
        <v>41486.167431880502</v>
      </c>
      <c r="AB36" s="1479"/>
      <c r="AC36" s="1439">
        <v>14185.71352535856</v>
      </c>
      <c r="AD36" s="1479"/>
      <c r="AE36" s="1439">
        <v>55671.88095723906</v>
      </c>
      <c r="AF36" s="1431"/>
      <c r="AG36" s="14"/>
      <c r="BA36" s="1798"/>
    </row>
    <row r="37" spans="1:53" ht="13.5" thickBot="1" x14ac:dyDescent="0.25">
      <c r="A37" s="1442" t="s">
        <v>488</v>
      </c>
      <c r="B37" s="1865">
        <v>148895.63400000002</v>
      </c>
      <c r="C37" s="1866"/>
      <c r="D37" s="1804">
        <v>24368</v>
      </c>
      <c r="E37" s="1555"/>
      <c r="F37" s="1805">
        <v>56997</v>
      </c>
      <c r="G37" s="1555"/>
      <c r="H37" s="1805">
        <v>27404</v>
      </c>
      <c r="I37" s="1555"/>
      <c r="J37" s="1805">
        <v>7780</v>
      </c>
      <c r="K37" s="1555"/>
      <c r="L37" s="1805">
        <v>821</v>
      </c>
      <c r="M37" s="1555"/>
      <c r="N37" s="1805">
        <v>17990</v>
      </c>
      <c r="O37" s="1555"/>
      <c r="P37" s="1805">
        <v>3932.652</v>
      </c>
      <c r="Q37" s="1555"/>
      <c r="R37" s="1805">
        <v>139292.65199999997</v>
      </c>
      <c r="S37" s="1556"/>
      <c r="T37" s="1806">
        <v>125959.32699999998</v>
      </c>
      <c r="U37" s="1556"/>
      <c r="V37" s="225">
        <v>0.84595715546635808</v>
      </c>
      <c r="W37" s="1499"/>
      <c r="X37" s="1805">
        <v>26651.478000000003</v>
      </c>
      <c r="Y37" s="1431"/>
      <c r="AA37" s="1807">
        <v>2306076.6679298263</v>
      </c>
      <c r="AB37" s="1492"/>
      <c r="AC37" s="1808">
        <v>419920.33207017375</v>
      </c>
      <c r="AD37" s="1492"/>
      <c r="AE37" s="1443">
        <v>2725997</v>
      </c>
      <c r="AF37" s="1431"/>
      <c r="AG37" s="14"/>
      <c r="BA37" s="1798"/>
    </row>
    <row r="38" spans="1:53" s="1510" customFormat="1" ht="15" x14ac:dyDescent="0.2">
      <c r="A38" s="1585" t="s">
        <v>542</v>
      </c>
      <c r="B38" s="1557"/>
      <c r="E38" s="1557"/>
      <c r="F38" s="1557"/>
      <c r="G38" s="1557"/>
      <c r="H38" s="1557"/>
      <c r="I38" s="1557"/>
      <c r="J38" s="1557"/>
      <c r="K38" s="1557"/>
      <c r="L38" s="1557"/>
      <c r="M38" s="1557"/>
      <c r="N38" s="1557"/>
      <c r="O38" s="1557"/>
      <c r="P38" s="1557"/>
      <c r="AG38" s="14"/>
      <c r="AH38"/>
    </row>
    <row r="39" spans="1:53" ht="15" x14ac:dyDescent="0.2">
      <c r="A39" s="1609" t="s">
        <v>584</v>
      </c>
      <c r="B39" s="1465"/>
      <c r="C39" s="1465"/>
      <c r="D39" s="1484"/>
      <c r="E39" s="1464"/>
      <c r="F39" s="1484"/>
      <c r="G39" s="1464"/>
      <c r="H39" s="1484"/>
      <c r="I39" s="1464"/>
      <c r="J39" s="1484"/>
      <c r="K39" s="1464"/>
      <c r="L39" s="1484"/>
      <c r="M39" s="1464"/>
      <c r="N39" s="1484"/>
      <c r="O39" s="1464"/>
      <c r="P39" s="1484"/>
      <c r="Q39" s="1464"/>
      <c r="R39" s="1484"/>
      <c r="S39" s="1464"/>
      <c r="T39" s="1484"/>
      <c r="U39" s="1464"/>
      <c r="V39" s="178"/>
      <c r="W39" s="1348"/>
      <c r="X39" s="1484"/>
      <c r="Y39" s="1465"/>
      <c r="AA39" s="1484"/>
      <c r="AB39" s="1464"/>
      <c r="AC39" s="1484"/>
      <c r="AD39" s="1464"/>
      <c r="AE39" s="1484"/>
      <c r="AF39" s="1465"/>
      <c r="AG39" s="34"/>
    </row>
    <row r="40" spans="1:53" ht="15" x14ac:dyDescent="0.2">
      <c r="A40" s="1609" t="s">
        <v>339</v>
      </c>
      <c r="B40" s="1465"/>
      <c r="C40" s="1465"/>
      <c r="D40" s="1484"/>
      <c r="E40" s="1464"/>
      <c r="F40" s="1484"/>
      <c r="G40" s="1464"/>
      <c r="H40" s="1484"/>
      <c r="I40" s="1464"/>
      <c r="J40" s="1484"/>
      <c r="K40" s="1464"/>
      <c r="L40" s="1484"/>
      <c r="M40" s="1464"/>
      <c r="N40" s="1484"/>
      <c r="O40" s="1464"/>
      <c r="P40" s="1484"/>
      <c r="Q40" s="1464"/>
      <c r="R40" s="1484"/>
      <c r="S40" s="1464"/>
      <c r="T40" s="1484"/>
      <c r="U40" s="1464"/>
      <c r="V40" s="178"/>
      <c r="W40" s="1348"/>
      <c r="X40" s="1484"/>
      <c r="Y40" s="1465"/>
      <c r="AA40" s="1484"/>
      <c r="AB40" s="1464"/>
      <c r="AC40" s="1484"/>
      <c r="AD40" s="1464"/>
      <c r="AE40" s="1484"/>
      <c r="AF40" s="1465"/>
      <c r="AG40" s="14"/>
    </row>
    <row r="41" spans="1:53" s="1510" customFormat="1" ht="15" x14ac:dyDescent="0.2">
      <c r="A41" s="1609"/>
      <c r="B41" s="1810"/>
      <c r="E41" s="1557"/>
      <c r="F41" s="1557"/>
      <c r="G41" s="1557"/>
      <c r="H41" s="1557"/>
      <c r="I41" s="1557"/>
      <c r="J41" s="1557"/>
      <c r="K41" s="1557"/>
      <c r="L41" s="1810"/>
      <c r="M41" s="1810"/>
      <c r="N41" s="1810"/>
      <c r="O41" s="1810"/>
      <c r="P41" s="1557"/>
      <c r="Q41" s="1557"/>
      <c r="S41" s="1557"/>
      <c r="U41" s="1557"/>
      <c r="AG41" s="14"/>
      <c r="AH41"/>
    </row>
    <row r="42" spans="1:53" s="1510" customFormat="1" ht="15" x14ac:dyDescent="0.2">
      <c r="A42" s="1609"/>
      <c r="B42" s="1810"/>
      <c r="E42" s="1557"/>
      <c r="F42" s="1557"/>
      <c r="G42" s="1557"/>
      <c r="H42" s="1557"/>
      <c r="I42" s="1557"/>
      <c r="J42" s="1557"/>
      <c r="K42" s="1557"/>
      <c r="L42" s="1810"/>
      <c r="M42" s="1810"/>
      <c r="N42" s="1810"/>
      <c r="O42" s="1810"/>
      <c r="P42" s="1557"/>
      <c r="AG42" s="34"/>
      <c r="AH42"/>
    </row>
    <row r="43" spans="1:53" s="1510" customFormat="1" ht="15" x14ac:dyDescent="0.2">
      <c r="A43" s="1609"/>
      <c r="B43" s="1557"/>
      <c r="E43" s="1557"/>
      <c r="F43" s="1557"/>
      <c r="G43" s="1557"/>
      <c r="H43" s="1557"/>
      <c r="I43" s="1557"/>
      <c r="J43" s="1557"/>
      <c r="K43" s="1557"/>
      <c r="L43" s="1557"/>
      <c r="M43" s="1557"/>
      <c r="N43" s="1557"/>
      <c r="O43" s="1557"/>
      <c r="P43" s="1557"/>
      <c r="AG43" s="34"/>
      <c r="AH43"/>
    </row>
    <row r="44" spans="1:53" s="1510" customFormat="1" ht="15" x14ac:dyDescent="0.2">
      <c r="D44" s="1557"/>
      <c r="E44" s="1557"/>
      <c r="F44" s="1557"/>
      <c r="G44" s="1557"/>
      <c r="H44" s="1557"/>
      <c r="I44" s="1557"/>
      <c r="J44" s="1557"/>
      <c r="K44" s="1557"/>
      <c r="L44" s="1557"/>
      <c r="M44" s="1557"/>
      <c r="N44" s="1557"/>
      <c r="O44" s="1557"/>
      <c r="P44" s="1557"/>
      <c r="Q44" s="1557"/>
      <c r="R44" s="1557"/>
      <c r="S44" s="1557"/>
      <c r="T44" s="1557"/>
      <c r="U44" s="1557"/>
      <c r="V44" s="1484"/>
      <c r="W44" s="1406"/>
      <c r="X44" s="1406"/>
      <c r="Y44" s="1406"/>
      <c r="AA44" s="1557"/>
      <c r="AB44" s="1557"/>
      <c r="AC44" s="1557"/>
      <c r="AD44" s="1557"/>
      <c r="AE44" s="1406"/>
      <c r="AF44" s="1406"/>
      <c r="AG44" s="34"/>
      <c r="AH44"/>
    </row>
    <row r="45" spans="1:53" s="1510" customFormat="1" ht="15" x14ac:dyDescent="0.2">
      <c r="D45" s="1557"/>
      <c r="E45" s="1557"/>
      <c r="F45" s="1557"/>
      <c r="G45" s="1557"/>
      <c r="H45" s="1557"/>
      <c r="I45" s="1557"/>
      <c r="J45" s="1557"/>
      <c r="K45" s="1557"/>
      <c r="L45" s="1557"/>
      <c r="M45" s="1557"/>
      <c r="N45" s="1557"/>
      <c r="O45" s="1557"/>
      <c r="P45" s="1557"/>
      <c r="Q45" s="1557"/>
      <c r="R45" s="1557"/>
      <c r="S45" s="1557"/>
      <c r="T45" s="1557"/>
      <c r="U45" s="1557"/>
      <c r="V45" s="1484"/>
      <c r="W45" s="1406"/>
      <c r="X45" s="1406"/>
      <c r="Y45" s="1406"/>
      <c r="AA45" s="1557"/>
      <c r="AB45" s="1557"/>
      <c r="AC45" s="1557"/>
      <c r="AD45" s="1557"/>
      <c r="AE45" s="1406"/>
      <c r="AF45" s="1406"/>
      <c r="AG45"/>
      <c r="AH45"/>
    </row>
    <row r="46" spans="1:53" ht="15" x14ac:dyDescent="0.2">
      <c r="D46" s="1507"/>
      <c r="E46" s="1507"/>
      <c r="F46" s="1507"/>
      <c r="G46" s="1507"/>
      <c r="H46" s="1507"/>
      <c r="I46" s="1507"/>
      <c r="J46" s="1507"/>
      <c r="K46" s="1507"/>
      <c r="L46" s="1507"/>
      <c r="M46" s="1507"/>
      <c r="N46" s="1507"/>
      <c r="O46" s="1507"/>
      <c r="P46" s="1507"/>
      <c r="Q46" s="1507"/>
      <c r="R46" s="1507"/>
      <c r="S46" s="1507"/>
      <c r="T46" s="1507"/>
      <c r="U46" s="1507"/>
      <c r="V46" s="1557"/>
      <c r="W46" s="1465"/>
      <c r="X46" s="1465"/>
      <c r="Y46" s="1465"/>
      <c r="AA46" s="1507"/>
      <c r="AB46" s="1507"/>
      <c r="AC46" s="1507"/>
      <c r="AD46" s="1507"/>
    </row>
    <row r="47" spans="1:53" x14ac:dyDescent="0.2">
      <c r="AH47" s="60"/>
    </row>
    <row r="53" spans="34:34" ht="15" x14ac:dyDescent="0.2">
      <c r="AH53" s="34"/>
    </row>
    <row r="54" spans="34:34" ht="15" x14ac:dyDescent="0.2">
      <c r="AH54" s="34"/>
    </row>
    <row r="55" spans="34:34" ht="15" x14ac:dyDescent="0.2">
      <c r="AH55" s="34"/>
    </row>
    <row r="56" spans="34:34" ht="15" x14ac:dyDescent="0.2">
      <c r="AH56" s="34"/>
    </row>
    <row r="57" spans="34:34" ht="15" x14ac:dyDescent="0.2">
      <c r="AH57" s="34"/>
    </row>
    <row r="58" spans="34:34" ht="15" x14ac:dyDescent="0.2">
      <c r="AH58" s="34"/>
    </row>
    <row r="59" spans="34:34" ht="15" x14ac:dyDescent="0.2">
      <c r="AH59" s="34"/>
    </row>
    <row r="60" spans="34:34" ht="15" x14ac:dyDescent="0.2">
      <c r="AH60" s="34"/>
    </row>
    <row r="61" spans="34:34" ht="15" x14ac:dyDescent="0.2">
      <c r="AH61" s="34"/>
    </row>
    <row r="62" spans="34:34" ht="15" x14ac:dyDescent="0.2">
      <c r="AH62" s="34"/>
    </row>
    <row r="63" spans="34:34" ht="15" x14ac:dyDescent="0.2">
      <c r="AH63" s="34"/>
    </row>
    <row r="64" spans="34:34" ht="15" x14ac:dyDescent="0.2">
      <c r="AH64" s="34"/>
    </row>
    <row r="65" spans="34:34" ht="15" x14ac:dyDescent="0.2">
      <c r="AH65" s="34"/>
    </row>
    <row r="67" spans="34:34" ht="15" x14ac:dyDescent="0.2">
      <c r="AH67" s="34"/>
    </row>
    <row r="68" spans="34:34" ht="15" x14ac:dyDescent="0.2">
      <c r="AH68" s="34"/>
    </row>
  </sheetData>
  <mergeCells count="85">
    <mergeCell ref="D3:M3"/>
    <mergeCell ref="B4:C4"/>
    <mergeCell ref="D4:S4"/>
    <mergeCell ref="T4:U4"/>
    <mergeCell ref="AA4:AF4"/>
    <mergeCell ref="B5:C5"/>
    <mergeCell ref="D5:S5"/>
    <mergeCell ref="T5:U5"/>
    <mergeCell ref="V5:W5"/>
    <mergeCell ref="X5:Y5"/>
    <mergeCell ref="T7:U7"/>
    <mergeCell ref="V7:W7"/>
    <mergeCell ref="AE7:AF7"/>
    <mergeCell ref="AE6:AF6"/>
    <mergeCell ref="B7:C7"/>
    <mergeCell ref="D7:E7"/>
    <mergeCell ref="F7:G7"/>
    <mergeCell ref="H7:I7"/>
    <mergeCell ref="J7:K7"/>
    <mergeCell ref="L7:M7"/>
    <mergeCell ref="N7:O7"/>
    <mergeCell ref="B6:C6"/>
    <mergeCell ref="T6:U6"/>
    <mergeCell ref="V6:W6"/>
    <mergeCell ref="X6:Y6"/>
    <mergeCell ref="F8:G8"/>
    <mergeCell ref="H8:I8"/>
    <mergeCell ref="J8:K8"/>
    <mergeCell ref="L8:M8"/>
    <mergeCell ref="P7:Q7"/>
    <mergeCell ref="AE8:AF8"/>
    <mergeCell ref="B9:C9"/>
    <mergeCell ref="D9:E9"/>
    <mergeCell ref="F9:G9"/>
    <mergeCell ref="H9:I9"/>
    <mergeCell ref="J9:K9"/>
    <mergeCell ref="L9:M9"/>
    <mergeCell ref="N9:O9"/>
    <mergeCell ref="N8:O8"/>
    <mergeCell ref="P8:Q8"/>
    <mergeCell ref="R8:S8"/>
    <mergeCell ref="T8:U8"/>
    <mergeCell ref="AA8:AB8"/>
    <mergeCell ref="AC8:AD8"/>
    <mergeCell ref="B8:C8"/>
    <mergeCell ref="D8:E8"/>
    <mergeCell ref="L11:M11"/>
    <mergeCell ref="N11:O11"/>
    <mergeCell ref="AE9:AF9"/>
    <mergeCell ref="F10:G10"/>
    <mergeCell ref="H10:I10"/>
    <mergeCell ref="J10:K10"/>
    <mergeCell ref="L10:M10"/>
    <mergeCell ref="N10:O10"/>
    <mergeCell ref="AA10:AB10"/>
    <mergeCell ref="AC10:AD10"/>
    <mergeCell ref="P9:Q9"/>
    <mergeCell ref="R9:S9"/>
    <mergeCell ref="T9:U9"/>
    <mergeCell ref="V9:W9"/>
    <mergeCell ref="AA9:AB9"/>
    <mergeCell ref="AC9:AD9"/>
    <mergeCell ref="B11:C11"/>
    <mergeCell ref="D11:E11"/>
    <mergeCell ref="F11:G11"/>
    <mergeCell ref="H11:I11"/>
    <mergeCell ref="J11:K11"/>
    <mergeCell ref="B12:C12"/>
    <mergeCell ref="F12:G12"/>
    <mergeCell ref="H12:I12"/>
    <mergeCell ref="J12:K12"/>
    <mergeCell ref="V12:W12"/>
    <mergeCell ref="AA12:AB12"/>
    <mergeCell ref="AC12:AD12"/>
    <mergeCell ref="AE12:AF12"/>
    <mergeCell ref="V11:W11"/>
    <mergeCell ref="X11:Y11"/>
    <mergeCell ref="AA11:AB11"/>
    <mergeCell ref="AC11:AD11"/>
    <mergeCell ref="X12:Y12"/>
    <mergeCell ref="AH21:AH24"/>
    <mergeCell ref="X13:Y13"/>
    <mergeCell ref="AA13:AB13"/>
    <mergeCell ref="AC13:AD13"/>
    <mergeCell ref="AE13:AF13"/>
  </mergeCells>
  <pageMargins left="0.37" right="0.37" top="1.33" bottom="0.49" header="0.5" footer="0.5"/>
  <pageSetup paperSize="9" scale="7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8"/>
  <sheetViews>
    <sheetView zoomScale="80" zoomScaleNormal="80" workbookViewId="0">
      <pane xSplit="1" ySplit="11" topLeftCell="B12" activePane="bottomRight" state="frozen"/>
      <selection activeCell="A19" sqref="A19:I19"/>
      <selection pane="topRight" activeCell="A19" sqref="A19:I19"/>
      <selection pane="bottomLeft" activeCell="A19" sqref="A19:I19"/>
      <selection pane="bottomRight" activeCell="M24" sqref="M24"/>
    </sheetView>
  </sheetViews>
  <sheetFormatPr defaultRowHeight="12.75" x14ac:dyDescent="0.2"/>
  <cols>
    <col min="1" max="1" width="19.42578125" style="1350" customWidth="1"/>
    <col min="2" max="2" width="14.140625" style="1350" customWidth="1"/>
    <col min="3" max="3" width="3.42578125" style="1350" customWidth="1"/>
    <col min="4" max="4" width="13.5703125" style="1350" customWidth="1"/>
    <col min="5" max="5" width="3" style="1350" customWidth="1"/>
    <col min="6" max="6" width="13.85546875" style="1350" bestFit="1" customWidth="1"/>
    <col min="7" max="7" width="3" style="1350" customWidth="1"/>
    <col min="8" max="8" width="8.5703125" style="1350" customWidth="1"/>
    <col min="9" max="9" width="11.42578125" style="1350" customWidth="1"/>
    <col min="10" max="10" width="3.28515625" style="1350" customWidth="1"/>
    <col min="12" max="12" width="12.5703125" customWidth="1"/>
    <col min="14" max="14" width="18.28515625" customWidth="1"/>
    <col min="15" max="15" width="3.7109375" customWidth="1"/>
    <col min="16" max="16" width="9.140625" style="1350"/>
    <col min="17" max="17" width="12.5703125" style="1350" customWidth="1"/>
    <col min="18" max="16384" width="9.140625" style="1350"/>
  </cols>
  <sheetData>
    <row r="1" spans="1:17" ht="20.25" x14ac:dyDescent="0.3">
      <c r="A1" s="1711" t="s">
        <v>1198</v>
      </c>
      <c r="B1" s="1712"/>
      <c r="C1" s="1712"/>
      <c r="D1" s="1712"/>
      <c r="E1" s="1407"/>
      <c r="K1" s="24"/>
      <c r="O1" s="24"/>
      <c r="P1" s="1712"/>
    </row>
    <row r="2" spans="1:17" ht="13.5" thickBot="1" x14ac:dyDescent="0.25"/>
    <row r="3" spans="1:17" x14ac:dyDescent="0.2">
      <c r="A3" s="1351"/>
      <c r="B3" s="1351"/>
      <c r="C3" s="1713"/>
      <c r="D3" s="1713"/>
      <c r="E3" s="1713"/>
      <c r="F3" s="1713"/>
      <c r="G3" s="1713"/>
      <c r="H3" s="1713"/>
      <c r="I3" s="1351"/>
      <c r="J3" s="1714"/>
    </row>
    <row r="4" spans="1:17" x14ac:dyDescent="0.2">
      <c r="A4" s="1412"/>
      <c r="B4" s="3048" t="s">
        <v>532</v>
      </c>
      <c r="C4" s="3104"/>
      <c r="D4" s="3104"/>
      <c r="E4" s="3104"/>
      <c r="F4" s="3104"/>
      <c r="G4" s="3104"/>
      <c r="H4" s="3049"/>
      <c r="I4" s="3048" t="s">
        <v>67</v>
      </c>
      <c r="J4" s="3049"/>
      <c r="K4" s="61"/>
      <c r="L4" s="61"/>
      <c r="M4" s="61"/>
      <c r="N4" s="61"/>
    </row>
    <row r="5" spans="1:17" x14ac:dyDescent="0.2">
      <c r="A5" s="1412"/>
      <c r="B5" s="1412"/>
      <c r="C5" s="1346"/>
      <c r="D5" s="3305" t="s">
        <v>800</v>
      </c>
      <c r="E5" s="3094"/>
      <c r="F5" s="1346"/>
      <c r="G5" s="1346"/>
      <c r="H5" s="1346"/>
      <c r="I5" s="3048" t="s">
        <v>485</v>
      </c>
      <c r="J5" s="3049"/>
      <c r="K5" s="61"/>
      <c r="L5" s="61"/>
      <c r="M5" s="61"/>
      <c r="N5" s="61"/>
    </row>
    <row r="6" spans="1:17" x14ac:dyDescent="0.2">
      <c r="A6" s="1412"/>
      <c r="B6" s="3107"/>
      <c r="C6" s="3065"/>
      <c r="D6" s="3065"/>
      <c r="E6" s="3065"/>
      <c r="F6" s="3065"/>
      <c r="G6" s="3065"/>
      <c r="H6" s="1694"/>
      <c r="I6" s="3048" t="s">
        <v>80</v>
      </c>
      <c r="J6" s="3049"/>
      <c r="K6" s="61"/>
      <c r="L6" s="61"/>
      <c r="M6" s="61"/>
      <c r="N6" s="61"/>
    </row>
    <row r="7" spans="1:17" x14ac:dyDescent="0.2">
      <c r="A7" s="1677" t="s">
        <v>678</v>
      </c>
      <c r="B7" s="3091" t="s">
        <v>127</v>
      </c>
      <c r="C7" s="3092"/>
      <c r="D7" s="3075" t="s">
        <v>250</v>
      </c>
      <c r="E7" s="3092"/>
      <c r="F7" s="3043" t="s">
        <v>626</v>
      </c>
      <c r="G7" s="3104"/>
      <c r="H7" s="1715" t="s">
        <v>533</v>
      </c>
      <c r="I7" s="3048" t="s">
        <v>386</v>
      </c>
      <c r="J7" s="3049"/>
      <c r="K7" s="61"/>
      <c r="L7" s="61"/>
      <c r="M7" s="61"/>
      <c r="N7" s="61"/>
    </row>
    <row r="8" spans="1:17" x14ac:dyDescent="0.2">
      <c r="A8" s="1677"/>
      <c r="B8" s="3048" t="s">
        <v>251</v>
      </c>
      <c r="C8" s="3044"/>
      <c r="D8" s="3043" t="s">
        <v>251</v>
      </c>
      <c r="E8" s="3044"/>
      <c r="F8" s="3043" t="s">
        <v>492</v>
      </c>
      <c r="G8" s="3104"/>
      <c r="H8" s="1715" t="s">
        <v>491</v>
      </c>
      <c r="I8" s="3048" t="s">
        <v>280</v>
      </c>
      <c r="J8" s="3049"/>
      <c r="K8" s="61"/>
      <c r="L8" s="61"/>
      <c r="M8" s="61"/>
      <c r="N8" s="61"/>
    </row>
    <row r="9" spans="1:17" x14ac:dyDescent="0.2">
      <c r="A9" s="1677"/>
      <c r="B9" s="3093" t="s">
        <v>489</v>
      </c>
      <c r="C9" s="3095"/>
      <c r="D9" s="3043" t="s">
        <v>489</v>
      </c>
      <c r="E9" s="3044"/>
      <c r="F9" s="3304"/>
      <c r="G9" s="3094"/>
      <c r="H9" s="1716"/>
      <c r="I9" s="1412"/>
      <c r="J9" s="1415"/>
      <c r="K9" s="61"/>
      <c r="L9" s="61"/>
      <c r="M9" s="61"/>
      <c r="N9" s="61"/>
    </row>
    <row r="10" spans="1:17" x14ac:dyDescent="0.2">
      <c r="A10" s="1412"/>
      <c r="B10" s="3048"/>
      <c r="C10" s="3044"/>
      <c r="D10" s="3043"/>
      <c r="E10" s="3044"/>
      <c r="F10" s="3043"/>
      <c r="G10" s="3104"/>
      <c r="H10" s="1715"/>
      <c r="I10" s="3048" t="s">
        <v>486</v>
      </c>
      <c r="J10" s="3049"/>
    </row>
    <row r="11" spans="1:17" ht="13.5" thickBot="1" x14ac:dyDescent="0.25">
      <c r="A11" s="1717"/>
      <c r="B11" s="1718"/>
      <c r="C11" s="1719"/>
      <c r="D11" s="1720"/>
      <c r="E11" s="1719"/>
      <c r="F11" s="1721"/>
      <c r="G11" s="1722"/>
      <c r="H11" s="1723"/>
      <c r="I11" s="1724"/>
      <c r="J11" s="1725"/>
      <c r="O11" s="13"/>
    </row>
    <row r="12" spans="1:17" ht="13.5" customHeight="1" x14ac:dyDescent="0.2">
      <c r="A12" s="1726" t="s">
        <v>591</v>
      </c>
      <c r="B12" s="1727">
        <v>49220.947308843155</v>
      </c>
      <c r="C12" s="1849"/>
      <c r="D12" s="1728">
        <v>47.052691156844503</v>
      </c>
      <c r="E12" s="1849"/>
      <c r="F12" s="1729">
        <v>49268</v>
      </c>
      <c r="G12" s="1730"/>
      <c r="H12" s="1731">
        <v>4.7957519613543317E-2</v>
      </c>
      <c r="I12" s="1732">
        <v>523195.81653953262</v>
      </c>
      <c r="J12" s="1733"/>
      <c r="K12" s="404"/>
      <c r="P12" s="1734"/>
      <c r="Q12" s="1735"/>
    </row>
    <row r="13" spans="1:17" x14ac:dyDescent="0.2">
      <c r="A13" s="1726" t="s">
        <v>494</v>
      </c>
      <c r="B13" s="1727">
        <v>54002.666666666672</v>
      </c>
      <c r="C13" s="1849"/>
      <c r="D13" s="1728">
        <v>0</v>
      </c>
      <c r="E13" s="1849"/>
      <c r="F13" s="1729">
        <v>54002.666666666672</v>
      </c>
      <c r="G13" s="1730"/>
      <c r="H13" s="1731">
        <v>5.2566248799429831E-2</v>
      </c>
      <c r="I13" s="1732">
        <v>573475.06052567321</v>
      </c>
      <c r="J13" s="1733"/>
      <c r="K13" s="404"/>
      <c r="P13" s="1734"/>
      <c r="Q13" s="1735"/>
    </row>
    <row r="14" spans="1:17" x14ac:dyDescent="0.2">
      <c r="A14" s="1726" t="s">
        <v>612</v>
      </c>
      <c r="B14" s="1727">
        <v>16343.42183966345</v>
      </c>
      <c r="C14" s="1849"/>
      <c r="D14" s="1728">
        <v>105.24482700321614</v>
      </c>
      <c r="E14" s="1852"/>
      <c r="F14" s="1729">
        <v>16448.666666666668</v>
      </c>
      <c r="G14" s="1736"/>
      <c r="H14" s="1731">
        <v>1.6011148296730188E-2</v>
      </c>
      <c r="I14" s="1732">
        <v>174674.70950014732</v>
      </c>
      <c r="J14" s="1737"/>
      <c r="K14" s="404"/>
      <c r="P14" s="1734"/>
      <c r="Q14" s="1735"/>
    </row>
    <row r="15" spans="1:17" x14ac:dyDescent="0.2">
      <c r="A15" s="1726" t="s">
        <v>306</v>
      </c>
      <c r="B15" s="1727">
        <v>35558</v>
      </c>
      <c r="C15" s="1849"/>
      <c r="D15" s="1728">
        <v>0</v>
      </c>
      <c r="E15" s="1849"/>
      <c r="F15" s="1729">
        <v>35558</v>
      </c>
      <c r="G15" s="1730"/>
      <c r="H15" s="1731">
        <v>3.4612192141316341E-2</v>
      </c>
      <c r="I15" s="1732">
        <v>377604.060333537</v>
      </c>
      <c r="J15" s="1738"/>
      <c r="K15" s="404"/>
      <c r="P15" s="1734"/>
      <c r="Q15" s="1735"/>
    </row>
    <row r="16" spans="1:17" x14ac:dyDescent="0.2">
      <c r="A16" s="1739" t="s">
        <v>496</v>
      </c>
      <c r="B16" s="1727">
        <v>12618.666666666666</v>
      </c>
      <c r="C16" s="1849"/>
      <c r="D16" s="1728">
        <v>0</v>
      </c>
      <c r="E16" s="1849"/>
      <c r="F16" s="1729">
        <v>12618.666666666666</v>
      </c>
      <c r="G16" s="1730"/>
      <c r="H16" s="1731">
        <v>1.2283022533154013E-2</v>
      </c>
      <c r="I16" s="1732">
        <v>134002.46834267373</v>
      </c>
      <c r="J16" s="1738"/>
      <c r="K16" s="404"/>
      <c r="P16" s="1734"/>
      <c r="Q16" s="1735"/>
    </row>
    <row r="17" spans="1:18" x14ac:dyDescent="0.2">
      <c r="A17" s="1726" t="s">
        <v>445</v>
      </c>
      <c r="B17" s="1727">
        <v>44772.307883260662</v>
      </c>
      <c r="C17" s="1849"/>
      <c r="D17" s="1728">
        <v>1069.0254500726635</v>
      </c>
      <c r="E17" s="1852"/>
      <c r="F17" s="1729">
        <v>45841.333333333328</v>
      </c>
      <c r="G17" s="1736"/>
      <c r="H17" s="1731">
        <v>4.4621998912972118E-2</v>
      </c>
      <c r="I17" s="1732">
        <v>486806.72697479551</v>
      </c>
      <c r="J17" s="1737"/>
      <c r="K17" s="404"/>
      <c r="P17" s="1734"/>
      <c r="Q17" s="1735"/>
    </row>
    <row r="18" spans="1:18" x14ac:dyDescent="0.2">
      <c r="A18" s="1726" t="s">
        <v>592</v>
      </c>
      <c r="B18" s="1727">
        <v>68902.666666666657</v>
      </c>
      <c r="C18" s="1849"/>
      <c r="D18" s="1728">
        <v>0</v>
      </c>
      <c r="E18" s="1852"/>
      <c r="F18" s="1729">
        <v>68902.666666666657</v>
      </c>
      <c r="G18" s="1736"/>
      <c r="H18" s="1731">
        <v>6.7069923441018586E-2</v>
      </c>
      <c r="I18" s="1732">
        <v>731703.88382759388</v>
      </c>
      <c r="J18" s="1737"/>
      <c r="K18" s="404"/>
      <c r="O18" s="3214">
        <v>2.37</v>
      </c>
      <c r="P18" s="1734"/>
      <c r="Q18" s="1735"/>
    </row>
    <row r="19" spans="1:18" x14ac:dyDescent="0.2">
      <c r="A19" s="1726" t="s">
        <v>593</v>
      </c>
      <c r="B19" s="1727">
        <v>78765.927039769449</v>
      </c>
      <c r="C19" s="1849"/>
      <c r="D19" s="1728">
        <v>3928.739626897212</v>
      </c>
      <c r="E19" s="1849"/>
      <c r="F19" s="1729">
        <v>82694.666666666657</v>
      </c>
      <c r="G19" s="1730"/>
      <c r="H19" s="1731">
        <v>8.049506979382344E-2</v>
      </c>
      <c r="I19" s="1732">
        <v>878166.42953095573</v>
      </c>
      <c r="J19" s="1738"/>
      <c r="K19" s="404"/>
      <c r="O19" s="3214"/>
      <c r="P19" s="1734"/>
      <c r="Q19" s="1735"/>
    </row>
    <row r="20" spans="1:18" x14ac:dyDescent="0.2">
      <c r="A20" s="1726" t="s">
        <v>594</v>
      </c>
      <c r="B20" s="1727">
        <v>36507.999999999993</v>
      </c>
      <c r="C20" s="1849"/>
      <c r="D20" s="1728">
        <v>0</v>
      </c>
      <c r="E20" s="1849"/>
      <c r="F20" s="1729">
        <v>36507.999999999993</v>
      </c>
      <c r="G20" s="1730"/>
      <c r="H20" s="1731">
        <v>3.5536923074840444E-2</v>
      </c>
      <c r="I20" s="1732">
        <v>387692.47524204868</v>
      </c>
      <c r="J20" s="1738"/>
      <c r="K20" s="404"/>
      <c r="O20" s="3214"/>
      <c r="P20" s="1734"/>
      <c r="Q20" s="1735"/>
    </row>
    <row r="21" spans="1:18" x14ac:dyDescent="0.2">
      <c r="A21" s="1726" t="s">
        <v>181</v>
      </c>
      <c r="B21" s="1727">
        <v>14046</v>
      </c>
      <c r="C21" s="1849"/>
      <c r="D21" s="1728">
        <v>0</v>
      </c>
      <c r="E21" s="1849"/>
      <c r="F21" s="1729">
        <v>14046</v>
      </c>
      <c r="G21" s="1730"/>
      <c r="H21" s="1731">
        <v>1.3672390202399722E-2</v>
      </c>
      <c r="I21" s="1732">
        <v>149159.86926837449</v>
      </c>
      <c r="J21" s="1738"/>
      <c r="K21" s="404"/>
      <c r="O21" s="3214"/>
      <c r="P21" s="1734"/>
      <c r="Q21" s="1735"/>
      <c r="R21" s="1740"/>
    </row>
    <row r="22" spans="1:18" x14ac:dyDescent="0.2">
      <c r="A22" s="1726" t="s">
        <v>531</v>
      </c>
      <c r="B22" s="1727">
        <v>36533.537145141185</v>
      </c>
      <c r="C22" s="1849"/>
      <c r="D22" s="1728">
        <v>1009.1295215254763</v>
      </c>
      <c r="E22" s="1852"/>
      <c r="F22" s="1729">
        <v>37542.666666666664</v>
      </c>
      <c r="G22" s="1736"/>
      <c r="H22" s="1731">
        <v>3.6544068624896189E-2</v>
      </c>
      <c r="I22" s="1732">
        <v>398679.99800556462</v>
      </c>
      <c r="J22" s="1737"/>
      <c r="K22" s="404"/>
      <c r="P22" s="1734"/>
      <c r="Q22" s="1735"/>
      <c r="R22" s="1741"/>
    </row>
    <row r="23" spans="1:18" x14ac:dyDescent="0.2">
      <c r="A23" s="1726" t="s">
        <v>500</v>
      </c>
      <c r="B23" s="1727">
        <v>49506.335451975378</v>
      </c>
      <c r="C23" s="1849"/>
      <c r="D23" s="1728">
        <v>7632.9978813579564</v>
      </c>
      <c r="E23" s="1852"/>
      <c r="F23" s="1729">
        <v>57139.333333333336</v>
      </c>
      <c r="G23" s="1736"/>
      <c r="H23" s="1731">
        <v>5.5619483215030505E-2</v>
      </c>
      <c r="I23" s="1732">
        <v>606784.52869728568</v>
      </c>
      <c r="J23" s="1737"/>
      <c r="K23" s="404"/>
      <c r="P23" s="1734"/>
      <c r="Q23" s="1735"/>
    </row>
    <row r="24" spans="1:18" x14ac:dyDescent="0.2">
      <c r="A24" s="1726" t="s">
        <v>503</v>
      </c>
      <c r="B24" s="1727">
        <v>90270.16677525299</v>
      </c>
      <c r="C24" s="1849"/>
      <c r="D24" s="1728">
        <v>4368.4998914136868</v>
      </c>
      <c r="E24" s="1852"/>
      <c r="F24" s="1729">
        <v>94638.666666666672</v>
      </c>
      <c r="G24" s="1736"/>
      <c r="H24" s="1731">
        <v>9.2121371130678226E-2</v>
      </c>
      <c r="I24" s="1732">
        <v>1005004.3533912341</v>
      </c>
      <c r="J24" s="1737"/>
      <c r="K24" s="404"/>
      <c r="P24" s="1734"/>
      <c r="Q24" s="1735"/>
    </row>
    <row r="25" spans="1:18" x14ac:dyDescent="0.2">
      <c r="A25" s="1726" t="s">
        <v>505</v>
      </c>
      <c r="B25" s="1727">
        <v>12622.666666666668</v>
      </c>
      <c r="C25" s="1849"/>
      <c r="D25" s="1728">
        <v>0</v>
      </c>
      <c r="E25" s="1849"/>
      <c r="F25" s="1729">
        <v>12622.666666666668</v>
      </c>
      <c r="G25" s="1730"/>
      <c r="H25" s="1731">
        <v>1.2286916137084642E-2</v>
      </c>
      <c r="I25" s="1732">
        <v>134044.94587913062</v>
      </c>
      <c r="J25" s="1738"/>
      <c r="K25" s="404"/>
      <c r="P25" s="1734"/>
      <c r="Q25" s="1735"/>
    </row>
    <row r="26" spans="1:18" x14ac:dyDescent="0.2">
      <c r="A26" s="1726" t="s">
        <v>104</v>
      </c>
      <c r="B26" s="1727">
        <v>614.88309679928818</v>
      </c>
      <c r="C26" s="1849"/>
      <c r="D26" s="1728">
        <v>96466.45023653403</v>
      </c>
      <c r="E26" s="1852"/>
      <c r="F26" s="1729">
        <v>97081.333333333314</v>
      </c>
      <c r="G26" s="1736"/>
      <c r="H26" s="1731">
        <v>9.4499065264314952E-2</v>
      </c>
      <c r="I26" s="1732">
        <v>1030943.9689875755</v>
      </c>
      <c r="J26" s="1737"/>
      <c r="K26" s="404"/>
      <c r="P26" s="1734"/>
      <c r="Q26" s="1735"/>
    </row>
    <row r="27" spans="1:18" x14ac:dyDescent="0.2">
      <c r="A27" s="1726" t="s">
        <v>506</v>
      </c>
      <c r="B27" s="1727">
        <v>52011.333333333336</v>
      </c>
      <c r="C27" s="1849"/>
      <c r="D27" s="1728">
        <v>0</v>
      </c>
      <c r="E27" s="1849"/>
      <c r="F27" s="1729">
        <v>52011.333333333336</v>
      </c>
      <c r="G27" s="1730"/>
      <c r="H27" s="1731">
        <v>5.0627882975965592E-2</v>
      </c>
      <c r="I27" s="1732">
        <v>552328.32695955061</v>
      </c>
      <c r="J27" s="1738"/>
      <c r="K27" s="404"/>
      <c r="P27" s="1734"/>
      <c r="Q27" s="1735"/>
    </row>
    <row r="28" spans="1:18" x14ac:dyDescent="0.2">
      <c r="A28" s="1739" t="s">
        <v>320</v>
      </c>
      <c r="B28" s="1727">
        <v>74043.796646880597</v>
      </c>
      <c r="C28" s="1849"/>
      <c r="D28" s="1728">
        <v>619.53668645275673</v>
      </c>
      <c r="E28" s="1849"/>
      <c r="F28" s="1729">
        <v>74663.333333333343</v>
      </c>
      <c r="G28" s="1730"/>
      <c r="H28" s="1731">
        <v>7.2677362035111159E-2</v>
      </c>
      <c r="I28" s="1732">
        <v>792878.61591492745</v>
      </c>
      <c r="J28" s="1733"/>
      <c r="K28" s="404"/>
      <c r="P28" s="1734"/>
      <c r="Q28" s="1735"/>
    </row>
    <row r="29" spans="1:18" x14ac:dyDescent="0.2">
      <c r="A29" s="1726" t="s">
        <v>614</v>
      </c>
      <c r="B29" s="1727">
        <v>25554.666666666668</v>
      </c>
      <c r="C29" s="1849"/>
      <c r="D29" s="1728">
        <v>0</v>
      </c>
      <c r="E29" s="1849"/>
      <c r="F29" s="1729">
        <v>25554.666666666668</v>
      </c>
      <c r="G29" s="1730"/>
      <c r="H29" s="1731">
        <v>2.4874937644804505E-2</v>
      </c>
      <c r="I29" s="1732">
        <v>271374.82124426088</v>
      </c>
      <c r="J29" s="1733"/>
      <c r="K29" s="404"/>
      <c r="P29" s="1734"/>
      <c r="Q29" s="1735"/>
      <c r="R29" s="1740"/>
    </row>
    <row r="30" spans="1:18" x14ac:dyDescent="0.2">
      <c r="A30" s="1726" t="s">
        <v>509</v>
      </c>
      <c r="B30" s="1727">
        <v>15217.999999999998</v>
      </c>
      <c r="C30" s="1849"/>
      <c r="D30" s="1728">
        <v>0</v>
      </c>
      <c r="E30" s="1849"/>
      <c r="F30" s="1729">
        <v>15217.999999999998</v>
      </c>
      <c r="G30" s="1730"/>
      <c r="H30" s="1731">
        <v>1.4813216154073681E-2</v>
      </c>
      <c r="I30" s="1732">
        <v>161605.78745024369</v>
      </c>
      <c r="J30" s="1733"/>
      <c r="K30" s="404"/>
      <c r="P30" s="1734"/>
      <c r="Q30" s="1735"/>
      <c r="R30" s="1741"/>
    </row>
    <row r="31" spans="1:18" x14ac:dyDescent="0.2">
      <c r="A31" s="1726" t="s">
        <v>634</v>
      </c>
      <c r="B31" s="1727">
        <v>34386.688798153911</v>
      </c>
      <c r="C31" s="1849"/>
      <c r="D31" s="1728">
        <v>27.977868512757034</v>
      </c>
      <c r="E31" s="1853"/>
      <c r="F31" s="1729">
        <v>34414.666666666672</v>
      </c>
      <c r="G31" s="1742"/>
      <c r="H31" s="1731">
        <v>3.3499270351145215E-2</v>
      </c>
      <c r="I31" s="1743">
        <v>365462.56449627556</v>
      </c>
      <c r="J31" s="1472"/>
      <c r="K31" s="404"/>
      <c r="P31" s="1734"/>
      <c r="Q31" s="1735"/>
    </row>
    <row r="32" spans="1:18" x14ac:dyDescent="0.2">
      <c r="A32" s="1726" t="s">
        <v>511</v>
      </c>
      <c r="B32" s="1727">
        <v>31557.465869720738</v>
      </c>
      <c r="C32" s="1849"/>
      <c r="D32" s="1728">
        <v>7.200796945929941</v>
      </c>
      <c r="E32" s="1849"/>
      <c r="F32" s="1729">
        <v>31564.666666666668</v>
      </c>
      <c r="G32" s="1730"/>
      <c r="H32" s="1731">
        <v>3.0725077550572862E-2</v>
      </c>
      <c r="I32" s="1732">
        <v>335197.31977074035</v>
      </c>
      <c r="J32" s="1733"/>
      <c r="K32" s="404"/>
      <c r="P32" s="1734"/>
      <c r="Q32" s="1735"/>
    </row>
    <row r="33" spans="1:17" x14ac:dyDescent="0.2">
      <c r="A33" s="1726" t="s">
        <v>326</v>
      </c>
      <c r="B33" s="1727">
        <v>61744.576271186445</v>
      </c>
      <c r="C33" s="1849"/>
      <c r="D33" s="1728">
        <v>0</v>
      </c>
      <c r="E33" s="1849"/>
      <c r="F33" s="1729">
        <v>61744.576271186445</v>
      </c>
      <c r="G33" s="1730"/>
      <c r="H33" s="1731">
        <v>6.0102231216110767E-2</v>
      </c>
      <c r="I33" s="1732">
        <v>655689.37239366001</v>
      </c>
      <c r="J33" s="1733"/>
      <c r="K33" s="404"/>
      <c r="O33" s="13"/>
      <c r="P33" s="1734"/>
      <c r="Q33" s="1735"/>
    </row>
    <row r="34" spans="1:17" ht="13.5" thickBot="1" x14ac:dyDescent="0.25">
      <c r="A34" s="1744" t="s">
        <v>513</v>
      </c>
      <c r="B34" s="1745">
        <v>17241.282051282051</v>
      </c>
      <c r="C34" s="1850"/>
      <c r="D34" s="1746">
        <v>0</v>
      </c>
      <c r="E34" s="1850"/>
      <c r="F34" s="1747">
        <v>17241.282051282051</v>
      </c>
      <c r="G34" s="1573"/>
      <c r="H34" s="1748">
        <v>1.678268089098383E-2</v>
      </c>
      <c r="I34" s="1572">
        <v>183091.79672422059</v>
      </c>
      <c r="J34" s="1749"/>
      <c r="K34" s="404"/>
      <c r="P34" s="1734"/>
      <c r="Q34" s="1735"/>
    </row>
    <row r="35" spans="1:17" ht="13.5" thickBot="1" x14ac:dyDescent="0.25">
      <c r="A35" s="1442" t="s">
        <v>488</v>
      </c>
      <c r="B35" s="1750">
        <v>912044.00284459582</v>
      </c>
      <c r="C35" s="1851"/>
      <c r="D35" s="1751">
        <v>115281.85547787252</v>
      </c>
      <c r="E35" s="1851"/>
      <c r="F35" s="1752">
        <v>1027325.8583224684</v>
      </c>
      <c r="G35" s="1503"/>
      <c r="H35" s="667">
        <v>1</v>
      </c>
      <c r="I35" s="1502">
        <v>10909567.9</v>
      </c>
      <c r="J35" s="1749"/>
      <c r="K35" s="404"/>
      <c r="P35" s="1734"/>
    </row>
    <row r="36" spans="1:17" ht="15" x14ac:dyDescent="0.2">
      <c r="A36" s="1609" t="s">
        <v>804</v>
      </c>
      <c r="B36" s="1484"/>
      <c r="C36" s="1348"/>
      <c r="D36" s="1484"/>
      <c r="E36" s="1348"/>
      <c r="F36" s="1484"/>
      <c r="G36" s="1484"/>
      <c r="H36" s="1484"/>
    </row>
    <row r="37" spans="1:17" ht="15" x14ac:dyDescent="0.2">
      <c r="A37" s="1609" t="s">
        <v>805</v>
      </c>
      <c r="B37" s="1484"/>
      <c r="C37" s="1348"/>
      <c r="D37" s="1484"/>
      <c r="E37" s="1348"/>
      <c r="F37" s="1484"/>
      <c r="G37" s="1484"/>
      <c r="H37" s="1484"/>
    </row>
    <row r="38" spans="1:17" ht="15" x14ac:dyDescent="0.2">
      <c r="A38" s="1609" t="s">
        <v>534</v>
      </c>
      <c r="B38" s="1484"/>
      <c r="C38" s="1348"/>
      <c r="D38" s="1484"/>
      <c r="E38" s="1348"/>
      <c r="F38" s="1484"/>
      <c r="G38" s="1484"/>
      <c r="H38" s="1484"/>
    </row>
    <row r="39" spans="1:17" ht="15" x14ac:dyDescent="0.2">
      <c r="A39" s="1609" t="s">
        <v>535</v>
      </c>
      <c r="B39" s="1484"/>
      <c r="C39" s="1348"/>
      <c r="D39" s="1484"/>
      <c r="E39" s="1348"/>
      <c r="F39" s="1484"/>
      <c r="G39" s="1484"/>
      <c r="H39" s="1484"/>
      <c r="I39" s="1753"/>
    </row>
    <row r="40" spans="1:17" s="1510" customFormat="1" ht="15" x14ac:dyDescent="0.2">
      <c r="A40" s="1510" t="s">
        <v>801</v>
      </c>
      <c r="F40" s="1754"/>
      <c r="K40" s="34"/>
      <c r="L40" s="34"/>
      <c r="M40" s="34"/>
      <c r="N40" s="34"/>
      <c r="O40"/>
    </row>
    <row r="41" spans="1:17" s="1510" customFormat="1" ht="15" x14ac:dyDescent="0.2">
      <c r="F41" s="1754"/>
      <c r="K41" s="34"/>
      <c r="L41" s="34"/>
      <c r="M41" s="34"/>
      <c r="N41" s="34"/>
      <c r="O41"/>
    </row>
    <row r="42" spans="1:17" s="1510" customFormat="1" ht="15" x14ac:dyDescent="0.2">
      <c r="F42" s="1754"/>
      <c r="K42" s="34"/>
      <c r="L42" s="34"/>
      <c r="M42" s="34"/>
      <c r="N42" s="34"/>
      <c r="O42"/>
    </row>
    <row r="43" spans="1:17" ht="15" x14ac:dyDescent="0.2">
      <c r="A43" s="1609"/>
    </row>
    <row r="48" spans="1:17" x14ac:dyDescent="0.2">
      <c r="O48" s="60"/>
    </row>
    <row r="54" spans="15:15" ht="15" x14ac:dyDescent="0.2">
      <c r="O54" s="34"/>
    </row>
    <row r="55" spans="15:15" ht="15" x14ac:dyDescent="0.2">
      <c r="O55" s="34"/>
    </row>
    <row r="56" spans="15:15" ht="15" x14ac:dyDescent="0.2">
      <c r="O56" s="34"/>
    </row>
    <row r="57" spans="15:15" ht="15" x14ac:dyDescent="0.2">
      <c r="O57" s="34"/>
    </row>
    <row r="58" spans="15:15" ht="15" x14ac:dyDescent="0.2">
      <c r="O58" s="34"/>
    </row>
    <row r="59" spans="15:15" ht="15" x14ac:dyDescent="0.2">
      <c r="O59" s="34"/>
    </row>
    <row r="60" spans="15:15" ht="15" x14ac:dyDescent="0.2">
      <c r="O60" s="34"/>
    </row>
    <row r="61" spans="15:15" ht="15" x14ac:dyDescent="0.2">
      <c r="O61" s="34"/>
    </row>
    <row r="62" spans="15:15" ht="15" x14ac:dyDescent="0.2">
      <c r="O62" s="34"/>
    </row>
    <row r="63" spans="15:15" ht="15" x14ac:dyDescent="0.2">
      <c r="O63" s="34"/>
    </row>
    <row r="64" spans="15:15" ht="15" x14ac:dyDescent="0.2">
      <c r="O64" s="34"/>
    </row>
    <row r="65" spans="15:15" ht="15" x14ac:dyDescent="0.2">
      <c r="O65" s="34"/>
    </row>
    <row r="67" spans="15:15" ht="15" x14ac:dyDescent="0.2">
      <c r="O67" s="34"/>
    </row>
    <row r="68" spans="15:15" ht="15" x14ac:dyDescent="0.2">
      <c r="O68" s="34"/>
    </row>
  </sheetData>
  <mergeCells count="22">
    <mergeCell ref="B4:H4"/>
    <mergeCell ref="I4:J4"/>
    <mergeCell ref="D5:E5"/>
    <mergeCell ref="I5:J5"/>
    <mergeCell ref="B6:G6"/>
    <mergeCell ref="I6:J6"/>
    <mergeCell ref="B7:C7"/>
    <mergeCell ref="D7:E7"/>
    <mergeCell ref="F7:G7"/>
    <mergeCell ref="I7:J7"/>
    <mergeCell ref="B8:C8"/>
    <mergeCell ref="D8:E8"/>
    <mergeCell ref="F8:G8"/>
    <mergeCell ref="I8:J8"/>
    <mergeCell ref="I10:J10"/>
    <mergeCell ref="O18:O21"/>
    <mergeCell ref="B9:C9"/>
    <mergeCell ref="D9:E9"/>
    <mergeCell ref="F9:G9"/>
    <mergeCell ref="B10:C10"/>
    <mergeCell ref="D10:E10"/>
    <mergeCell ref="F10:G10"/>
  </mergeCells>
  <pageMargins left="0.75" right="0.36" top="1.1399999999999999" bottom="0.4" header="0.5" footer="0.37"/>
  <pageSetup paperSize="9" scale="91" orientation="landscape"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7"/>
  <sheetViews>
    <sheetView zoomScale="80" zoomScaleNormal="80" workbookViewId="0">
      <pane xSplit="1" ySplit="14" topLeftCell="B15" activePane="bottomRight" state="frozen"/>
      <selection activeCell="A19" sqref="A19:I19"/>
      <selection pane="topRight" activeCell="A19" sqref="A19:I19"/>
      <selection pane="bottomLeft" activeCell="A19" sqref="A19:I19"/>
      <selection pane="bottomRight" activeCell="AH25" sqref="AH25"/>
    </sheetView>
  </sheetViews>
  <sheetFormatPr defaultRowHeight="12.75" x14ac:dyDescent="0.2"/>
  <cols>
    <col min="1" max="1" width="20" style="1406" customWidth="1"/>
    <col min="2" max="2" width="9.85546875" style="1406" customWidth="1"/>
    <col min="3" max="3" width="2.42578125" style="1406" customWidth="1"/>
    <col min="4" max="4" width="9.5703125" style="1406" customWidth="1"/>
    <col min="5" max="5" width="2.7109375" style="1406" customWidth="1"/>
    <col min="6" max="6" width="8.5703125" style="1406" customWidth="1"/>
    <col min="7" max="7" width="2.85546875" style="1406" customWidth="1"/>
    <col min="8" max="8" width="11.85546875" style="1406" customWidth="1"/>
    <col min="9" max="9" width="2.42578125" style="1406" customWidth="1"/>
    <col min="10" max="10" width="13.140625" style="1406" customWidth="1"/>
    <col min="11" max="11" width="2.42578125" style="1406" customWidth="1"/>
    <col min="12" max="12" width="9.28515625" style="1406" customWidth="1"/>
    <col min="13" max="13" width="3.42578125" style="1406" customWidth="1"/>
    <col min="14" max="14" width="6.85546875" style="1406" customWidth="1"/>
    <col min="15" max="15" width="1" style="1406" customWidth="1"/>
    <col min="16" max="16" width="11.28515625" style="1406" customWidth="1"/>
    <col min="17" max="17" width="2.42578125" style="1406" customWidth="1"/>
    <col min="18" max="18" width="12.5703125" style="1406" customWidth="1"/>
    <col min="19" max="19" width="2.5703125" style="1406" customWidth="1"/>
    <col min="20" max="20" width="2.42578125" style="1406" customWidth="1"/>
    <col min="21" max="21" width="12.7109375" style="1406" customWidth="1"/>
    <col min="22" max="22" width="1.42578125" style="1406" customWidth="1"/>
    <col min="23" max="23" width="2.42578125" style="1406" customWidth="1"/>
    <col min="24" max="24" width="9.140625" style="1406"/>
    <col min="25" max="25" width="1.140625" style="1406" customWidth="1"/>
    <col min="26" max="26" width="9.5703125" style="1406" customWidth="1"/>
    <col min="27" max="27" width="1.140625" style="1406" customWidth="1"/>
    <col min="28" max="28" width="10.140625" style="1406" customWidth="1"/>
    <col min="29" max="29" width="2.140625" style="1406" customWidth="1"/>
    <col min="30" max="30" width="1.7109375" customWidth="1"/>
    <col min="31" max="31" width="3.7109375" customWidth="1"/>
    <col min="32" max="32" width="11.140625" style="1406" customWidth="1"/>
    <col min="33" max="33" width="11.5703125" style="1406" customWidth="1"/>
    <col min="34" max="35" width="9.140625" style="1406"/>
    <col min="36" max="36" width="10.28515625" style="1406" customWidth="1"/>
    <col min="37" max="16384" width="9.140625" style="1406"/>
  </cols>
  <sheetData>
    <row r="1" spans="1:38" ht="20.25" x14ac:dyDescent="0.3">
      <c r="A1" s="1712" t="s">
        <v>1199</v>
      </c>
      <c r="J1" s="1447"/>
      <c r="P1" s="1755"/>
      <c r="AE1" s="24"/>
    </row>
    <row r="2" spans="1:38" ht="13.5" thickBot="1" x14ac:dyDescent="0.25"/>
    <row r="3" spans="1:38" ht="15.75" x14ac:dyDescent="0.25">
      <c r="A3" s="1408"/>
      <c r="B3" s="3078" t="s">
        <v>608</v>
      </c>
      <c r="C3" s="3079"/>
      <c r="D3" s="3079"/>
      <c r="E3" s="3079"/>
      <c r="F3" s="3079"/>
      <c r="G3" s="3079"/>
      <c r="H3" s="3079"/>
      <c r="I3" s="3079"/>
      <c r="J3" s="3079"/>
      <c r="K3" s="3079"/>
      <c r="L3" s="3078" t="s">
        <v>609</v>
      </c>
      <c r="M3" s="3079"/>
      <c r="N3" s="3079"/>
      <c r="O3" s="3079"/>
      <c r="P3" s="3079"/>
      <c r="Q3" s="3079"/>
      <c r="R3" s="3079"/>
      <c r="S3" s="3080"/>
      <c r="T3" s="1450"/>
      <c r="U3" s="1704"/>
      <c r="V3" s="1705"/>
      <c r="X3" s="3081" t="s">
        <v>610</v>
      </c>
      <c r="Y3" s="3082"/>
      <c r="Z3" s="3082"/>
      <c r="AA3" s="3082"/>
      <c r="AB3" s="3082"/>
      <c r="AC3" s="3083"/>
      <c r="AD3" s="481"/>
      <c r="AF3" s="1756"/>
      <c r="AH3" s="1465"/>
      <c r="AI3" s="1465"/>
      <c r="AJ3" s="1465"/>
      <c r="AK3" s="1465"/>
    </row>
    <row r="4" spans="1:38" s="1350" customFormat="1" ht="15" x14ac:dyDescent="0.2">
      <c r="A4" s="1412"/>
      <c r="B4" s="1451"/>
      <c r="C4" s="1698"/>
      <c r="D4" s="1698"/>
      <c r="E4" s="1698"/>
      <c r="F4" s="1453"/>
      <c r="G4" s="1453"/>
      <c r="H4" s="1698"/>
      <c r="I4" s="1698"/>
      <c r="J4" s="1453"/>
      <c r="K4" s="1453"/>
      <c r="L4" s="1451"/>
      <c r="M4" s="1698"/>
      <c r="N4" s="1453"/>
      <c r="O4" s="1453"/>
      <c r="P4" s="3084"/>
      <c r="Q4" s="3084"/>
      <c r="R4" s="1453"/>
      <c r="S4" s="1454"/>
      <c r="T4" s="1346"/>
      <c r="U4" s="1412"/>
      <c r="V4" s="1415"/>
      <c r="X4" s="3085" t="s">
        <v>109</v>
      </c>
      <c r="Y4" s="3086"/>
      <c r="Z4" s="3086"/>
      <c r="AA4" s="3086"/>
      <c r="AB4" s="3086"/>
      <c r="AC4" s="3087"/>
      <c r="AD4" s="481"/>
      <c r="AE4"/>
      <c r="AF4" s="1756"/>
      <c r="AH4" s="1465"/>
      <c r="AI4" s="1465"/>
      <c r="AJ4" s="1465"/>
      <c r="AK4" s="1465"/>
      <c r="AL4" s="1406"/>
    </row>
    <row r="5" spans="1:38" s="1350" customFormat="1" x14ac:dyDescent="0.2">
      <c r="A5" s="1412"/>
      <c r="B5" s="3088" t="s">
        <v>110</v>
      </c>
      <c r="C5" s="3089"/>
      <c r="D5" s="3089"/>
      <c r="E5" s="3089"/>
      <c r="F5" s="3089"/>
      <c r="G5" s="3090"/>
      <c r="H5" s="3075" t="s">
        <v>537</v>
      </c>
      <c r="I5" s="3076"/>
      <c r="J5" s="3076"/>
      <c r="K5" s="3077"/>
      <c r="L5" s="3091" t="s">
        <v>112</v>
      </c>
      <c r="M5" s="3076"/>
      <c r="N5" s="3076"/>
      <c r="O5" s="3092"/>
      <c r="P5" s="3075" t="s">
        <v>537</v>
      </c>
      <c r="Q5" s="3076"/>
      <c r="R5" s="3076"/>
      <c r="S5" s="3077"/>
      <c r="T5" s="1706"/>
      <c r="U5" s="1677"/>
      <c r="V5" s="1684"/>
      <c r="X5" s="1412"/>
      <c r="Y5" s="1346"/>
      <c r="Z5" s="1460"/>
      <c r="AA5" s="1346"/>
      <c r="AB5" s="1460"/>
      <c r="AC5" s="1415"/>
      <c r="AD5" s="62"/>
      <c r="AE5"/>
      <c r="AF5" s="1346"/>
      <c r="AH5" s="1465"/>
      <c r="AI5" s="1465"/>
      <c r="AJ5" s="1465"/>
      <c r="AK5" s="1757"/>
      <c r="AL5" s="1406"/>
    </row>
    <row r="6" spans="1:38" s="1350" customFormat="1" x14ac:dyDescent="0.2">
      <c r="A6" s="1677" t="s">
        <v>678</v>
      </c>
      <c r="B6" s="3048" t="s">
        <v>114</v>
      </c>
      <c r="C6" s="3104"/>
      <c r="D6" s="3104"/>
      <c r="E6" s="3104"/>
      <c r="F6" s="3104"/>
      <c r="G6" s="3044"/>
      <c r="H6" s="3043" t="s">
        <v>538</v>
      </c>
      <c r="I6" s="3104"/>
      <c r="J6" s="3104"/>
      <c r="K6" s="3049"/>
      <c r="L6" s="3099" t="s">
        <v>116</v>
      </c>
      <c r="M6" s="3100"/>
      <c r="N6" s="3100"/>
      <c r="O6" s="3101"/>
      <c r="P6" s="3043" t="s">
        <v>538</v>
      </c>
      <c r="Q6" s="3104"/>
      <c r="R6" s="3104"/>
      <c r="S6" s="3049"/>
      <c r="T6" s="1706"/>
      <c r="U6" s="3048" t="s">
        <v>626</v>
      </c>
      <c r="V6" s="3049"/>
      <c r="X6" s="1412"/>
      <c r="Y6" s="1346"/>
      <c r="Z6" s="1413"/>
      <c r="AA6" s="1346"/>
      <c r="AB6" s="1413"/>
      <c r="AC6" s="1415"/>
      <c r="AD6" s="62"/>
      <c r="AE6"/>
      <c r="AF6" s="1346"/>
      <c r="AH6" s="1465"/>
      <c r="AI6" s="1465"/>
      <c r="AJ6" s="1465"/>
      <c r="AK6" s="1465"/>
      <c r="AL6" s="1406"/>
    </row>
    <row r="7" spans="1:38" s="1350" customFormat="1" x14ac:dyDescent="0.2">
      <c r="A7" s="1677"/>
      <c r="B7" s="3093">
        <v>2009</v>
      </c>
      <c r="C7" s="3094" t="e">
        <v>#REF!</v>
      </c>
      <c r="D7" s="3094" t="e">
        <v>#REF!</v>
      </c>
      <c r="E7" s="3094" t="e">
        <v>#REF!</v>
      </c>
      <c r="F7" s="3094"/>
      <c r="G7" s="3095"/>
      <c r="H7" s="3102" t="s">
        <v>539</v>
      </c>
      <c r="I7" s="3100"/>
      <c r="J7" s="3100"/>
      <c r="K7" s="3103"/>
      <c r="L7" s="3099" t="s">
        <v>118</v>
      </c>
      <c r="M7" s="3100"/>
      <c r="N7" s="3100"/>
      <c r="O7" s="3101"/>
      <c r="P7" s="3102" t="s">
        <v>539</v>
      </c>
      <c r="Q7" s="3100"/>
      <c r="R7" s="3100"/>
      <c r="S7" s="3103"/>
      <c r="T7" s="1703"/>
      <c r="U7" s="3048" t="s">
        <v>120</v>
      </c>
      <c r="V7" s="3049"/>
      <c r="X7" s="1412"/>
      <c r="Y7" s="1346"/>
      <c r="Z7" s="1413"/>
      <c r="AA7" s="1346"/>
      <c r="AB7" s="1413"/>
      <c r="AC7" s="1415"/>
      <c r="AD7" s="62"/>
      <c r="AE7"/>
      <c r="AF7" s="1346"/>
      <c r="AH7" s="1464"/>
      <c r="AI7" s="1465"/>
      <c r="AJ7" s="1464"/>
      <c r="AK7" s="1465"/>
      <c r="AL7" s="1406"/>
    </row>
    <row r="8" spans="1:38" s="1350" customFormat="1" x14ac:dyDescent="0.2">
      <c r="A8" s="1677"/>
      <c r="B8" s="3107"/>
      <c r="C8" s="3065"/>
      <c r="D8" s="3065"/>
      <c r="E8" s="3065"/>
      <c r="F8" s="3065"/>
      <c r="G8" s="3108"/>
      <c r="H8" s="3102" t="s">
        <v>800</v>
      </c>
      <c r="I8" s="3100">
        <v>0</v>
      </c>
      <c r="J8" s="3100">
        <v>77384</v>
      </c>
      <c r="K8" s="3103">
        <v>0</v>
      </c>
      <c r="L8" s="3110">
        <v>2009</v>
      </c>
      <c r="M8" s="3111"/>
      <c r="N8" s="3111"/>
      <c r="O8" s="3112"/>
      <c r="P8" s="3113" t="s">
        <v>800</v>
      </c>
      <c r="Q8" s="3114">
        <v>0</v>
      </c>
      <c r="R8" s="3114">
        <v>0</v>
      </c>
      <c r="S8" s="3115">
        <v>0</v>
      </c>
      <c r="T8" s="1468"/>
      <c r="U8" s="3048" t="s">
        <v>121</v>
      </c>
      <c r="V8" s="3049"/>
      <c r="X8" s="3048" t="s">
        <v>122</v>
      </c>
      <c r="Y8" s="3044"/>
      <c r="Z8" s="3043" t="s">
        <v>38</v>
      </c>
      <c r="AA8" s="3044"/>
      <c r="AB8" s="3043" t="s">
        <v>488</v>
      </c>
      <c r="AC8" s="3049"/>
      <c r="AD8" s="1709"/>
      <c r="AE8"/>
      <c r="AF8" s="1706"/>
      <c r="AH8" s="1465"/>
      <c r="AI8" s="1465"/>
      <c r="AJ8" s="1465"/>
      <c r="AK8" s="1465"/>
      <c r="AL8" s="1406"/>
    </row>
    <row r="9" spans="1:38" s="1350" customFormat="1" x14ac:dyDescent="0.2">
      <c r="A9" s="1677"/>
      <c r="B9" s="3105"/>
      <c r="C9" s="3106"/>
      <c r="D9" s="1469"/>
      <c r="E9" s="1470"/>
      <c r="F9" s="1682"/>
      <c r="G9" s="1678"/>
      <c r="H9" s="3075"/>
      <c r="I9" s="3092"/>
      <c r="J9" s="1699"/>
      <c r="K9" s="1700"/>
      <c r="L9" s="3048"/>
      <c r="M9" s="3104"/>
      <c r="N9" s="1460"/>
      <c r="O9" s="1471"/>
      <c r="P9" s="3043"/>
      <c r="Q9" s="3044"/>
      <c r="R9" s="1460"/>
      <c r="S9" s="1472"/>
      <c r="T9" s="1346"/>
      <c r="U9" s="3048" t="s">
        <v>123</v>
      </c>
      <c r="V9" s="3049"/>
      <c r="X9" s="3048" t="s">
        <v>124</v>
      </c>
      <c r="Y9" s="3044"/>
      <c r="Z9" s="3043" t="s">
        <v>40</v>
      </c>
      <c r="AA9" s="3044"/>
      <c r="AB9" s="1413"/>
      <c r="AC9" s="1415"/>
      <c r="AD9" s="62"/>
      <c r="AE9"/>
      <c r="AF9" s="1346"/>
      <c r="AH9" s="1465"/>
      <c r="AI9" s="1465"/>
      <c r="AJ9" s="1465"/>
      <c r="AK9" s="1465"/>
      <c r="AL9" s="1406"/>
    </row>
    <row r="10" spans="1:38" s="1350" customFormat="1" ht="15.75" customHeight="1" x14ac:dyDescent="0.2">
      <c r="A10" s="1677"/>
      <c r="B10" s="3048" t="s">
        <v>125</v>
      </c>
      <c r="C10" s="3044"/>
      <c r="D10" s="3043" t="s">
        <v>488</v>
      </c>
      <c r="E10" s="3044"/>
      <c r="F10" s="3043" t="s">
        <v>126</v>
      </c>
      <c r="G10" s="3044"/>
      <c r="H10" s="3102" t="s">
        <v>488</v>
      </c>
      <c r="I10" s="3101"/>
      <c r="J10" s="3043" t="s">
        <v>128</v>
      </c>
      <c r="K10" s="3104"/>
      <c r="L10" s="3048" t="s">
        <v>488</v>
      </c>
      <c r="M10" s="3044"/>
      <c r="N10" s="3043" t="s">
        <v>126</v>
      </c>
      <c r="O10" s="3044"/>
      <c r="P10" s="3043" t="s">
        <v>488</v>
      </c>
      <c r="Q10" s="3044"/>
      <c r="R10" s="3043" t="s">
        <v>128</v>
      </c>
      <c r="S10" s="3049"/>
      <c r="T10" s="1706"/>
      <c r="U10" s="3048" t="s">
        <v>129</v>
      </c>
      <c r="V10" s="3049"/>
      <c r="X10" s="3048" t="s">
        <v>130</v>
      </c>
      <c r="Y10" s="3044"/>
      <c r="Z10" s="3043" t="s">
        <v>131</v>
      </c>
      <c r="AA10" s="3044"/>
      <c r="AB10" s="1413"/>
      <c r="AC10" s="1415"/>
      <c r="AD10" s="62"/>
      <c r="AE10"/>
      <c r="AF10" s="1346"/>
      <c r="AH10" s="1346"/>
      <c r="AI10" s="1346"/>
      <c r="AJ10" s="1346"/>
      <c r="AK10" s="1346"/>
    </row>
    <row r="11" spans="1:38" x14ac:dyDescent="0.2">
      <c r="A11" s="1680"/>
      <c r="B11" s="3048" t="s">
        <v>132</v>
      </c>
      <c r="C11" s="3044"/>
      <c r="D11" s="1413"/>
      <c r="E11" s="1465"/>
      <c r="F11" s="3036" t="s">
        <v>133</v>
      </c>
      <c r="G11" s="3045"/>
      <c r="H11" s="3102"/>
      <c r="I11" s="3101"/>
      <c r="J11" s="3036" t="s">
        <v>40</v>
      </c>
      <c r="K11" s="3042"/>
      <c r="L11" s="3048"/>
      <c r="M11" s="3044"/>
      <c r="N11" s="3036" t="s">
        <v>133</v>
      </c>
      <c r="O11" s="3045"/>
      <c r="P11" s="3043"/>
      <c r="Q11" s="3044"/>
      <c r="R11" s="3036" t="s">
        <v>40</v>
      </c>
      <c r="S11" s="3037"/>
      <c r="T11" s="1681"/>
      <c r="U11" s="3041" t="s">
        <v>40</v>
      </c>
      <c r="V11" s="3037"/>
      <c r="X11" s="1425"/>
      <c r="Y11" s="1465"/>
      <c r="Z11" s="1423"/>
      <c r="AA11" s="1465"/>
      <c r="AB11" s="1423"/>
      <c r="AC11" s="1424"/>
      <c r="AD11" s="14"/>
      <c r="AE11" s="13"/>
      <c r="AF11" s="1465"/>
      <c r="AH11" s="1465"/>
      <c r="AI11" s="1465"/>
      <c r="AJ11" s="1465"/>
      <c r="AK11" s="1758"/>
    </row>
    <row r="12" spans="1:38" x14ac:dyDescent="0.2">
      <c r="A12" s="1425"/>
      <c r="B12" s="3041" t="s">
        <v>331</v>
      </c>
      <c r="C12" s="3045"/>
      <c r="D12" s="1675"/>
      <c r="E12" s="1465"/>
      <c r="F12" s="3036" t="s">
        <v>134</v>
      </c>
      <c r="G12" s="3045"/>
      <c r="H12" s="1423"/>
      <c r="I12" s="1426"/>
      <c r="J12" s="3036" t="s">
        <v>135</v>
      </c>
      <c r="K12" s="3042"/>
      <c r="L12" s="3041"/>
      <c r="M12" s="3045"/>
      <c r="N12" s="3036" t="s">
        <v>134</v>
      </c>
      <c r="O12" s="3045"/>
      <c r="P12" s="1423"/>
      <c r="Q12" s="1465"/>
      <c r="R12" s="3036" t="s">
        <v>135</v>
      </c>
      <c r="S12" s="3037"/>
      <c r="T12" s="1681"/>
      <c r="U12" s="3041" t="s">
        <v>136</v>
      </c>
      <c r="V12" s="3037"/>
      <c r="X12" s="1425"/>
      <c r="Y12" s="1465"/>
      <c r="Z12" s="1423"/>
      <c r="AA12" s="1465"/>
      <c r="AB12" s="1423"/>
      <c r="AC12" s="1424"/>
      <c r="AD12" s="14"/>
      <c r="AF12" s="1465"/>
      <c r="AH12" s="1465"/>
      <c r="AI12" s="1465"/>
      <c r="AJ12" s="1465"/>
      <c r="AK12" s="1465"/>
    </row>
    <row r="13" spans="1:38" x14ac:dyDescent="0.2">
      <c r="A13" s="1425"/>
      <c r="B13" s="1680" t="s">
        <v>137</v>
      </c>
      <c r="C13" s="1683"/>
      <c r="D13" s="3036" t="s">
        <v>138</v>
      </c>
      <c r="E13" s="3045"/>
      <c r="F13" s="3036" t="s">
        <v>139</v>
      </c>
      <c r="G13" s="3045"/>
      <c r="H13" s="3036" t="s">
        <v>140</v>
      </c>
      <c r="I13" s="3045"/>
      <c r="J13" s="3036" t="s">
        <v>802</v>
      </c>
      <c r="K13" s="3037"/>
      <c r="L13" s="3041" t="s">
        <v>142</v>
      </c>
      <c r="M13" s="3045"/>
      <c r="N13" s="3036" t="s">
        <v>143</v>
      </c>
      <c r="O13" s="3045"/>
      <c r="P13" s="3036" t="s">
        <v>144</v>
      </c>
      <c r="Q13" s="3045"/>
      <c r="R13" s="1675" t="s">
        <v>803</v>
      </c>
      <c r="S13" s="1676"/>
      <c r="T13" s="1681"/>
      <c r="U13" s="1680"/>
      <c r="V13" s="1676"/>
      <c r="X13" s="1425"/>
      <c r="Y13" s="1465"/>
      <c r="Z13" s="1423"/>
      <c r="AA13" s="1465"/>
      <c r="AB13" s="1423"/>
      <c r="AC13" s="1424"/>
      <c r="AD13" s="14"/>
      <c r="AF13" s="1465"/>
    </row>
    <row r="14" spans="1:38" ht="13.5" thickBot="1" x14ac:dyDescent="0.25">
      <c r="A14" s="1428"/>
      <c r="B14" s="3056"/>
      <c r="C14" s="3057"/>
      <c r="D14" s="3054"/>
      <c r="E14" s="3057"/>
      <c r="F14" s="3054" t="s">
        <v>489</v>
      </c>
      <c r="G14" s="3057"/>
      <c r="H14" s="1429"/>
      <c r="I14" s="1430"/>
      <c r="J14" s="3054"/>
      <c r="K14" s="3116"/>
      <c r="L14" s="3056"/>
      <c r="M14" s="3057"/>
      <c r="N14" s="3054" t="s">
        <v>487</v>
      </c>
      <c r="O14" s="3057"/>
      <c r="P14" s="1429"/>
      <c r="Q14" s="1479"/>
      <c r="R14" s="3054"/>
      <c r="S14" s="3055"/>
      <c r="T14" s="1681"/>
      <c r="U14" s="1687"/>
      <c r="V14" s="1686"/>
      <c r="X14" s="3056" t="s">
        <v>486</v>
      </c>
      <c r="Y14" s="3057"/>
      <c r="Z14" s="3054" t="s">
        <v>486</v>
      </c>
      <c r="AA14" s="3057"/>
      <c r="AB14" s="3054" t="s">
        <v>486</v>
      </c>
      <c r="AC14" s="3055"/>
      <c r="AD14" s="1668"/>
      <c r="AF14" s="1681"/>
    </row>
    <row r="15" spans="1:38" x14ac:dyDescent="0.2">
      <c r="A15" s="1759" t="s">
        <v>591</v>
      </c>
      <c r="B15" s="1760">
        <v>17188.614000000001</v>
      </c>
      <c r="C15" s="1761"/>
      <c r="D15" s="1762">
        <v>22659.933000000005</v>
      </c>
      <c r="E15" s="1761"/>
      <c r="F15" s="1763">
        <v>1.0900000000000001</v>
      </c>
      <c r="G15" s="1761"/>
      <c r="H15" s="1764">
        <v>49268</v>
      </c>
      <c r="I15" s="1765"/>
      <c r="J15" s="1766">
        <v>4434.1200000000026</v>
      </c>
      <c r="K15" s="1854"/>
      <c r="L15" s="1767">
        <v>22690.136000000006</v>
      </c>
      <c r="M15" s="1768"/>
      <c r="N15" s="1763">
        <v>1.016</v>
      </c>
      <c r="O15" s="1761"/>
      <c r="P15" s="1764">
        <v>49268</v>
      </c>
      <c r="Q15" s="1765"/>
      <c r="R15" s="1766">
        <v>788.28800000000047</v>
      </c>
      <c r="S15" s="1854"/>
      <c r="T15" s="1769"/>
      <c r="U15" s="1770">
        <v>5222.4080000000031</v>
      </c>
      <c r="V15" s="1771"/>
      <c r="W15" s="1772"/>
      <c r="X15" s="1767">
        <v>49599.086999274339</v>
      </c>
      <c r="Y15" s="1768"/>
      <c r="Z15" s="1762">
        <v>8817.6154665376598</v>
      </c>
      <c r="AA15" s="1768"/>
      <c r="AB15" s="1762">
        <v>58416.702465811999</v>
      </c>
      <c r="AC15" s="1771"/>
      <c r="AD15" s="14"/>
      <c r="AF15" s="1511"/>
    </row>
    <row r="16" spans="1:38" x14ac:dyDescent="0.2">
      <c r="A16" s="1759" t="s">
        <v>494</v>
      </c>
      <c r="B16" s="1760">
        <v>6877.0060000000003</v>
      </c>
      <c r="C16" s="1761"/>
      <c r="D16" s="1762">
        <v>18853.747000000003</v>
      </c>
      <c r="E16" s="1761"/>
      <c r="F16" s="1763">
        <v>1</v>
      </c>
      <c r="G16" s="1761"/>
      <c r="H16" s="1764">
        <v>54002.666666666672</v>
      </c>
      <c r="I16" s="1765"/>
      <c r="J16" s="1766">
        <v>0</v>
      </c>
      <c r="K16" s="1854"/>
      <c r="L16" s="1767">
        <v>18853.747000000003</v>
      </c>
      <c r="M16" s="1768"/>
      <c r="N16" s="1763">
        <v>1.044</v>
      </c>
      <c r="O16" s="1761"/>
      <c r="P16" s="1764">
        <v>54002.666666666672</v>
      </c>
      <c r="Q16" s="1765"/>
      <c r="R16" s="1766">
        <v>2376.1173333333354</v>
      </c>
      <c r="S16" s="1854"/>
      <c r="T16" s="1769"/>
      <c r="U16" s="1770">
        <v>2376.1173333333354</v>
      </c>
      <c r="V16" s="1771"/>
      <c r="W16" s="1772"/>
      <c r="X16" s="1767">
        <v>0</v>
      </c>
      <c r="Y16" s="1768"/>
      <c r="Z16" s="1762">
        <v>26578.723700865965</v>
      </c>
      <c r="AA16" s="1768"/>
      <c r="AB16" s="1762">
        <v>26578.723700865965</v>
      </c>
      <c r="AC16" s="1771"/>
      <c r="AD16" s="14"/>
      <c r="AF16" s="1465"/>
    </row>
    <row r="17" spans="1:37" x14ac:dyDescent="0.2">
      <c r="A17" s="1759" t="s">
        <v>612</v>
      </c>
      <c r="B17" s="1760">
        <v>7832.0999999999995</v>
      </c>
      <c r="C17" s="1761"/>
      <c r="D17" s="1762">
        <v>9507.0720000000001</v>
      </c>
      <c r="E17" s="1761"/>
      <c r="F17" s="1763">
        <v>1.1000000000000001</v>
      </c>
      <c r="G17" s="1761"/>
      <c r="H17" s="1764">
        <v>16448.666666666668</v>
      </c>
      <c r="I17" s="1773"/>
      <c r="J17" s="1766">
        <v>1644.8666666666686</v>
      </c>
      <c r="K17" s="1854"/>
      <c r="L17" s="1767">
        <v>9697.4339999999993</v>
      </c>
      <c r="M17" s="1768"/>
      <c r="N17" s="1763">
        <v>1.109</v>
      </c>
      <c r="O17" s="1761"/>
      <c r="P17" s="1764">
        <v>16448.666666666668</v>
      </c>
      <c r="Q17" s="1773"/>
      <c r="R17" s="1766">
        <v>1792.9046666666654</v>
      </c>
      <c r="S17" s="1854"/>
      <c r="T17" s="1769"/>
      <c r="U17" s="1770">
        <v>3437.771333333334</v>
      </c>
      <c r="V17" s="1771"/>
      <c r="W17" s="1772"/>
      <c r="X17" s="1767">
        <v>18399.115247716894</v>
      </c>
      <c r="Y17" s="1768"/>
      <c r="Z17" s="1762">
        <v>20055.035620011378</v>
      </c>
      <c r="AA17" s="1768"/>
      <c r="AB17" s="1762">
        <v>38454.150867728269</v>
      </c>
      <c r="AC17" s="1771"/>
      <c r="AD17" s="14"/>
      <c r="AE17" s="2873" t="s">
        <v>1200</v>
      </c>
      <c r="AF17" s="1465"/>
    </row>
    <row r="18" spans="1:37" x14ac:dyDescent="0.2">
      <c r="A18" s="1759" t="s">
        <v>306</v>
      </c>
      <c r="B18" s="1760">
        <v>13387.058999999999</v>
      </c>
      <c r="C18" s="1761"/>
      <c r="D18" s="1762">
        <v>17335.436999999998</v>
      </c>
      <c r="E18" s="1761"/>
      <c r="F18" s="1763">
        <v>1.093</v>
      </c>
      <c r="G18" s="1761"/>
      <c r="H18" s="1764">
        <v>35558</v>
      </c>
      <c r="I18" s="1765"/>
      <c r="J18" s="1766">
        <v>3306.8940000000002</v>
      </c>
      <c r="K18" s="1854"/>
      <c r="L18" s="1767">
        <v>17335.436999999998</v>
      </c>
      <c r="M18" s="1768"/>
      <c r="N18" s="1763">
        <v>1.0549999999999999</v>
      </c>
      <c r="O18" s="1761"/>
      <c r="P18" s="1764">
        <v>35558</v>
      </c>
      <c r="Q18" s="1765"/>
      <c r="R18" s="1766">
        <v>1955.6899999999951</v>
      </c>
      <c r="S18" s="1854"/>
      <c r="T18" s="1769"/>
      <c r="U18" s="1770">
        <v>5262.5839999999953</v>
      </c>
      <c r="V18" s="1771"/>
      <c r="W18" s="1772"/>
      <c r="X18" s="1767">
        <v>36990.185922658435</v>
      </c>
      <c r="Y18" s="1768"/>
      <c r="Z18" s="1762">
        <v>21875.916405873213</v>
      </c>
      <c r="AA18" s="1768"/>
      <c r="AB18" s="1762">
        <v>58866.102328531648</v>
      </c>
      <c r="AC18" s="1771"/>
      <c r="AD18" s="14"/>
      <c r="AE18" s="2874"/>
      <c r="AF18" s="1465"/>
    </row>
    <row r="19" spans="1:37" x14ac:dyDescent="0.2">
      <c r="A19" s="1774" t="s">
        <v>496</v>
      </c>
      <c r="B19" s="1760">
        <v>7111.7380000000003</v>
      </c>
      <c r="C19" s="1761"/>
      <c r="D19" s="1762">
        <v>8810.4560000000001</v>
      </c>
      <c r="E19" s="1761"/>
      <c r="F19" s="1763">
        <v>1.1000000000000001</v>
      </c>
      <c r="G19" s="1761"/>
      <c r="H19" s="1764">
        <v>12618.666666666666</v>
      </c>
      <c r="I19" s="1765"/>
      <c r="J19" s="1766">
        <v>1261.8666666666686</v>
      </c>
      <c r="K19" s="1854"/>
      <c r="L19" s="1767">
        <v>8810.4560000000001</v>
      </c>
      <c r="M19" s="1768"/>
      <c r="N19" s="1763">
        <v>1.1160000000000001</v>
      </c>
      <c r="O19" s="1761"/>
      <c r="P19" s="1764">
        <v>12618.666666666666</v>
      </c>
      <c r="Q19" s="1765"/>
      <c r="R19" s="1766">
        <v>1463.7653333333346</v>
      </c>
      <c r="S19" s="1854"/>
      <c r="T19" s="1769"/>
      <c r="U19" s="1770">
        <v>2725.6320000000032</v>
      </c>
      <c r="V19" s="1771"/>
      <c r="W19" s="1772"/>
      <c r="X19" s="1767">
        <v>14114.961837181756</v>
      </c>
      <c r="Y19" s="1768"/>
      <c r="Z19" s="1762">
        <v>16373.355731130827</v>
      </c>
      <c r="AA19" s="1768"/>
      <c r="AB19" s="1762">
        <v>30488.317568312581</v>
      </c>
      <c r="AC19" s="1771"/>
      <c r="AD19" s="14"/>
      <c r="AE19" s="2874"/>
      <c r="AF19" s="1465"/>
    </row>
    <row r="20" spans="1:37" x14ac:dyDescent="0.2">
      <c r="A20" s="1759" t="s">
        <v>445</v>
      </c>
      <c r="B20" s="1760">
        <v>10074.286999999998</v>
      </c>
      <c r="C20" s="1761"/>
      <c r="D20" s="1762">
        <v>18455.481000000003</v>
      </c>
      <c r="E20" s="1761"/>
      <c r="F20" s="1763">
        <v>1.036</v>
      </c>
      <c r="G20" s="1761"/>
      <c r="H20" s="1764">
        <v>45841.333333333328</v>
      </c>
      <c r="I20" s="1773"/>
      <c r="J20" s="1766">
        <v>1650.2880000000005</v>
      </c>
      <c r="K20" s="1854"/>
      <c r="L20" s="1767">
        <v>20337.334000000003</v>
      </c>
      <c r="M20" s="1768"/>
      <c r="N20" s="1763">
        <v>1.0329999999999999</v>
      </c>
      <c r="O20" s="1761"/>
      <c r="P20" s="1764">
        <v>45841.333333333328</v>
      </c>
      <c r="Q20" s="1773"/>
      <c r="R20" s="1766">
        <v>1512.7639999999956</v>
      </c>
      <c r="S20" s="1854"/>
      <c r="T20" s="1769"/>
      <c r="U20" s="1770">
        <v>3163.051999999996</v>
      </c>
      <c r="V20" s="1771"/>
      <c r="W20" s="1772"/>
      <c r="X20" s="1767">
        <v>18459.757085026664</v>
      </c>
      <c r="Y20" s="1768"/>
      <c r="Z20" s="1762">
        <v>16921.443994607718</v>
      </c>
      <c r="AA20" s="1768"/>
      <c r="AB20" s="1762">
        <v>35381.201079634382</v>
      </c>
      <c r="AC20" s="1771"/>
      <c r="AD20" s="14"/>
      <c r="AE20" s="2874"/>
      <c r="AF20" s="1465"/>
    </row>
    <row r="21" spans="1:37" x14ac:dyDescent="0.2">
      <c r="A21" s="1759" t="s">
        <v>592</v>
      </c>
      <c r="B21" s="1760">
        <v>27378.575000000001</v>
      </c>
      <c r="C21" s="1761"/>
      <c r="D21" s="1762">
        <v>38077.709000000003</v>
      </c>
      <c r="E21" s="1761"/>
      <c r="F21" s="1763">
        <v>1.08</v>
      </c>
      <c r="G21" s="1761"/>
      <c r="H21" s="1764">
        <v>68902.666666666657</v>
      </c>
      <c r="I21" s="1765"/>
      <c r="J21" s="1766">
        <v>5512.2133333333331</v>
      </c>
      <c r="K21" s="1854"/>
      <c r="L21" s="1767">
        <v>38077.709000000003</v>
      </c>
      <c r="M21" s="1768"/>
      <c r="N21" s="1763">
        <v>1</v>
      </c>
      <c r="O21" s="1761"/>
      <c r="P21" s="1764">
        <v>68902.666666666657</v>
      </c>
      <c r="Q21" s="1775"/>
      <c r="R21" s="1766">
        <v>0</v>
      </c>
      <c r="S21" s="1854"/>
      <c r="T21" s="1769"/>
      <c r="U21" s="1770">
        <v>5512.2133333333331</v>
      </c>
      <c r="V21" s="1771"/>
      <c r="W21" s="1772"/>
      <c r="X21" s="1767">
        <v>61658.40091800849</v>
      </c>
      <c r="Y21" s="1768"/>
      <c r="Z21" s="1762">
        <v>0</v>
      </c>
      <c r="AA21" s="1768"/>
      <c r="AB21" s="1762">
        <v>61658.40091800849</v>
      </c>
      <c r="AC21" s="1771"/>
      <c r="AD21" s="14"/>
      <c r="AF21" s="1465"/>
    </row>
    <row r="22" spans="1:37" x14ac:dyDescent="0.2">
      <c r="A22" s="1759" t="s">
        <v>593</v>
      </c>
      <c r="B22" s="1760">
        <v>12652.67</v>
      </c>
      <c r="C22" s="1761"/>
      <c r="D22" s="1762">
        <v>25291.233</v>
      </c>
      <c r="E22" s="1761"/>
      <c r="F22" s="1763">
        <v>1.0249999999999999</v>
      </c>
      <c r="G22" s="1761"/>
      <c r="H22" s="1764">
        <v>82694.666666666657</v>
      </c>
      <c r="I22" s="1765"/>
      <c r="J22" s="1766">
        <v>2067.3666666666541</v>
      </c>
      <c r="K22" s="1854"/>
      <c r="L22" s="1767">
        <v>28813.592000000001</v>
      </c>
      <c r="M22" s="1768"/>
      <c r="N22" s="1763">
        <v>1</v>
      </c>
      <c r="O22" s="1761"/>
      <c r="P22" s="1764">
        <v>82694.666666666657</v>
      </c>
      <c r="Q22" s="1765"/>
      <c r="R22" s="1766">
        <v>0</v>
      </c>
      <c r="S22" s="1854"/>
      <c r="T22" s="1769"/>
      <c r="U22" s="1770">
        <v>2067.3666666666541</v>
      </c>
      <c r="V22" s="1771"/>
      <c r="W22" s="1772"/>
      <c r="X22" s="1767">
        <v>23125.106934273113</v>
      </c>
      <c r="Y22" s="1768"/>
      <c r="Z22" s="1762">
        <v>0</v>
      </c>
      <c r="AA22" s="1768"/>
      <c r="AB22" s="1762">
        <v>23125.106934273113</v>
      </c>
      <c r="AC22" s="1771"/>
      <c r="AD22" s="14"/>
      <c r="AF22" s="1465"/>
    </row>
    <row r="23" spans="1:37" x14ac:dyDescent="0.2">
      <c r="A23" s="1759" t="s">
        <v>594</v>
      </c>
      <c r="B23" s="1760">
        <v>13176.362999999999</v>
      </c>
      <c r="C23" s="1761"/>
      <c r="D23" s="1762">
        <v>13723.314999999999</v>
      </c>
      <c r="E23" s="1761"/>
      <c r="F23" s="1763">
        <v>1.1000000000000001</v>
      </c>
      <c r="G23" s="1761"/>
      <c r="H23" s="1764">
        <v>36507.999999999993</v>
      </c>
      <c r="I23" s="1765"/>
      <c r="J23" s="1766">
        <v>3650.8000000000029</v>
      </c>
      <c r="K23" s="1854"/>
      <c r="L23" s="1767">
        <v>13723.314999999999</v>
      </c>
      <c r="M23" s="1768"/>
      <c r="N23" s="1763">
        <v>1.081</v>
      </c>
      <c r="O23" s="1761"/>
      <c r="P23" s="1764">
        <v>36507.999999999993</v>
      </c>
      <c r="Q23" s="1765"/>
      <c r="R23" s="1766">
        <v>2957.148000000001</v>
      </c>
      <c r="S23" s="1854"/>
      <c r="T23" s="1769"/>
      <c r="U23" s="1770">
        <v>6607.948000000004</v>
      </c>
      <c r="V23" s="1771"/>
      <c r="W23" s="1772"/>
      <c r="X23" s="1767">
        <v>40837.042483503108</v>
      </c>
      <c r="Y23" s="1768"/>
      <c r="Z23" s="1762">
        <v>33078.004411637499</v>
      </c>
      <c r="AA23" s="1768"/>
      <c r="AB23" s="1762">
        <v>73915.046895140607</v>
      </c>
      <c r="AC23" s="1771"/>
      <c r="AD23" s="14"/>
      <c r="AF23" s="1465"/>
    </row>
    <row r="24" spans="1:37" x14ac:dyDescent="0.2">
      <c r="A24" s="1759" t="s">
        <v>520</v>
      </c>
      <c r="B24" s="1760">
        <v>7289.3460000000005</v>
      </c>
      <c r="C24" s="1761"/>
      <c r="D24" s="1762">
        <v>7319.3950000000004</v>
      </c>
      <c r="E24" s="1761"/>
      <c r="F24" s="1763">
        <v>1.1000000000000001</v>
      </c>
      <c r="G24" s="1761"/>
      <c r="H24" s="1764">
        <v>14046</v>
      </c>
      <c r="I24" s="1765"/>
      <c r="J24" s="1766">
        <v>1404.6000000000004</v>
      </c>
      <c r="K24" s="1854"/>
      <c r="L24" s="1767">
        <v>7319.3950000000004</v>
      </c>
      <c r="M24" s="1768"/>
      <c r="N24" s="1763">
        <v>1.1259999999999999</v>
      </c>
      <c r="O24" s="1761"/>
      <c r="P24" s="1764">
        <v>14046</v>
      </c>
      <c r="Q24" s="1765"/>
      <c r="R24" s="1766">
        <v>1769.7959999999985</v>
      </c>
      <c r="S24" s="1854"/>
      <c r="T24" s="1769"/>
      <c r="U24" s="1776">
        <v>3174.3959999999988</v>
      </c>
      <c r="V24" s="1771"/>
      <c r="W24" s="1772"/>
      <c r="X24" s="1767">
        <v>15711.545379732779</v>
      </c>
      <c r="Y24" s="1768"/>
      <c r="Z24" s="1762">
        <v>19796.547178463283</v>
      </c>
      <c r="AA24" s="1768"/>
      <c r="AB24" s="1762">
        <v>35508.092558196062</v>
      </c>
      <c r="AC24" s="1771"/>
      <c r="AD24" s="14"/>
      <c r="AF24" s="1465"/>
    </row>
    <row r="25" spans="1:37" x14ac:dyDescent="0.2">
      <c r="A25" s="1759" t="s">
        <v>531</v>
      </c>
      <c r="B25" s="1760">
        <v>10420.453</v>
      </c>
      <c r="C25" s="1761"/>
      <c r="D25" s="1762">
        <v>16597.294000000002</v>
      </c>
      <c r="E25" s="1761"/>
      <c r="F25" s="1763">
        <v>1.0569999999999999</v>
      </c>
      <c r="G25" s="1761"/>
      <c r="H25" s="1764">
        <v>37542.666666666664</v>
      </c>
      <c r="I25" s="1773"/>
      <c r="J25" s="1766">
        <v>2139.9320000000007</v>
      </c>
      <c r="K25" s="1854"/>
      <c r="L25" s="1767">
        <v>18256.083000000002</v>
      </c>
      <c r="M25" s="1768"/>
      <c r="N25" s="1763">
        <v>1.048</v>
      </c>
      <c r="O25" s="1761"/>
      <c r="P25" s="1764">
        <v>37542.666666666664</v>
      </c>
      <c r="Q25" s="1773"/>
      <c r="R25" s="1766">
        <v>1802.0480000000025</v>
      </c>
      <c r="S25" s="1854"/>
      <c r="T25" s="1769"/>
      <c r="U25" s="1770">
        <v>3941.9800000000032</v>
      </c>
      <c r="V25" s="1771"/>
      <c r="W25" s="1772"/>
      <c r="X25" s="1767">
        <v>23936.806726144332</v>
      </c>
      <c r="Y25" s="1768"/>
      <c r="Z25" s="1762">
        <v>20157.310927279457</v>
      </c>
      <c r="AA25" s="1768"/>
      <c r="AB25" s="1762">
        <v>44094.117653423789</v>
      </c>
      <c r="AC25" s="1771"/>
      <c r="AD25" s="14"/>
      <c r="AF25" s="1465"/>
    </row>
    <row r="26" spans="1:37" x14ac:dyDescent="0.2">
      <c r="A26" s="1759" t="s">
        <v>500</v>
      </c>
      <c r="B26" s="1760">
        <v>9131.4549999999999</v>
      </c>
      <c r="C26" s="1761"/>
      <c r="D26" s="1762">
        <v>21939.449000000001</v>
      </c>
      <c r="E26" s="1761"/>
      <c r="F26" s="1763">
        <v>1.004</v>
      </c>
      <c r="G26" s="1761"/>
      <c r="H26" s="1764">
        <v>57139.333333333336</v>
      </c>
      <c r="I26" s="1765"/>
      <c r="J26" s="1766">
        <v>228.55733333333046</v>
      </c>
      <c r="K26" s="1854"/>
      <c r="L26" s="1767">
        <v>33050.441999999995</v>
      </c>
      <c r="M26" s="1768"/>
      <c r="N26" s="1763">
        <v>1</v>
      </c>
      <c r="O26" s="1761"/>
      <c r="P26" s="1764">
        <v>57139.333333333336</v>
      </c>
      <c r="Q26" s="1765"/>
      <c r="R26" s="1766">
        <v>0</v>
      </c>
      <c r="S26" s="1854"/>
      <c r="T26" s="1769"/>
      <c r="U26" s="1770">
        <v>228.55733333333046</v>
      </c>
      <c r="V26" s="1771"/>
      <c r="W26" s="1772"/>
      <c r="X26" s="1767">
        <v>2556.591851443352</v>
      </c>
      <c r="Y26" s="1768"/>
      <c r="Z26" s="1762">
        <v>0</v>
      </c>
      <c r="AA26" s="1768"/>
      <c r="AB26" s="1762">
        <v>2556.591851443352</v>
      </c>
      <c r="AC26" s="1771"/>
      <c r="AD26" s="14"/>
      <c r="AF26" s="1465"/>
    </row>
    <row r="27" spans="1:37" x14ac:dyDescent="0.2">
      <c r="A27" s="1759" t="s">
        <v>503</v>
      </c>
      <c r="B27" s="1760">
        <v>10272.088</v>
      </c>
      <c r="C27" s="1761"/>
      <c r="D27" s="1762">
        <v>32739.717000000001</v>
      </c>
      <c r="E27" s="1761"/>
      <c r="F27" s="1763">
        <v>1</v>
      </c>
      <c r="G27" s="1761"/>
      <c r="H27" s="1764">
        <v>94638.666666666672</v>
      </c>
      <c r="I27" s="1773"/>
      <c r="J27" s="1766">
        <v>0</v>
      </c>
      <c r="K27" s="1854"/>
      <c r="L27" s="1767">
        <v>38818.239000000001</v>
      </c>
      <c r="M27" s="1768"/>
      <c r="N27" s="1763">
        <v>1</v>
      </c>
      <c r="O27" s="1761"/>
      <c r="P27" s="1764">
        <v>94638.666666666672</v>
      </c>
      <c r="Q27" s="1773"/>
      <c r="R27" s="1766">
        <v>0</v>
      </c>
      <c r="S27" s="1854"/>
      <c r="T27" s="1769"/>
      <c r="U27" s="1770">
        <v>0</v>
      </c>
      <c r="V27" s="1771"/>
      <c r="W27" s="1772"/>
      <c r="X27" s="1767">
        <v>0</v>
      </c>
      <c r="Y27" s="1768"/>
      <c r="Z27" s="1762">
        <v>0</v>
      </c>
      <c r="AA27" s="1768"/>
      <c r="AB27" s="1762">
        <v>0</v>
      </c>
      <c r="AC27" s="1771"/>
      <c r="AD27" s="14"/>
      <c r="AF27" s="1465"/>
    </row>
    <row r="28" spans="1:37" x14ac:dyDescent="0.2">
      <c r="A28" s="1759" t="s">
        <v>505</v>
      </c>
      <c r="B28" s="1760">
        <v>2066.4940000000001</v>
      </c>
      <c r="C28" s="1761"/>
      <c r="D28" s="1762">
        <v>5880.5049999999992</v>
      </c>
      <c r="E28" s="1761"/>
      <c r="F28" s="1763">
        <v>1</v>
      </c>
      <c r="G28" s="1761"/>
      <c r="H28" s="1764">
        <v>12622.666666666668</v>
      </c>
      <c r="I28" s="1765"/>
      <c r="J28" s="1766">
        <v>0</v>
      </c>
      <c r="K28" s="1854"/>
      <c r="L28" s="1767">
        <v>5880.5049999999992</v>
      </c>
      <c r="M28" s="1768"/>
      <c r="N28" s="1763">
        <v>1.137</v>
      </c>
      <c r="O28" s="1761"/>
      <c r="P28" s="1764">
        <v>12622.666666666668</v>
      </c>
      <c r="Q28" s="1765"/>
      <c r="R28" s="1766">
        <v>1729.3053333333337</v>
      </c>
      <c r="S28" s="1854"/>
      <c r="T28" s="1769"/>
      <c r="U28" s="1770">
        <v>1729.3053333333337</v>
      </c>
      <c r="V28" s="1771"/>
      <c r="W28" s="1772"/>
      <c r="X28" s="1767">
        <v>0</v>
      </c>
      <c r="Y28" s="1768"/>
      <c r="Z28" s="1762">
        <v>19343.62752390758</v>
      </c>
      <c r="AA28" s="1768"/>
      <c r="AB28" s="1762">
        <v>19343.62752390758</v>
      </c>
      <c r="AC28" s="1771"/>
      <c r="AD28" s="14"/>
      <c r="AF28" s="1465"/>
    </row>
    <row r="29" spans="1:37" x14ac:dyDescent="0.2">
      <c r="A29" s="1759" t="s">
        <v>104</v>
      </c>
      <c r="B29" s="1760">
        <v>84324.834000000003</v>
      </c>
      <c r="C29" s="1761" t="s">
        <v>490</v>
      </c>
      <c r="D29" s="1762">
        <v>135599.57700000002</v>
      </c>
      <c r="E29" s="1761" t="s">
        <v>490</v>
      </c>
      <c r="F29" s="1763">
        <v>1.0549999999999999</v>
      </c>
      <c r="G29" s="1761"/>
      <c r="H29" s="1764">
        <v>97081.333333333314</v>
      </c>
      <c r="I29" s="1773"/>
      <c r="J29" s="1766">
        <v>5339.4733333333279</v>
      </c>
      <c r="K29" s="1854"/>
      <c r="L29" s="1767">
        <v>136107.59200000003</v>
      </c>
      <c r="M29" s="1768"/>
      <c r="N29" s="1763">
        <v>1</v>
      </c>
      <c r="O29" s="1761"/>
      <c r="P29" s="1764">
        <v>97081.333333333314</v>
      </c>
      <c r="Q29" s="1765"/>
      <c r="R29" s="1766">
        <v>0</v>
      </c>
      <c r="S29" s="1854"/>
      <c r="T29" s="1769"/>
      <c r="U29" s="1770">
        <v>5339.4733333333279</v>
      </c>
      <c r="V29" s="1771"/>
      <c r="W29" s="1772"/>
      <c r="X29" s="1767">
        <v>59726.169429403104</v>
      </c>
      <c r="Y29" s="1768"/>
      <c r="Z29" s="1762">
        <v>0</v>
      </c>
      <c r="AA29" s="1768"/>
      <c r="AB29" s="1762">
        <v>59726.169429403104</v>
      </c>
      <c r="AC29" s="1771"/>
      <c r="AD29" s="14"/>
      <c r="AF29" s="1465"/>
    </row>
    <row r="30" spans="1:37" x14ac:dyDescent="0.2">
      <c r="A30" s="1759" t="s">
        <v>506</v>
      </c>
      <c r="B30" s="1760">
        <v>4845.9849999999997</v>
      </c>
      <c r="C30" s="1761"/>
      <c r="D30" s="1762">
        <v>20668.417999999998</v>
      </c>
      <c r="E30" s="1761"/>
      <c r="F30" s="1763">
        <v>1</v>
      </c>
      <c r="G30" s="1761"/>
      <c r="H30" s="1764">
        <v>52011.333333333336</v>
      </c>
      <c r="I30" s="1765"/>
      <c r="J30" s="1766">
        <v>0</v>
      </c>
      <c r="K30" s="1854"/>
      <c r="L30" s="1767">
        <v>20668.417999999998</v>
      </c>
      <c r="M30" s="1768"/>
      <c r="N30" s="1763">
        <v>1.0309999999999999</v>
      </c>
      <c r="O30" s="1761"/>
      <c r="P30" s="1764">
        <v>52011.333333333336</v>
      </c>
      <c r="Q30" s="1765"/>
      <c r="R30" s="1766">
        <v>1612.3513333333321</v>
      </c>
      <c r="S30" s="1854"/>
      <c r="T30" s="1769"/>
      <c r="U30" s="1770">
        <v>1612.3513333333321</v>
      </c>
      <c r="V30" s="1771"/>
      <c r="W30" s="1772"/>
      <c r="X30" s="1767">
        <v>0</v>
      </c>
      <c r="Y30" s="1768"/>
      <c r="Z30" s="1762">
        <v>18035.405910393914</v>
      </c>
      <c r="AA30" s="1768"/>
      <c r="AB30" s="1762">
        <v>18035.405910393914</v>
      </c>
      <c r="AC30" s="1771"/>
      <c r="AD30" s="14"/>
      <c r="AF30" s="1465"/>
      <c r="AG30" s="1465"/>
      <c r="AH30" s="1465"/>
      <c r="AI30" s="1465"/>
      <c r="AJ30" s="1465"/>
      <c r="AK30" s="1465"/>
    </row>
    <row r="31" spans="1:37" x14ac:dyDescent="0.2">
      <c r="A31" s="1774" t="s">
        <v>320</v>
      </c>
      <c r="B31" s="1760">
        <v>34169.137999999999</v>
      </c>
      <c r="C31" s="1761"/>
      <c r="D31" s="1762">
        <v>39089.316000000006</v>
      </c>
      <c r="E31" s="1761"/>
      <c r="F31" s="1763">
        <v>1.1000000000000001</v>
      </c>
      <c r="G31" s="1761"/>
      <c r="H31" s="1764">
        <v>74663.333333333343</v>
      </c>
      <c r="I31" s="1765"/>
      <c r="J31" s="1766">
        <v>7466.333333333343</v>
      </c>
      <c r="K31" s="1854"/>
      <c r="L31" s="1767">
        <v>40190.299000000006</v>
      </c>
      <c r="M31" s="1768"/>
      <c r="N31" s="1763">
        <v>1</v>
      </c>
      <c r="O31" s="1761"/>
      <c r="P31" s="1764">
        <v>74663.333333333343</v>
      </c>
      <c r="Q31" s="1765"/>
      <c r="R31" s="1766">
        <v>0</v>
      </c>
      <c r="S31" s="1854"/>
      <c r="T31" s="1769"/>
      <c r="U31" s="1770">
        <v>7466.333333333343</v>
      </c>
      <c r="V31" s="1771"/>
      <c r="W31" s="1772"/>
      <c r="X31" s="1767">
        <v>83516.755650632418</v>
      </c>
      <c r="Y31" s="1768"/>
      <c r="Z31" s="1762">
        <v>0</v>
      </c>
      <c r="AA31" s="1768"/>
      <c r="AB31" s="1762">
        <v>83516.755650632418</v>
      </c>
      <c r="AC31" s="1771"/>
      <c r="AD31" s="14"/>
      <c r="AF31" s="1465"/>
    </row>
    <row r="32" spans="1:37" x14ac:dyDescent="0.2">
      <c r="A32" s="1759" t="s">
        <v>614</v>
      </c>
      <c r="B32" s="1760">
        <v>12937.884</v>
      </c>
      <c r="C32" s="1761"/>
      <c r="D32" s="1762">
        <v>14551.14</v>
      </c>
      <c r="E32" s="1761"/>
      <c r="F32" s="1763">
        <v>1.1000000000000001</v>
      </c>
      <c r="G32" s="1761"/>
      <c r="H32" s="1764">
        <v>25554.666666666668</v>
      </c>
      <c r="I32" s="1765"/>
      <c r="J32" s="1766">
        <v>2555.4666666666708</v>
      </c>
      <c r="K32" s="1854"/>
      <c r="L32" s="1767">
        <v>14551.14</v>
      </c>
      <c r="M32" s="1768"/>
      <c r="N32" s="1763">
        <v>1.075</v>
      </c>
      <c r="O32" s="1761"/>
      <c r="P32" s="1764">
        <v>25554.666666666668</v>
      </c>
      <c r="Q32" s="1775"/>
      <c r="R32" s="1766">
        <v>1916.5999999999985</v>
      </c>
      <c r="S32" s="1854"/>
      <c r="T32" s="1769"/>
      <c r="U32" s="1770">
        <v>4472.0666666666693</v>
      </c>
      <c r="V32" s="1771"/>
      <c r="W32" s="1772"/>
      <c r="X32" s="1767">
        <v>28584.885732399154</v>
      </c>
      <c r="Y32" s="1768"/>
      <c r="Z32" s="1762">
        <v>21438.664299299311</v>
      </c>
      <c r="AA32" s="1768"/>
      <c r="AB32" s="1762">
        <v>50023.550031698469</v>
      </c>
      <c r="AC32" s="1771"/>
      <c r="AD32" s="14"/>
      <c r="AF32" s="1465"/>
    </row>
    <row r="33" spans="1:33" x14ac:dyDescent="0.2">
      <c r="A33" s="1759" t="s">
        <v>509</v>
      </c>
      <c r="B33" s="1760">
        <v>9526.0759999999991</v>
      </c>
      <c r="C33" s="1761"/>
      <c r="D33" s="1762">
        <v>9892.6590000000015</v>
      </c>
      <c r="E33" s="1761"/>
      <c r="F33" s="1763">
        <v>1.1000000000000001</v>
      </c>
      <c r="G33" s="1761"/>
      <c r="H33" s="1764">
        <v>15217.999999999998</v>
      </c>
      <c r="I33" s="1765"/>
      <c r="J33" s="1766">
        <v>1521.8000000000011</v>
      </c>
      <c r="K33" s="1854"/>
      <c r="L33" s="1767">
        <v>9892.6590000000015</v>
      </c>
      <c r="M33" s="1768"/>
      <c r="N33" s="1763">
        <v>1.1080000000000001</v>
      </c>
      <c r="O33" s="1761"/>
      <c r="P33" s="1764">
        <v>15217.999999999998</v>
      </c>
      <c r="Q33" s="1775"/>
      <c r="R33" s="1766">
        <v>1643.5439999999999</v>
      </c>
      <c r="S33" s="1854"/>
      <c r="T33" s="1769"/>
      <c r="U33" s="1770">
        <v>3165.344000000001</v>
      </c>
      <c r="V33" s="1771"/>
      <c r="W33" s="1772"/>
      <c r="X33" s="1767">
        <v>17022.518694914819</v>
      </c>
      <c r="Y33" s="1768"/>
      <c r="Z33" s="1762">
        <v>18384.320190507988</v>
      </c>
      <c r="AA33" s="1768"/>
      <c r="AB33" s="1762">
        <v>35406.838885422811</v>
      </c>
      <c r="AC33" s="1771"/>
      <c r="AD33" s="14"/>
      <c r="AF33" s="1465"/>
    </row>
    <row r="34" spans="1:33" x14ac:dyDescent="0.2">
      <c r="A34" s="1774" t="s">
        <v>634</v>
      </c>
      <c r="B34" s="1760">
        <v>20814.879999999997</v>
      </c>
      <c r="C34" s="1761"/>
      <c r="D34" s="1762">
        <v>21298.922000000002</v>
      </c>
      <c r="E34" s="1761"/>
      <c r="F34" s="1763">
        <v>1.1000000000000001</v>
      </c>
      <c r="G34" s="1761"/>
      <c r="H34" s="1764">
        <v>34414.666666666672</v>
      </c>
      <c r="I34" s="1765"/>
      <c r="J34" s="1766">
        <v>3441.4666666666672</v>
      </c>
      <c r="K34" s="1854"/>
      <c r="L34" s="1767">
        <v>21360.172000000002</v>
      </c>
      <c r="M34" s="1768"/>
      <c r="N34" s="1763">
        <v>1.026</v>
      </c>
      <c r="O34" s="1761"/>
      <c r="P34" s="1764">
        <v>34414.666666666672</v>
      </c>
      <c r="Q34" s="1765"/>
      <c r="R34" s="1766">
        <v>894.78133333333244</v>
      </c>
      <c r="S34" s="1854"/>
      <c r="T34" s="1769"/>
      <c r="U34" s="1770">
        <v>4336.2479999999996</v>
      </c>
      <c r="V34" s="1771"/>
      <c r="W34" s="1772"/>
      <c r="X34" s="1767">
        <v>38495.486050242791</v>
      </c>
      <c r="Y34" s="1768"/>
      <c r="Z34" s="1762">
        <v>10008.826373063115</v>
      </c>
      <c r="AA34" s="1768"/>
      <c r="AB34" s="1762">
        <v>48504.312423305906</v>
      </c>
      <c r="AC34" s="1771"/>
      <c r="AD34" s="14"/>
      <c r="AF34" s="1465"/>
    </row>
    <row r="35" spans="1:33" x14ac:dyDescent="0.2">
      <c r="A35" s="1759" t="s">
        <v>511</v>
      </c>
      <c r="B35" s="1760">
        <v>9536.4809999999998</v>
      </c>
      <c r="C35" s="1761"/>
      <c r="D35" s="1762">
        <v>12048.903</v>
      </c>
      <c r="E35" s="1761"/>
      <c r="F35" s="1763">
        <v>1.0980000000000001</v>
      </c>
      <c r="G35" s="1761"/>
      <c r="H35" s="1764">
        <v>31564.666666666668</v>
      </c>
      <c r="I35" s="1765"/>
      <c r="J35" s="1766">
        <v>3093.3373333333329</v>
      </c>
      <c r="K35" s="1854"/>
      <c r="L35" s="1767">
        <v>12052.903</v>
      </c>
      <c r="M35" s="1768"/>
      <c r="N35" s="1763">
        <v>1.0920000000000001</v>
      </c>
      <c r="O35" s="1761"/>
      <c r="P35" s="1764">
        <v>31564.666666666668</v>
      </c>
      <c r="Q35" s="1775"/>
      <c r="R35" s="1766">
        <v>2903.9493333333339</v>
      </c>
      <c r="S35" s="1854"/>
      <c r="T35" s="1769"/>
      <c r="U35" s="1770">
        <v>5997.2866666666669</v>
      </c>
      <c r="V35" s="1771"/>
      <c r="W35" s="1772"/>
      <c r="X35" s="1767">
        <v>34601.38821549782</v>
      </c>
      <c r="Y35" s="1768"/>
      <c r="Z35" s="1762">
        <v>32482.935875773474</v>
      </c>
      <c r="AA35" s="1768"/>
      <c r="AB35" s="1762">
        <v>67084.324091271294</v>
      </c>
      <c r="AC35" s="1771"/>
      <c r="AD35" s="14"/>
      <c r="AF35" s="1465"/>
    </row>
    <row r="36" spans="1:33" x14ac:dyDescent="0.2">
      <c r="A36" s="1759" t="s">
        <v>326</v>
      </c>
      <c r="B36" s="1760">
        <v>10962.788</v>
      </c>
      <c r="C36" s="1761"/>
      <c r="D36" s="1762">
        <v>21278.073000000004</v>
      </c>
      <c r="E36" s="1761"/>
      <c r="F36" s="1763">
        <v>1.0289999999999999</v>
      </c>
      <c r="G36" s="1761"/>
      <c r="H36" s="1764">
        <v>61744.576271186445</v>
      </c>
      <c r="I36" s="1765"/>
      <c r="J36" s="1766">
        <v>1790.5927118644031</v>
      </c>
      <c r="K36" s="1854"/>
      <c r="L36" s="1767">
        <v>21278.073000000004</v>
      </c>
      <c r="M36" s="1768"/>
      <c r="N36" s="1763">
        <v>1.0269999999999999</v>
      </c>
      <c r="O36" s="1761"/>
      <c r="P36" s="1764">
        <v>61744.576271186445</v>
      </c>
      <c r="Q36" s="1775"/>
      <c r="R36" s="1766">
        <v>1667.1035593220295</v>
      </c>
      <c r="S36" s="1854"/>
      <c r="T36" s="1769"/>
      <c r="U36" s="1770">
        <v>3457.6962711864326</v>
      </c>
      <c r="V36" s="1771"/>
      <c r="W36" s="1772"/>
      <c r="X36" s="1767">
        <v>20029.174604212119</v>
      </c>
      <c r="Y36" s="1768"/>
      <c r="Z36" s="1762">
        <v>18647.852217714721</v>
      </c>
      <c r="AA36" s="1768"/>
      <c r="AB36" s="1762">
        <v>38677.02682192684</v>
      </c>
      <c r="AC36" s="1771"/>
      <c r="AD36" s="14"/>
      <c r="AF36" s="1465"/>
    </row>
    <row r="37" spans="1:33" ht="13.5" thickBot="1" x14ac:dyDescent="0.25">
      <c r="A37" s="1438" t="s">
        <v>513</v>
      </c>
      <c r="B37" s="1760">
        <v>11665.301000000001</v>
      </c>
      <c r="C37" s="1465"/>
      <c r="D37" s="1435">
        <v>11943.058999999999</v>
      </c>
      <c r="E37" s="1430"/>
      <c r="F37" s="1777">
        <v>1.1000000000000001</v>
      </c>
      <c r="G37" s="1465"/>
      <c r="H37" s="1764">
        <v>17241.282051282051</v>
      </c>
      <c r="I37" s="1430"/>
      <c r="J37" s="1778">
        <v>1724.1282051282069</v>
      </c>
      <c r="K37" s="1855"/>
      <c r="L37" s="1488">
        <v>11943.058999999999</v>
      </c>
      <c r="M37" s="1440"/>
      <c r="N37" s="1763">
        <v>1.093</v>
      </c>
      <c r="O37" s="1465"/>
      <c r="P37" s="1764">
        <v>17241.282051282051</v>
      </c>
      <c r="Q37" s="1779"/>
      <c r="R37" s="1778">
        <v>1603.4392307692287</v>
      </c>
      <c r="S37" s="1857"/>
      <c r="T37" s="1464"/>
      <c r="U37" s="1780">
        <v>3327.5674358974356</v>
      </c>
      <c r="V37" s="1431"/>
      <c r="W37" s="1772"/>
      <c r="X37" s="1490">
        <v>19285.717311226716</v>
      </c>
      <c r="Y37" s="1492"/>
      <c r="Z37" s="1439">
        <v>17935.717099440804</v>
      </c>
      <c r="AA37" s="1492"/>
      <c r="AB37" s="1439">
        <v>37221.43441066752</v>
      </c>
      <c r="AC37" s="1431"/>
      <c r="AD37" s="14"/>
      <c r="AF37" s="1465"/>
    </row>
    <row r="38" spans="1:33" ht="13.5" thickBot="1" x14ac:dyDescent="0.25">
      <c r="A38" s="1442" t="s">
        <v>488</v>
      </c>
      <c r="B38" s="1496">
        <v>353641.61499999993</v>
      </c>
      <c r="C38" s="1497"/>
      <c r="D38" s="1498">
        <v>543560.81000000006</v>
      </c>
      <c r="E38" s="1499"/>
      <c r="F38" s="1500"/>
      <c r="G38" s="1497"/>
      <c r="H38" s="1781">
        <v>1027325.8583224684</v>
      </c>
      <c r="I38" s="1501"/>
      <c r="J38" s="1782">
        <v>54234.102916992619</v>
      </c>
      <c r="K38" s="1856"/>
      <c r="L38" s="1496">
        <v>569708.13900000008</v>
      </c>
      <c r="M38" s="1503"/>
      <c r="N38" s="1504"/>
      <c r="O38" s="1497"/>
      <c r="P38" s="1781">
        <v>1027325.8583224684</v>
      </c>
      <c r="Q38" s="1493"/>
      <c r="R38" s="1782">
        <v>30389.595456757917</v>
      </c>
      <c r="S38" s="1858"/>
      <c r="T38" s="1484"/>
      <c r="U38" s="1783">
        <v>84623.698373750522</v>
      </c>
      <c r="V38" s="1506"/>
      <c r="X38" s="1502">
        <v>606650.69707349222</v>
      </c>
      <c r="Y38" s="1503"/>
      <c r="Z38" s="1443">
        <v>339931.30292650789</v>
      </c>
      <c r="AA38" s="1503"/>
      <c r="AB38" s="1443">
        <v>946582</v>
      </c>
      <c r="AC38" s="1431"/>
      <c r="AD38" s="14"/>
      <c r="AF38" s="1465"/>
    </row>
    <row r="39" spans="1:33" s="1508" customFormat="1" ht="16.5" x14ac:dyDescent="0.25">
      <c r="A39" s="1508" t="s">
        <v>61</v>
      </c>
      <c r="T39" s="1509"/>
      <c r="U39" s="1509"/>
      <c r="Z39" s="1445"/>
      <c r="AA39" s="1406"/>
      <c r="AB39" s="1446"/>
      <c r="AD39" s="320"/>
      <c r="AE39"/>
      <c r="AG39" s="1784"/>
    </row>
    <row r="40" spans="1:33" s="1508" customFormat="1" ht="16.5" x14ac:dyDescent="0.25">
      <c r="A40" s="1508" t="s">
        <v>362</v>
      </c>
      <c r="AD40" s="320"/>
      <c r="AE40"/>
      <c r="AG40" s="1785"/>
    </row>
    <row r="41" spans="1:33" s="1508" customFormat="1" ht="16.5" x14ac:dyDescent="0.25">
      <c r="A41" s="1508" t="s">
        <v>363</v>
      </c>
      <c r="AD41" s="320"/>
      <c r="AE41"/>
    </row>
    <row r="42" spans="1:33" s="1508" customFormat="1" ht="16.5" x14ac:dyDescent="0.25">
      <c r="A42" s="1508" t="s">
        <v>332</v>
      </c>
      <c r="AD42" s="320"/>
      <c r="AE42"/>
    </row>
    <row r="43" spans="1:33" ht="16.5" x14ac:dyDescent="0.25">
      <c r="A43" s="1786"/>
    </row>
    <row r="44" spans="1:33" x14ac:dyDescent="0.2">
      <c r="P44" s="1787"/>
    </row>
    <row r="45" spans="1:33" x14ac:dyDescent="0.2">
      <c r="F45" s="1787"/>
    </row>
    <row r="47" spans="1:33" x14ac:dyDescent="0.2">
      <c r="AE47" s="60"/>
    </row>
    <row r="53" spans="31:31" ht="15" x14ac:dyDescent="0.2">
      <c r="AE53" s="34"/>
    </row>
    <row r="54" spans="31:31" ht="15" x14ac:dyDescent="0.2">
      <c r="AE54" s="34"/>
    </row>
    <row r="55" spans="31:31" ht="15" x14ac:dyDescent="0.2">
      <c r="AE55" s="34"/>
    </row>
    <row r="56" spans="31:31" ht="15" x14ac:dyDescent="0.2">
      <c r="AE56" s="34"/>
    </row>
    <row r="57" spans="31:31" ht="15" x14ac:dyDescent="0.2">
      <c r="AE57" s="34"/>
    </row>
    <row r="58" spans="31:31" ht="15" x14ac:dyDescent="0.2">
      <c r="AE58" s="34"/>
    </row>
    <row r="59" spans="31:31" ht="15" x14ac:dyDescent="0.2">
      <c r="AE59" s="34"/>
    </row>
    <row r="60" spans="31:31" ht="15" x14ac:dyDescent="0.2">
      <c r="AE60" s="34"/>
    </row>
    <row r="61" spans="31:31" ht="15" x14ac:dyDescent="0.2">
      <c r="AE61" s="34"/>
    </row>
    <row r="62" spans="31:31" ht="15" x14ac:dyDescent="0.2">
      <c r="AE62" s="34"/>
    </row>
    <row r="63" spans="31:31" ht="15" x14ac:dyDescent="0.2">
      <c r="AE63" s="34"/>
    </row>
    <row r="64" spans="31:31" ht="15" x14ac:dyDescent="0.2">
      <c r="AE64" s="34"/>
    </row>
    <row r="66" spans="31:31" ht="15" x14ac:dyDescent="0.2">
      <c r="AE66" s="34"/>
    </row>
    <row r="67" spans="31:31" ht="15" x14ac:dyDescent="0.2">
      <c r="AE67" s="34"/>
    </row>
  </sheetData>
  <mergeCells count="80">
    <mergeCell ref="P5:S5"/>
    <mergeCell ref="B3:K3"/>
    <mergeCell ref="L3:S3"/>
    <mergeCell ref="X3:AC3"/>
    <mergeCell ref="P4:Q4"/>
    <mergeCell ref="X4:AC4"/>
    <mergeCell ref="B5:G5"/>
    <mergeCell ref="H5:K5"/>
    <mergeCell ref="L5:O5"/>
    <mergeCell ref="B7:G7"/>
    <mergeCell ref="H7:K7"/>
    <mergeCell ref="L7:O7"/>
    <mergeCell ref="P7:S7"/>
    <mergeCell ref="U7:V7"/>
    <mergeCell ref="B6:G6"/>
    <mergeCell ref="H6:K6"/>
    <mergeCell ref="L6:O6"/>
    <mergeCell ref="P6:S6"/>
    <mergeCell ref="U6:V6"/>
    <mergeCell ref="Z8:AA8"/>
    <mergeCell ref="AB8:AC8"/>
    <mergeCell ref="B9:C9"/>
    <mergeCell ref="H9:I9"/>
    <mergeCell ref="L9:M9"/>
    <mergeCell ref="P9:Q9"/>
    <mergeCell ref="U9:V9"/>
    <mergeCell ref="X9:Y9"/>
    <mergeCell ref="Z9:AA9"/>
    <mergeCell ref="B8:G8"/>
    <mergeCell ref="H8:K8"/>
    <mergeCell ref="L8:O8"/>
    <mergeCell ref="P8:S8"/>
    <mergeCell ref="U8:V8"/>
    <mergeCell ref="X8:Y8"/>
    <mergeCell ref="Z10:AA10"/>
    <mergeCell ref="B10:C10"/>
    <mergeCell ref="D10:E10"/>
    <mergeCell ref="F10:G10"/>
    <mergeCell ref="H10:I10"/>
    <mergeCell ref="J10:K10"/>
    <mergeCell ref="L10:M10"/>
    <mergeCell ref="N10:O10"/>
    <mergeCell ref="P10:Q10"/>
    <mergeCell ref="R10:S10"/>
    <mergeCell ref="U10:V10"/>
    <mergeCell ref="X10:Y10"/>
    <mergeCell ref="P11:Q11"/>
    <mergeCell ref="R11:S11"/>
    <mergeCell ref="U11:V11"/>
    <mergeCell ref="B12:C12"/>
    <mergeCell ref="F12:G12"/>
    <mergeCell ref="J12:K12"/>
    <mergeCell ref="L12:M12"/>
    <mergeCell ref="N12:O12"/>
    <mergeCell ref="R12:S12"/>
    <mergeCell ref="U12:V12"/>
    <mergeCell ref="B11:C11"/>
    <mergeCell ref="F11:G11"/>
    <mergeCell ref="H11:I11"/>
    <mergeCell ref="J11:K11"/>
    <mergeCell ref="L11:M11"/>
    <mergeCell ref="N11:O11"/>
    <mergeCell ref="P13:Q13"/>
    <mergeCell ref="B14:C14"/>
    <mergeCell ref="D14:E14"/>
    <mergeCell ref="F14:G14"/>
    <mergeCell ref="J14:K14"/>
    <mergeCell ref="L14:M14"/>
    <mergeCell ref="N14:O14"/>
    <mergeCell ref="D13:E13"/>
    <mergeCell ref="F13:G13"/>
    <mergeCell ref="H13:I13"/>
    <mergeCell ref="J13:K13"/>
    <mergeCell ref="L13:M13"/>
    <mergeCell ref="N13:O13"/>
    <mergeCell ref="R14:S14"/>
    <mergeCell ref="X14:Y14"/>
    <mergeCell ref="Z14:AA14"/>
    <mergeCell ref="AB14:AC14"/>
    <mergeCell ref="AE17:AE20"/>
  </mergeCells>
  <pageMargins left="0.4" right="0.32" top="1.44" bottom="0.51" header="0.72" footer="0.5"/>
  <pageSetup paperSize="9" scale="74" orientation="landscape"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729"/>
  <sheetViews>
    <sheetView zoomScale="80" zoomScaleNormal="80" workbookViewId="0">
      <pane xSplit="2" ySplit="12" topLeftCell="C13" activePane="bottomRight" state="frozen"/>
      <selection activeCell="A19" sqref="A19:I19"/>
      <selection pane="topRight" activeCell="A19" sqref="A19:I19"/>
      <selection pane="bottomLeft" activeCell="A19" sqref="A19:I19"/>
      <selection pane="bottomRight" activeCell="AH21" sqref="AH21"/>
    </sheetView>
  </sheetViews>
  <sheetFormatPr defaultRowHeight="12.75" x14ac:dyDescent="0.2"/>
  <cols>
    <col min="1" max="1" width="4.42578125" customWidth="1"/>
    <col min="2" max="2" width="21.42578125" customWidth="1"/>
    <col min="3" max="3" width="11.7109375" customWidth="1"/>
    <col min="4" max="4" width="3.5703125" customWidth="1"/>
    <col min="5" max="5" width="9" customWidth="1"/>
    <col min="6" max="6" width="2.7109375" customWidth="1"/>
    <col min="7" max="7" width="13" customWidth="1"/>
    <col min="8" max="8" width="2.85546875" customWidth="1"/>
    <col min="9" max="9" width="1.85546875" customWidth="1"/>
    <col min="10" max="10" width="9.7109375" customWidth="1"/>
    <col min="11" max="11" width="2.7109375" customWidth="1"/>
    <col min="12" max="12" width="11.85546875" customWidth="1"/>
    <col min="13" max="13" width="1.7109375" customWidth="1"/>
    <col min="14" max="14" width="7.28515625" customWidth="1"/>
    <col min="15" max="15" width="1.7109375" customWidth="1"/>
    <col min="16" max="16" width="12.42578125" customWidth="1"/>
    <col min="17" max="17" width="1.42578125" customWidth="1"/>
    <col min="18" max="18" width="8" customWidth="1"/>
    <col min="19" max="19" width="1.85546875" customWidth="1"/>
    <col min="20" max="20" width="11.7109375" customWidth="1"/>
    <col min="21" max="21" width="1.85546875" customWidth="1"/>
    <col min="22" max="22" width="2.42578125" customWidth="1"/>
    <col min="23" max="23" width="2.28515625" customWidth="1"/>
    <col min="24" max="24" width="10.5703125" customWidth="1"/>
    <col min="25" max="25" width="2.28515625" customWidth="1"/>
    <col min="26" max="26" width="12" customWidth="1"/>
    <col min="27" max="27" width="2.28515625" customWidth="1"/>
    <col min="28" max="28" width="10.5703125" customWidth="1"/>
    <col min="29" max="29" width="1.5703125" customWidth="1"/>
    <col min="30" max="30" width="2.85546875" customWidth="1"/>
    <col min="31" max="31" width="4.85546875" customWidth="1"/>
  </cols>
  <sheetData>
    <row r="1" spans="1:33" ht="23.25" x14ac:dyDescent="0.35">
      <c r="A1" s="325" t="s">
        <v>1201</v>
      </c>
      <c r="B1" s="325"/>
      <c r="L1" s="326"/>
      <c r="X1" s="2030"/>
      <c r="Y1" s="14"/>
      <c r="Z1" s="14"/>
      <c r="AE1" s="24"/>
    </row>
    <row r="2" spans="1:33" ht="13.5" thickBot="1" x14ac:dyDescent="0.25"/>
    <row r="3" spans="1:33" x14ac:dyDescent="0.2">
      <c r="A3" s="25"/>
      <c r="B3" s="26"/>
      <c r="C3" s="2847" t="s">
        <v>84</v>
      </c>
      <c r="D3" s="2848"/>
      <c r="E3" s="2848"/>
      <c r="F3" s="2848"/>
      <c r="G3" s="2848"/>
      <c r="H3" s="3126"/>
      <c r="I3" s="1918"/>
      <c r="J3" s="2847" t="s">
        <v>451</v>
      </c>
      <c r="K3" s="2848"/>
      <c r="L3" s="2848"/>
      <c r="M3" s="2848"/>
      <c r="N3" s="2848"/>
      <c r="O3" s="2848"/>
      <c r="P3" s="2867"/>
      <c r="Q3" s="3126"/>
      <c r="R3" s="1922"/>
      <c r="S3" s="1912"/>
      <c r="T3" s="1920"/>
      <c r="U3" s="1913"/>
      <c r="V3" s="1918"/>
      <c r="W3" s="1918"/>
      <c r="X3" s="3306" t="s">
        <v>452</v>
      </c>
      <c r="Y3" s="3307"/>
      <c r="Z3" s="3307"/>
      <c r="AA3" s="3307"/>
      <c r="AB3" s="3307"/>
      <c r="AC3" s="3308"/>
    </row>
    <row r="4" spans="1:33" x14ac:dyDescent="0.2">
      <c r="A4" s="1"/>
      <c r="B4" s="14"/>
      <c r="C4" s="1942"/>
      <c r="D4" s="1943"/>
      <c r="E4" s="1943" t="s">
        <v>341</v>
      </c>
      <c r="F4" s="1943"/>
      <c r="G4" s="437">
        <v>2010</v>
      </c>
      <c r="H4" s="1911"/>
      <c r="I4" s="1918"/>
      <c r="J4" s="3192" t="s">
        <v>453</v>
      </c>
      <c r="K4" s="3193"/>
      <c r="L4" s="437">
        <v>2010</v>
      </c>
      <c r="M4" s="1910"/>
      <c r="N4" s="1910"/>
      <c r="O4" s="1926"/>
      <c r="P4" s="2854"/>
      <c r="Q4" s="2853"/>
      <c r="R4" s="1923"/>
      <c r="S4" s="1918"/>
      <c r="T4" s="1916"/>
      <c r="U4" s="1919"/>
      <c r="V4" s="1918"/>
      <c r="W4" s="1918"/>
      <c r="X4" s="1907"/>
      <c r="Y4" s="1908"/>
      <c r="Z4" s="2031" t="s">
        <v>861</v>
      </c>
      <c r="AA4" s="1908"/>
      <c r="AB4" s="1908"/>
      <c r="AC4" s="1909"/>
    </row>
    <row r="5" spans="1:33" x14ac:dyDescent="0.2">
      <c r="A5" s="1"/>
      <c r="B5" s="14"/>
      <c r="C5" s="2879" t="s">
        <v>85</v>
      </c>
      <c r="D5" s="2850"/>
      <c r="E5" s="2849" t="s">
        <v>454</v>
      </c>
      <c r="F5" s="2850"/>
      <c r="G5" s="2849" t="s">
        <v>86</v>
      </c>
      <c r="H5" s="3155"/>
      <c r="I5" s="1918"/>
      <c r="J5" s="1923"/>
      <c r="K5" s="1918"/>
      <c r="L5" s="2849" t="s">
        <v>455</v>
      </c>
      <c r="M5" s="2890"/>
      <c r="N5" s="2890"/>
      <c r="O5" s="2850"/>
      <c r="P5" s="2854" t="s">
        <v>454</v>
      </c>
      <c r="Q5" s="2853"/>
      <c r="R5" s="2851" t="s">
        <v>372</v>
      </c>
      <c r="S5" s="2852"/>
      <c r="T5" s="2854" t="s">
        <v>373</v>
      </c>
      <c r="U5" s="2853"/>
      <c r="V5" s="1918"/>
      <c r="W5" s="1918"/>
      <c r="X5" s="1896"/>
      <c r="Y5" s="1931"/>
      <c r="Z5" s="2032"/>
      <c r="AA5" s="2033"/>
      <c r="AB5" s="2032"/>
      <c r="AC5" s="2020"/>
    </row>
    <row r="6" spans="1:33" x14ac:dyDescent="0.2">
      <c r="A6" s="1"/>
      <c r="B6" s="14"/>
      <c r="C6" s="2851" t="s">
        <v>342</v>
      </c>
      <c r="D6" s="2864"/>
      <c r="E6" s="2854" t="s">
        <v>456</v>
      </c>
      <c r="F6" s="2864"/>
      <c r="G6" s="2854" t="s">
        <v>456</v>
      </c>
      <c r="H6" s="2853"/>
      <c r="I6" s="1918"/>
      <c r="J6" s="1923"/>
      <c r="K6" s="1918"/>
      <c r="L6" s="2882" t="s">
        <v>299</v>
      </c>
      <c r="M6" s="2883"/>
      <c r="N6" s="2883"/>
      <c r="O6" s="2884"/>
      <c r="P6" s="2854" t="s">
        <v>456</v>
      </c>
      <c r="Q6" s="2853"/>
      <c r="R6" s="2851" t="s">
        <v>375</v>
      </c>
      <c r="S6" s="2852"/>
      <c r="T6" s="2854" t="s">
        <v>376</v>
      </c>
      <c r="U6" s="2853"/>
      <c r="V6" s="1918"/>
      <c r="W6" s="1918"/>
      <c r="X6" s="2971" t="s">
        <v>377</v>
      </c>
      <c r="Y6" s="2965"/>
      <c r="Z6" s="2964" t="s">
        <v>457</v>
      </c>
      <c r="AA6" s="2965"/>
      <c r="AB6" s="2034"/>
      <c r="AC6" s="2020"/>
    </row>
    <row r="7" spans="1:33" x14ac:dyDescent="0.2">
      <c r="A7" s="2971" t="s">
        <v>678</v>
      </c>
      <c r="B7" s="2852"/>
      <c r="C7" s="2851" t="s">
        <v>343</v>
      </c>
      <c r="D7" s="2864"/>
      <c r="E7" s="2854" t="s">
        <v>90</v>
      </c>
      <c r="F7" s="2864"/>
      <c r="G7" s="2854" t="s">
        <v>396</v>
      </c>
      <c r="H7" s="2853"/>
      <c r="I7" s="1918"/>
      <c r="J7" s="2851" t="s">
        <v>457</v>
      </c>
      <c r="K7" s="2852"/>
      <c r="L7" s="2849" t="s">
        <v>457</v>
      </c>
      <c r="M7" s="2850"/>
      <c r="N7" s="2887" t="s">
        <v>458</v>
      </c>
      <c r="O7" s="2886"/>
      <c r="P7" s="2854" t="s">
        <v>396</v>
      </c>
      <c r="Q7" s="2853"/>
      <c r="R7" s="2851" t="s">
        <v>385</v>
      </c>
      <c r="S7" s="2852"/>
      <c r="T7" s="1916"/>
      <c r="U7" s="1919"/>
      <c r="V7" s="1918"/>
      <c r="W7" s="1918"/>
      <c r="X7" s="2971" t="s">
        <v>456</v>
      </c>
      <c r="Y7" s="2965"/>
      <c r="Z7" s="2964" t="s">
        <v>387</v>
      </c>
      <c r="AA7" s="2965"/>
      <c r="AB7" s="1641"/>
      <c r="AC7" s="1404"/>
    </row>
    <row r="8" spans="1:33" x14ac:dyDescent="0.2">
      <c r="A8" s="2851"/>
      <c r="B8" s="2852"/>
      <c r="C8" s="2851" t="s">
        <v>585</v>
      </c>
      <c r="D8" s="2864"/>
      <c r="E8" s="2854" t="s">
        <v>664</v>
      </c>
      <c r="F8" s="2864"/>
      <c r="G8" s="2854" t="s">
        <v>92</v>
      </c>
      <c r="H8" s="2853"/>
      <c r="I8" s="1918"/>
      <c r="J8" s="2851" t="s">
        <v>459</v>
      </c>
      <c r="K8" s="2852"/>
      <c r="L8" s="2854" t="s">
        <v>383</v>
      </c>
      <c r="M8" s="2864"/>
      <c r="N8" s="438" t="s">
        <v>22</v>
      </c>
      <c r="O8" s="365"/>
      <c r="P8" s="2854"/>
      <c r="Q8" s="2853"/>
      <c r="R8" s="1923"/>
      <c r="S8" s="1918"/>
      <c r="T8" s="1916"/>
      <c r="U8" s="1919"/>
      <c r="V8" s="1918"/>
      <c r="W8" s="1918"/>
      <c r="X8" s="2971" t="s">
        <v>396</v>
      </c>
      <c r="Y8" s="2965"/>
      <c r="Z8" s="2964" t="s">
        <v>223</v>
      </c>
      <c r="AA8" s="2965"/>
      <c r="AB8" s="2964" t="s">
        <v>488</v>
      </c>
      <c r="AC8" s="2972"/>
    </row>
    <row r="9" spans="1:33" x14ac:dyDescent="0.2">
      <c r="A9" s="1"/>
      <c r="B9" s="14"/>
      <c r="C9" s="1944">
        <v>2010</v>
      </c>
      <c r="D9" s="1917"/>
      <c r="E9" s="2854" t="s">
        <v>343</v>
      </c>
      <c r="F9" s="2864"/>
      <c r="G9" s="2854" t="s">
        <v>95</v>
      </c>
      <c r="H9" s="2853"/>
      <c r="I9" s="1918"/>
      <c r="J9" s="2851" t="s">
        <v>460</v>
      </c>
      <c r="K9" s="2852"/>
      <c r="L9" s="31"/>
      <c r="M9" s="14"/>
      <c r="N9" s="2885"/>
      <c r="O9" s="3143"/>
      <c r="P9" s="2854"/>
      <c r="Q9" s="2853"/>
      <c r="R9" s="2851" t="s">
        <v>491</v>
      </c>
      <c r="S9" s="2852"/>
      <c r="T9" s="1916"/>
      <c r="U9" s="1919"/>
      <c r="V9" s="1918"/>
      <c r="W9" s="1918"/>
      <c r="X9" s="2971"/>
      <c r="Y9" s="2965"/>
      <c r="Z9" s="2964"/>
      <c r="AA9" s="2965"/>
      <c r="AB9" s="1641"/>
      <c r="AC9" s="1404"/>
    </row>
    <row r="10" spans="1:33" x14ac:dyDescent="0.2">
      <c r="A10" s="1"/>
      <c r="B10" s="14"/>
      <c r="C10" s="2851" t="s">
        <v>665</v>
      </c>
      <c r="D10" s="2864"/>
      <c r="E10" s="2854" t="s">
        <v>99</v>
      </c>
      <c r="F10" s="2864"/>
      <c r="G10" s="2854"/>
      <c r="H10" s="2853"/>
      <c r="I10" s="1918"/>
      <c r="J10" s="2851"/>
      <c r="K10" s="2852"/>
      <c r="L10" s="1916"/>
      <c r="M10" s="1918"/>
      <c r="N10" s="1916"/>
      <c r="O10" s="1917"/>
      <c r="P10" s="2854"/>
      <c r="Q10" s="2853"/>
      <c r="R10" s="1923"/>
      <c r="S10" s="1918"/>
      <c r="T10" s="1916"/>
      <c r="U10" s="1919"/>
      <c r="V10" s="1918"/>
      <c r="W10" s="1918"/>
      <c r="X10" s="2851" t="s">
        <v>436</v>
      </c>
      <c r="Y10" s="2864"/>
      <c r="Z10" s="2854" t="s">
        <v>437</v>
      </c>
      <c r="AA10" s="2864"/>
      <c r="AB10" s="1641"/>
      <c r="AC10" s="1404"/>
    </row>
    <row r="11" spans="1:33" x14ac:dyDescent="0.2">
      <c r="A11" s="1923"/>
      <c r="B11" s="1918"/>
      <c r="C11" s="2851" t="s">
        <v>137</v>
      </c>
      <c r="D11" s="2864"/>
      <c r="E11" s="2854" t="s">
        <v>138</v>
      </c>
      <c r="F11" s="2864"/>
      <c r="G11" s="2854" t="s">
        <v>100</v>
      </c>
      <c r="H11" s="2853"/>
      <c r="I11" s="14"/>
      <c r="J11" s="1923"/>
      <c r="K11" s="1918"/>
      <c r="L11" s="1916"/>
      <c r="M11" s="1918"/>
      <c r="N11" s="1916"/>
      <c r="O11" s="1917"/>
      <c r="P11" s="2854" t="s">
        <v>140</v>
      </c>
      <c r="Q11" s="2853"/>
      <c r="R11" s="2851" t="s">
        <v>461</v>
      </c>
      <c r="S11" s="2864"/>
      <c r="T11" s="2854" t="s">
        <v>462</v>
      </c>
      <c r="U11" s="2853"/>
      <c r="V11" s="14"/>
      <c r="W11" s="1918"/>
      <c r="X11" s="2851" t="s">
        <v>440</v>
      </c>
      <c r="Y11" s="2864"/>
      <c r="Z11" s="2854" t="s">
        <v>441</v>
      </c>
      <c r="AA11" s="2864"/>
      <c r="AB11" s="2854" t="s">
        <v>442</v>
      </c>
      <c r="AC11" s="2853"/>
      <c r="AE11" s="13"/>
    </row>
    <row r="12" spans="1:33" ht="13.5" thickBot="1" x14ac:dyDescent="0.25">
      <c r="A12" s="262"/>
      <c r="B12" s="41" t="s">
        <v>443</v>
      </c>
      <c r="C12" s="1936"/>
      <c r="D12" s="1924"/>
      <c r="E12" s="1958" t="s">
        <v>492</v>
      </c>
      <c r="F12" s="1915"/>
      <c r="G12" s="1914"/>
      <c r="H12" s="7"/>
      <c r="I12" s="14"/>
      <c r="J12" s="439">
        <v>1</v>
      </c>
      <c r="K12" s="340"/>
      <c r="L12" s="336">
        <v>1</v>
      </c>
      <c r="M12" s="340"/>
      <c r="N12" s="336">
        <v>3</v>
      </c>
      <c r="O12" s="227"/>
      <c r="P12" s="1914"/>
      <c r="Q12" s="1935"/>
      <c r="R12" s="1936"/>
      <c r="S12" s="17"/>
      <c r="T12" s="2869"/>
      <c r="U12" s="3141"/>
      <c r="V12" s="14"/>
      <c r="W12" s="1918"/>
      <c r="X12" s="3142" t="s">
        <v>486</v>
      </c>
      <c r="Y12" s="2891"/>
      <c r="Z12" s="2869" t="s">
        <v>486</v>
      </c>
      <c r="AA12" s="2891"/>
      <c r="AB12" s="2869" t="s">
        <v>486</v>
      </c>
      <c r="AC12" s="3141"/>
    </row>
    <row r="13" spans="1:33" x14ac:dyDescent="0.2">
      <c r="A13" s="693" t="s">
        <v>591</v>
      </c>
      <c r="B13" s="669"/>
      <c r="C13" s="2070">
        <v>749</v>
      </c>
      <c r="D13" s="1966"/>
      <c r="E13" s="2036">
        <v>0.56499999999999995</v>
      </c>
      <c r="F13" s="669"/>
      <c r="G13" s="2037">
        <v>423.18499999999995</v>
      </c>
      <c r="H13" s="721"/>
      <c r="I13" s="440"/>
      <c r="J13" s="2038">
        <v>155.26</v>
      </c>
      <c r="K13" s="2039"/>
      <c r="L13" s="2040">
        <v>84</v>
      </c>
      <c r="M13" s="2041"/>
      <c r="N13" s="2035">
        <v>11</v>
      </c>
      <c r="O13" s="2042"/>
      <c r="P13" s="2043">
        <v>272.26</v>
      </c>
      <c r="Q13" s="1968"/>
      <c r="R13" s="2044">
        <v>0.64335928730933289</v>
      </c>
      <c r="S13" s="2039"/>
      <c r="T13" s="2036">
        <v>150.92499999999995</v>
      </c>
      <c r="U13" s="643"/>
      <c r="V13" s="1"/>
      <c r="W13" s="5"/>
      <c r="X13" s="654">
        <v>32489.117349493194</v>
      </c>
      <c r="Y13" s="652"/>
      <c r="Z13" s="670">
        <v>7137.3745301419031</v>
      </c>
      <c r="AA13" s="652"/>
      <c r="AB13" s="670">
        <v>39626.491879635098</v>
      </c>
      <c r="AC13" s="643"/>
      <c r="AG13" s="2092"/>
    </row>
    <row r="14" spans="1:33" x14ac:dyDescent="0.2">
      <c r="A14" s="642" t="s">
        <v>494</v>
      </c>
      <c r="B14" s="669"/>
      <c r="C14" s="2070">
        <v>982</v>
      </c>
      <c r="D14" s="1966"/>
      <c r="E14" s="2036">
        <v>1.4124999999999999</v>
      </c>
      <c r="F14" s="669"/>
      <c r="G14" s="2037">
        <v>1387.0749999999998</v>
      </c>
      <c r="H14" s="721"/>
      <c r="I14" s="440"/>
      <c r="J14" s="2038">
        <v>1253.03</v>
      </c>
      <c r="K14" s="2039"/>
      <c r="L14" s="2040">
        <v>434.50200000000001</v>
      </c>
      <c r="M14" s="2041"/>
      <c r="N14" s="2035">
        <v>160</v>
      </c>
      <c r="O14" s="2042"/>
      <c r="P14" s="2043">
        <v>2167.5320000000002</v>
      </c>
      <c r="Q14" s="1968"/>
      <c r="R14" s="2044">
        <v>1.5626638790260083</v>
      </c>
      <c r="S14" s="2039"/>
      <c r="T14" s="2036">
        <v>0</v>
      </c>
      <c r="U14" s="643"/>
      <c r="V14" s="1"/>
      <c r="W14" s="5"/>
      <c r="X14" s="654">
        <v>258654.23311092961</v>
      </c>
      <c r="Y14" s="652"/>
      <c r="Z14" s="670">
        <v>0</v>
      </c>
      <c r="AA14" s="652"/>
      <c r="AB14" s="670">
        <v>258654.23311092961</v>
      </c>
      <c r="AC14" s="643"/>
      <c r="AG14" s="2092"/>
    </row>
    <row r="15" spans="1:33" x14ac:dyDescent="0.2">
      <c r="A15" s="693" t="s">
        <v>612</v>
      </c>
      <c r="B15" s="702"/>
      <c r="C15" s="2070">
        <v>260</v>
      </c>
      <c r="D15" s="2045"/>
      <c r="E15" s="2036">
        <v>0.56499999999999995</v>
      </c>
      <c r="F15" s="669"/>
      <c r="G15" s="2037">
        <v>146.89999999999998</v>
      </c>
      <c r="H15" s="721"/>
      <c r="I15" s="440"/>
      <c r="J15" s="2038">
        <v>39.56</v>
      </c>
      <c r="K15" s="2039"/>
      <c r="L15" s="2040">
        <v>14.5</v>
      </c>
      <c r="M15" s="2041"/>
      <c r="N15" s="2035">
        <v>3</v>
      </c>
      <c r="O15" s="2042"/>
      <c r="P15" s="2043">
        <v>63.06</v>
      </c>
      <c r="Q15" s="1968"/>
      <c r="R15" s="2044">
        <v>0.42927161334240987</v>
      </c>
      <c r="S15" s="2039"/>
      <c r="T15" s="2036">
        <v>83.839999999999975</v>
      </c>
      <c r="U15" s="643"/>
      <c r="V15" s="1"/>
      <c r="W15" s="5"/>
      <c r="X15" s="654">
        <v>7525.0265924448722</v>
      </c>
      <c r="Y15" s="652"/>
      <c r="Z15" s="670">
        <v>3964.8665271300124</v>
      </c>
      <c r="AA15" s="652"/>
      <c r="AB15" s="670">
        <v>11489.893119574885</v>
      </c>
      <c r="AC15" s="643"/>
      <c r="AG15" s="2092"/>
    </row>
    <row r="16" spans="1:33" x14ac:dyDescent="0.2">
      <c r="A16" s="693" t="s">
        <v>306</v>
      </c>
      <c r="B16" s="669"/>
      <c r="C16" s="2070">
        <v>574</v>
      </c>
      <c r="D16" s="2045"/>
      <c r="E16" s="2036">
        <v>0.56499999999999995</v>
      </c>
      <c r="F16" s="669"/>
      <c r="G16" s="2037">
        <v>324.30999999999995</v>
      </c>
      <c r="H16" s="721"/>
      <c r="I16" s="440"/>
      <c r="J16" s="2038">
        <v>48.45</v>
      </c>
      <c r="K16" s="2039"/>
      <c r="L16" s="2040">
        <v>32.5</v>
      </c>
      <c r="M16" s="2041"/>
      <c r="N16" s="2035">
        <v>12</v>
      </c>
      <c r="O16" s="2042"/>
      <c r="P16" s="2043">
        <v>116.95</v>
      </c>
      <c r="Q16" s="1968"/>
      <c r="R16" s="2044">
        <v>0.360611760352749</v>
      </c>
      <c r="S16" s="2039"/>
      <c r="T16" s="2036">
        <v>207.35999999999996</v>
      </c>
      <c r="U16" s="643"/>
      <c r="V16" s="1"/>
      <c r="W16" s="5"/>
      <c r="X16" s="654">
        <v>13955.785917957941</v>
      </c>
      <c r="Y16" s="652"/>
      <c r="Z16" s="670">
        <v>9806.2347693902611</v>
      </c>
      <c r="AA16" s="652"/>
      <c r="AB16" s="670">
        <v>23762.020687348202</v>
      </c>
      <c r="AC16" s="643"/>
      <c r="AG16" s="2092"/>
    </row>
    <row r="17" spans="1:33" x14ac:dyDescent="0.2">
      <c r="A17" s="693" t="s">
        <v>496</v>
      </c>
      <c r="B17" s="669"/>
      <c r="C17" s="2070">
        <v>292</v>
      </c>
      <c r="D17" s="2045"/>
      <c r="E17" s="2036">
        <v>1.4124999999999999</v>
      </c>
      <c r="F17" s="669"/>
      <c r="G17" s="2037">
        <v>412.45</v>
      </c>
      <c r="H17" s="721"/>
      <c r="I17" s="440"/>
      <c r="J17" s="2038">
        <v>142.22</v>
      </c>
      <c r="K17" s="2039"/>
      <c r="L17" s="2040">
        <v>116.67</v>
      </c>
      <c r="M17" s="2041"/>
      <c r="N17" s="2035">
        <v>36</v>
      </c>
      <c r="O17" s="2042"/>
      <c r="P17" s="2043">
        <v>366.89</v>
      </c>
      <c r="Q17" s="1968"/>
      <c r="R17" s="2044">
        <v>0.88953812583343439</v>
      </c>
      <c r="S17" s="2039"/>
      <c r="T17" s="2036">
        <v>45.56</v>
      </c>
      <c r="U17" s="643"/>
      <c r="V17" s="1"/>
      <c r="W17" s="5"/>
      <c r="X17" s="654">
        <v>43781.430486871221</v>
      </c>
      <c r="Y17" s="652"/>
      <c r="Z17" s="670">
        <v>2154.5720297715106</v>
      </c>
      <c r="AA17" s="652"/>
      <c r="AB17" s="670">
        <v>45936.002516642729</v>
      </c>
      <c r="AC17" s="643"/>
      <c r="AG17" s="2092"/>
    </row>
    <row r="18" spans="1:33" x14ac:dyDescent="0.2">
      <c r="A18" s="644" t="s">
        <v>445</v>
      </c>
      <c r="B18" s="669"/>
      <c r="C18" s="2070">
        <v>795</v>
      </c>
      <c r="D18" s="2045"/>
      <c r="E18" s="2036">
        <v>1.4124999999999999</v>
      </c>
      <c r="F18" s="669"/>
      <c r="G18" s="2037">
        <v>1122.9375</v>
      </c>
      <c r="H18" s="721"/>
      <c r="I18" s="440"/>
      <c r="J18" s="2038">
        <v>496.49</v>
      </c>
      <c r="K18" s="2039"/>
      <c r="L18" s="2040">
        <v>243.06</v>
      </c>
      <c r="M18" s="2041"/>
      <c r="N18" s="2035">
        <v>100</v>
      </c>
      <c r="O18" s="2042"/>
      <c r="P18" s="2043">
        <v>1039.55</v>
      </c>
      <c r="Q18" s="1968"/>
      <c r="R18" s="2044">
        <v>0.92574163744642957</v>
      </c>
      <c r="S18" s="2039"/>
      <c r="T18" s="2036">
        <v>83.387500000000045</v>
      </c>
      <c r="U18" s="643"/>
      <c r="V18" s="1"/>
      <c r="W18" s="5"/>
      <c r="X18" s="654">
        <v>124050.76743063853</v>
      </c>
      <c r="Y18" s="652"/>
      <c r="Z18" s="670">
        <v>3943.4674085287952</v>
      </c>
      <c r="AA18" s="652"/>
      <c r="AB18" s="670">
        <v>127994.23483916733</v>
      </c>
      <c r="AC18" s="643"/>
      <c r="AE18" s="3215">
        <v>2.39</v>
      </c>
      <c r="AG18" s="2092"/>
    </row>
    <row r="19" spans="1:33" x14ac:dyDescent="0.2">
      <c r="A19" s="644" t="s">
        <v>592</v>
      </c>
      <c r="B19" s="702"/>
      <c r="C19" s="2070">
        <v>884</v>
      </c>
      <c r="D19" s="2045"/>
      <c r="E19" s="2036">
        <v>1.0960999999999999</v>
      </c>
      <c r="F19" s="669"/>
      <c r="G19" s="2037">
        <v>968.9523999999999</v>
      </c>
      <c r="H19" s="722"/>
      <c r="I19" s="440"/>
      <c r="J19" s="2038">
        <v>610.9</v>
      </c>
      <c r="K19" s="2039"/>
      <c r="L19" s="2040">
        <v>237.75</v>
      </c>
      <c r="M19" s="2041"/>
      <c r="N19" s="2035">
        <v>51</v>
      </c>
      <c r="O19" s="2042"/>
      <c r="P19" s="2043">
        <v>1001.65</v>
      </c>
      <c r="Q19" s="1968"/>
      <c r="R19" s="2044">
        <v>1.03374531091517</v>
      </c>
      <c r="S19" s="2039"/>
      <c r="T19" s="2036">
        <v>0</v>
      </c>
      <c r="U19" s="643"/>
      <c r="V19" s="1"/>
      <c r="W19" s="5"/>
      <c r="X19" s="654">
        <v>119528.11427723448</v>
      </c>
      <c r="Y19" s="652"/>
      <c r="Z19" s="670">
        <v>0</v>
      </c>
      <c r="AA19" s="652"/>
      <c r="AB19" s="670">
        <v>119528.11427723448</v>
      </c>
      <c r="AC19" s="643"/>
      <c r="AE19" s="3215"/>
      <c r="AG19" s="2092"/>
    </row>
    <row r="20" spans="1:33" x14ac:dyDescent="0.2">
      <c r="A20" s="693" t="s">
        <v>593</v>
      </c>
      <c r="B20" s="669"/>
      <c r="C20" s="2070">
        <v>1403</v>
      </c>
      <c r="D20" s="2045"/>
      <c r="E20" s="2036">
        <v>1.4124999999999999</v>
      </c>
      <c r="F20" s="669"/>
      <c r="G20" s="2037">
        <v>1981.7374999999997</v>
      </c>
      <c r="H20" s="721"/>
      <c r="I20" s="440"/>
      <c r="J20" s="2038">
        <v>1146.51</v>
      </c>
      <c r="K20" s="2039"/>
      <c r="L20" s="2040">
        <v>437.33600000000001</v>
      </c>
      <c r="M20" s="2041"/>
      <c r="N20" s="2035">
        <v>163</v>
      </c>
      <c r="O20" s="2042"/>
      <c r="P20" s="2043">
        <v>2072.846</v>
      </c>
      <c r="Q20" s="1968"/>
      <c r="R20" s="2044">
        <v>1.0459740505490764</v>
      </c>
      <c r="S20" s="2039"/>
      <c r="T20" s="2036">
        <v>0</v>
      </c>
      <c r="U20" s="643"/>
      <c r="V20" s="1"/>
      <c r="W20" s="5"/>
      <c r="X20" s="654">
        <v>247355.23742535655</v>
      </c>
      <c r="Y20" s="652"/>
      <c r="Z20" s="670">
        <v>0</v>
      </c>
      <c r="AA20" s="652"/>
      <c r="AB20" s="670">
        <v>247355.23742535655</v>
      </c>
      <c r="AC20" s="643"/>
      <c r="AE20" s="3215"/>
      <c r="AG20" s="2092"/>
    </row>
    <row r="21" spans="1:33" x14ac:dyDescent="0.2">
      <c r="A21" s="693" t="s">
        <v>594</v>
      </c>
      <c r="B21" s="669"/>
      <c r="C21" s="2070">
        <v>770</v>
      </c>
      <c r="D21" s="2045"/>
      <c r="E21" s="2036">
        <v>1.4124999999999999</v>
      </c>
      <c r="F21" s="669"/>
      <c r="G21" s="2037">
        <v>1087.625</v>
      </c>
      <c r="H21" s="721"/>
      <c r="I21" s="440"/>
      <c r="J21" s="2038">
        <v>93.25</v>
      </c>
      <c r="K21" s="2039"/>
      <c r="L21" s="2040">
        <v>137.77799999999999</v>
      </c>
      <c r="M21" s="2041"/>
      <c r="N21" s="2035">
        <v>10</v>
      </c>
      <c r="O21" s="2042"/>
      <c r="P21" s="2043">
        <v>261.02800000000002</v>
      </c>
      <c r="Q21" s="1968"/>
      <c r="R21" s="2044">
        <v>0.23999816113090452</v>
      </c>
      <c r="S21" s="2039"/>
      <c r="T21" s="2036">
        <v>826.59699999999998</v>
      </c>
      <c r="U21" s="643"/>
      <c r="V21" s="1"/>
      <c r="W21" s="5"/>
      <c r="X21" s="654">
        <v>31148.789111523947</v>
      </c>
      <c r="Y21" s="652"/>
      <c r="Z21" s="670">
        <v>39090.491134614596</v>
      </c>
      <c r="AA21" s="652"/>
      <c r="AB21" s="670">
        <v>70239.280246138544</v>
      </c>
      <c r="AC21" s="643"/>
      <c r="AE21" s="3215"/>
      <c r="AG21" s="2092"/>
    </row>
    <row r="22" spans="1:33" x14ac:dyDescent="0.2">
      <c r="A22" s="693" t="s">
        <v>520</v>
      </c>
      <c r="B22" s="669"/>
      <c r="C22" s="2070">
        <v>152</v>
      </c>
      <c r="D22" s="2045"/>
      <c r="E22" s="2036">
        <v>0.56499999999999995</v>
      </c>
      <c r="F22" s="669"/>
      <c r="G22" s="2037">
        <v>85.88</v>
      </c>
      <c r="H22" s="721"/>
      <c r="I22" s="440"/>
      <c r="J22" s="2038">
        <v>7.57</v>
      </c>
      <c r="K22" s="2039"/>
      <c r="L22" s="2040">
        <v>0</v>
      </c>
      <c r="M22" s="2041"/>
      <c r="N22" s="2035">
        <v>0</v>
      </c>
      <c r="O22" s="2042"/>
      <c r="P22" s="2043">
        <v>7.57</v>
      </c>
      <c r="Q22" s="1968"/>
      <c r="R22" s="2044">
        <v>8.8146250582207736E-2</v>
      </c>
      <c r="S22" s="2039"/>
      <c r="T22" s="2036">
        <v>78.31</v>
      </c>
      <c r="U22" s="643"/>
      <c r="V22" s="1"/>
      <c r="W22" s="5"/>
      <c r="X22" s="654">
        <v>903.33731850313484</v>
      </c>
      <c r="Y22" s="652"/>
      <c r="Z22" s="670">
        <v>3703.3480169316717</v>
      </c>
      <c r="AA22" s="652"/>
      <c r="AB22" s="670">
        <v>4606.6853354348068</v>
      </c>
      <c r="AC22" s="643"/>
      <c r="AG22" s="2092"/>
    </row>
    <row r="23" spans="1:33" x14ac:dyDescent="0.2">
      <c r="A23" s="644" t="s">
        <v>531</v>
      </c>
      <c r="B23" s="669"/>
      <c r="C23" s="2070">
        <v>574</v>
      </c>
      <c r="D23" s="2045"/>
      <c r="E23" s="2036">
        <v>1.0508999999999999</v>
      </c>
      <c r="F23" s="669"/>
      <c r="G23" s="2037">
        <v>603.21659999999997</v>
      </c>
      <c r="H23" s="722"/>
      <c r="I23" s="440"/>
      <c r="J23" s="2038">
        <v>255.51</v>
      </c>
      <c r="K23" s="2039"/>
      <c r="L23" s="2040">
        <v>208.96600000000001</v>
      </c>
      <c r="M23" s="2041"/>
      <c r="N23" s="2035">
        <v>64</v>
      </c>
      <c r="O23" s="2042"/>
      <c r="P23" s="2043">
        <v>656.476</v>
      </c>
      <c r="Q23" s="1968"/>
      <c r="R23" s="2044">
        <v>1.0882923314776152</v>
      </c>
      <c r="S23" s="2039"/>
      <c r="T23" s="2036">
        <v>0</v>
      </c>
      <c r="U23" s="643"/>
      <c r="V23" s="1"/>
      <c r="W23" s="5"/>
      <c r="X23" s="654">
        <v>78338.080515411348</v>
      </c>
      <c r="Y23" s="652"/>
      <c r="Z23" s="670">
        <v>0</v>
      </c>
      <c r="AA23" s="652"/>
      <c r="AB23" s="670">
        <v>78338.080515411348</v>
      </c>
      <c r="AC23" s="643"/>
      <c r="AG23" s="2092"/>
    </row>
    <row r="24" spans="1:33" x14ac:dyDescent="0.2">
      <c r="A24" s="693" t="s">
        <v>500</v>
      </c>
      <c r="B24" s="669"/>
      <c r="C24" s="2070">
        <v>1086</v>
      </c>
      <c r="D24" s="2045"/>
      <c r="E24" s="2036">
        <v>1.4124999999999999</v>
      </c>
      <c r="F24" s="669"/>
      <c r="G24" s="2037">
        <v>1533.9749999999999</v>
      </c>
      <c r="H24" s="721"/>
      <c r="I24" s="440"/>
      <c r="J24" s="2038">
        <v>585.94000000000005</v>
      </c>
      <c r="K24" s="2039"/>
      <c r="L24" s="2040">
        <v>352.61700000000002</v>
      </c>
      <c r="M24" s="2041"/>
      <c r="N24" s="2035">
        <v>129</v>
      </c>
      <c r="O24" s="2042"/>
      <c r="P24" s="2043">
        <v>1325.557</v>
      </c>
      <c r="Q24" s="1968"/>
      <c r="R24" s="2044">
        <v>0.86413207516419765</v>
      </c>
      <c r="S24" s="2039"/>
      <c r="T24" s="2036">
        <v>208.41799999999989</v>
      </c>
      <c r="U24" s="643"/>
      <c r="V24" s="1"/>
      <c r="W24" s="5"/>
      <c r="X24" s="654">
        <v>158180.33103078729</v>
      </c>
      <c r="Y24" s="652"/>
      <c r="Z24" s="670">
        <v>9856.2685096777514</v>
      </c>
      <c r="AA24" s="652"/>
      <c r="AB24" s="670">
        <v>168036.59954046505</v>
      </c>
      <c r="AC24" s="643"/>
      <c r="AG24" s="2092"/>
    </row>
    <row r="25" spans="1:33" x14ac:dyDescent="0.2">
      <c r="A25" s="644" t="s">
        <v>503</v>
      </c>
      <c r="B25" s="669"/>
      <c r="C25" s="2070">
        <v>1691</v>
      </c>
      <c r="D25" s="2045"/>
      <c r="E25" s="2036">
        <v>1.4124999999999999</v>
      </c>
      <c r="F25" s="669"/>
      <c r="G25" s="2037">
        <v>2388.5374999999999</v>
      </c>
      <c r="H25" s="721"/>
      <c r="I25" s="440"/>
      <c r="J25" s="2038">
        <v>1187.46</v>
      </c>
      <c r="K25" s="2039"/>
      <c r="L25" s="2040">
        <v>636.99</v>
      </c>
      <c r="M25" s="2041"/>
      <c r="N25" s="2035">
        <v>188</v>
      </c>
      <c r="O25" s="2042"/>
      <c r="P25" s="2043">
        <v>2388.4499999999998</v>
      </c>
      <c r="Q25" s="1968"/>
      <c r="R25" s="2044">
        <v>0.99996336670452102</v>
      </c>
      <c r="S25" s="2039"/>
      <c r="T25" s="2036">
        <v>8.7500000000090949E-2</v>
      </c>
      <c r="U25" s="643"/>
      <c r="V25" s="1"/>
      <c r="W25" s="5"/>
      <c r="X25" s="654">
        <v>285016.64707778231</v>
      </c>
      <c r="Y25" s="652"/>
      <c r="Z25" s="670">
        <v>4.1379511107375571</v>
      </c>
      <c r="AA25" s="652"/>
      <c r="AB25" s="670">
        <v>285020.78502889303</v>
      </c>
      <c r="AC25" s="643"/>
      <c r="AG25" s="2092"/>
    </row>
    <row r="26" spans="1:33" x14ac:dyDescent="0.2">
      <c r="A26" s="693" t="s">
        <v>505</v>
      </c>
      <c r="B26" s="669"/>
      <c r="C26" s="2070">
        <v>321</v>
      </c>
      <c r="D26" s="2045"/>
      <c r="E26" s="2036">
        <v>1.4124999999999999</v>
      </c>
      <c r="F26" s="669"/>
      <c r="G26" s="2037">
        <v>453.41249999999997</v>
      </c>
      <c r="H26" s="721"/>
      <c r="I26" s="440"/>
      <c r="J26" s="2038">
        <v>325.33</v>
      </c>
      <c r="K26" s="2039"/>
      <c r="L26" s="2040">
        <v>158</v>
      </c>
      <c r="M26" s="2041"/>
      <c r="N26" s="2035">
        <v>44</v>
      </c>
      <c r="O26" s="2042"/>
      <c r="P26" s="2043">
        <v>615.32999999999993</v>
      </c>
      <c r="Q26" s="1968"/>
      <c r="R26" s="2044">
        <v>1.3571085931684723</v>
      </c>
      <c r="S26" s="2039"/>
      <c r="T26" s="2036">
        <v>0</v>
      </c>
      <c r="U26" s="643"/>
      <c r="V26" s="1"/>
      <c r="W26" s="5"/>
      <c r="X26" s="654">
        <v>73428.078229132618</v>
      </c>
      <c r="Y26" s="652"/>
      <c r="Z26" s="670">
        <v>0</v>
      </c>
      <c r="AA26" s="652"/>
      <c r="AB26" s="670">
        <v>73428.078229132618</v>
      </c>
      <c r="AC26" s="643"/>
      <c r="AG26" s="2092"/>
    </row>
    <row r="27" spans="1:33" x14ac:dyDescent="0.2">
      <c r="A27" s="693" t="s">
        <v>104</v>
      </c>
      <c r="B27" s="669"/>
      <c r="C27" s="2070">
        <v>1404</v>
      </c>
      <c r="D27" s="2045"/>
      <c r="E27" s="2036">
        <v>1.3107999999999997</v>
      </c>
      <c r="F27" s="669"/>
      <c r="G27" s="2037">
        <v>1840.3631999999996</v>
      </c>
      <c r="H27" s="722"/>
      <c r="I27" s="440"/>
      <c r="J27" s="2038">
        <v>734.6</v>
      </c>
      <c r="K27" s="2039"/>
      <c r="L27" s="2040">
        <v>89.477000000000004</v>
      </c>
      <c r="M27" s="2041"/>
      <c r="N27" s="2035">
        <v>55</v>
      </c>
      <c r="O27" s="2042"/>
      <c r="P27" s="2043">
        <v>989.077</v>
      </c>
      <c r="Q27" s="1968"/>
      <c r="R27" s="2044">
        <v>0.53743576267988857</v>
      </c>
      <c r="S27" s="2039"/>
      <c r="T27" s="2036">
        <v>851.28619999999955</v>
      </c>
      <c r="U27" s="643"/>
      <c r="V27" s="1"/>
      <c r="W27" s="5"/>
      <c r="X27" s="654">
        <v>118027.76287623844</v>
      </c>
      <c r="Y27" s="652"/>
      <c r="Z27" s="670">
        <v>40258.064878193043</v>
      </c>
      <c r="AA27" s="652"/>
      <c r="AB27" s="670">
        <v>158285.82775443149</v>
      </c>
      <c r="AC27" s="643"/>
      <c r="AG27" s="2092"/>
    </row>
    <row r="28" spans="1:33" x14ac:dyDescent="0.2">
      <c r="A28" s="644" t="s">
        <v>506</v>
      </c>
      <c r="B28" s="669"/>
      <c r="C28" s="2070">
        <v>917</v>
      </c>
      <c r="D28" s="2045"/>
      <c r="E28" s="2036">
        <v>1.4124999999999999</v>
      </c>
      <c r="F28" s="669"/>
      <c r="G28" s="2037">
        <v>1295.2624999999998</v>
      </c>
      <c r="H28" s="721"/>
      <c r="I28" s="440"/>
      <c r="J28" s="2038">
        <v>1034.7</v>
      </c>
      <c r="K28" s="1997"/>
      <c r="L28" s="2040">
        <v>612.68600000000004</v>
      </c>
      <c r="M28" s="2041"/>
      <c r="N28" s="2035">
        <v>174</v>
      </c>
      <c r="O28" s="2042"/>
      <c r="P28" s="2043">
        <v>2169.386</v>
      </c>
      <c r="Q28" s="1968"/>
      <c r="R28" s="2044">
        <v>1.6748620453383003</v>
      </c>
      <c r="S28" s="2039"/>
      <c r="T28" s="2036">
        <v>0</v>
      </c>
      <c r="U28" s="643"/>
      <c r="V28" s="1"/>
      <c r="W28" s="5"/>
      <c r="X28" s="654">
        <v>258875.47318867128</v>
      </c>
      <c r="Y28" s="652"/>
      <c r="Z28" s="670">
        <v>0</v>
      </c>
      <c r="AA28" s="652"/>
      <c r="AB28" s="670">
        <v>258875.47318867128</v>
      </c>
      <c r="AC28" s="643"/>
      <c r="AE28" s="14"/>
      <c r="AG28" s="2092"/>
    </row>
    <row r="29" spans="1:33" x14ac:dyDescent="0.2">
      <c r="A29" s="644" t="s">
        <v>320</v>
      </c>
      <c r="B29" s="702"/>
      <c r="C29" s="2070">
        <v>820</v>
      </c>
      <c r="D29" s="2045"/>
      <c r="E29" s="2036">
        <v>0.56499999999999995</v>
      </c>
      <c r="F29" s="669"/>
      <c r="G29" s="2037">
        <v>463.29999999999995</v>
      </c>
      <c r="H29" s="721"/>
      <c r="I29" s="440"/>
      <c r="J29" s="2038">
        <v>188.06</v>
      </c>
      <c r="K29" s="2039"/>
      <c r="L29" s="2040">
        <v>105.5</v>
      </c>
      <c r="M29" s="2041"/>
      <c r="N29" s="2035">
        <v>22</v>
      </c>
      <c r="O29" s="2042"/>
      <c r="P29" s="2043">
        <v>359.56</v>
      </c>
      <c r="Q29" s="1968"/>
      <c r="R29" s="2044">
        <v>0.7760846104036262</v>
      </c>
      <c r="S29" s="2039"/>
      <c r="T29" s="2036">
        <v>103.73999999999995</v>
      </c>
      <c r="U29" s="643"/>
      <c r="V29" s="1"/>
      <c r="W29" s="5"/>
      <c r="X29" s="654">
        <v>42906.732660632384</v>
      </c>
      <c r="Y29" s="652"/>
      <c r="Z29" s="670">
        <v>4905.9548368853466</v>
      </c>
      <c r="AA29" s="652"/>
      <c r="AB29" s="670">
        <v>47812.687497517734</v>
      </c>
      <c r="AC29" s="643"/>
      <c r="AE29" s="14"/>
      <c r="AG29" s="2092"/>
    </row>
    <row r="30" spans="1:33" s="13" customFormat="1" x14ac:dyDescent="0.2">
      <c r="A30" s="693" t="s">
        <v>614</v>
      </c>
      <c r="B30" s="702"/>
      <c r="C30" s="2070">
        <v>322</v>
      </c>
      <c r="D30" s="2045"/>
      <c r="E30" s="2036">
        <v>0.56499999999999995</v>
      </c>
      <c r="F30" s="669"/>
      <c r="G30" s="2037">
        <v>181.92999999999998</v>
      </c>
      <c r="H30" s="721"/>
      <c r="I30" s="440"/>
      <c r="J30" s="2038">
        <v>44.73</v>
      </c>
      <c r="K30" s="2039"/>
      <c r="L30" s="2040">
        <v>10</v>
      </c>
      <c r="M30" s="2041"/>
      <c r="N30" s="2035">
        <v>4</v>
      </c>
      <c r="O30" s="2042"/>
      <c r="P30" s="2043">
        <v>66.72999999999999</v>
      </c>
      <c r="Q30" s="1968"/>
      <c r="R30" s="2044">
        <v>0.36678942450393009</v>
      </c>
      <c r="S30" s="2039"/>
      <c r="T30" s="2036">
        <v>115.19999999999999</v>
      </c>
      <c r="U30" s="643"/>
      <c r="V30" s="1"/>
      <c r="W30" s="5"/>
      <c r="X30" s="654">
        <v>7962.9721616531278</v>
      </c>
      <c r="Y30" s="652"/>
      <c r="Z30" s="670">
        <v>5447.9082052168123</v>
      </c>
      <c r="AA30" s="652"/>
      <c r="AB30" s="670">
        <v>13410.88036686994</v>
      </c>
      <c r="AC30" s="643"/>
      <c r="AD30"/>
      <c r="AE30" s="14"/>
      <c r="AG30" s="2092"/>
    </row>
    <row r="31" spans="1:33" x14ac:dyDescent="0.2">
      <c r="A31" s="693" t="s">
        <v>509</v>
      </c>
      <c r="B31" s="669"/>
      <c r="C31" s="2070">
        <v>321</v>
      </c>
      <c r="D31" s="2045"/>
      <c r="E31" s="2036">
        <v>1.4124999999999999</v>
      </c>
      <c r="F31" s="669"/>
      <c r="G31" s="2037">
        <v>453.41249999999997</v>
      </c>
      <c r="H31" s="721"/>
      <c r="I31" s="440"/>
      <c r="J31" s="2038">
        <v>76.760000000000005</v>
      </c>
      <c r="K31" s="2039"/>
      <c r="L31" s="2040">
        <v>44.5</v>
      </c>
      <c r="M31" s="2041"/>
      <c r="N31" s="2035">
        <v>9</v>
      </c>
      <c r="O31" s="2042"/>
      <c r="P31" s="2043">
        <v>148.26</v>
      </c>
      <c r="Q31" s="1968"/>
      <c r="R31" s="2044">
        <v>0.32698701513522455</v>
      </c>
      <c r="S31" s="2039"/>
      <c r="T31" s="2036">
        <v>305.15249999999997</v>
      </c>
      <c r="U31" s="643"/>
      <c r="V31" s="1"/>
      <c r="W31" s="5"/>
      <c r="X31" s="654">
        <v>17692.046346271436</v>
      </c>
      <c r="Y31" s="652"/>
      <c r="Z31" s="670">
        <v>14430.927157920341</v>
      </c>
      <c r="AA31" s="652"/>
      <c r="AB31" s="670">
        <v>32122.973504191777</v>
      </c>
      <c r="AC31" s="643"/>
      <c r="AE31" s="14"/>
      <c r="AG31" s="2092"/>
    </row>
    <row r="32" spans="1:33" x14ac:dyDescent="0.2">
      <c r="A32" s="693" t="s">
        <v>634</v>
      </c>
      <c r="B32" s="669"/>
      <c r="C32" s="2070">
        <v>608</v>
      </c>
      <c r="D32" s="2045"/>
      <c r="E32" s="2036">
        <v>0.82489999999999986</v>
      </c>
      <c r="F32" s="669"/>
      <c r="G32" s="2037">
        <v>501.53919999999994</v>
      </c>
      <c r="H32" s="722"/>
      <c r="I32" s="440"/>
      <c r="J32" s="2038">
        <v>51.85</v>
      </c>
      <c r="K32" s="2039"/>
      <c r="L32" s="2040">
        <v>1.875</v>
      </c>
      <c r="M32" s="2041"/>
      <c r="N32" s="2035">
        <v>1</v>
      </c>
      <c r="O32" s="2042"/>
      <c r="P32" s="2043">
        <v>56.725000000000001</v>
      </c>
      <c r="Q32" s="1968"/>
      <c r="R32" s="2044">
        <v>0.11310182733473277</v>
      </c>
      <c r="S32" s="2039"/>
      <c r="T32" s="2036">
        <v>444.81419999999991</v>
      </c>
      <c r="U32" s="643"/>
      <c r="V32" s="1"/>
      <c r="W32" s="5"/>
      <c r="X32" s="654">
        <v>6769.0633278851146</v>
      </c>
      <c r="Y32" s="652"/>
      <c r="Z32" s="670">
        <v>21035.650433827705</v>
      </c>
      <c r="AA32" s="652"/>
      <c r="AB32" s="670">
        <v>27804.713761712817</v>
      </c>
      <c r="AC32" s="643"/>
      <c r="AD32" s="60"/>
      <c r="AE32" s="14"/>
      <c r="AG32" s="2092"/>
    </row>
    <row r="33" spans="1:33" x14ac:dyDescent="0.2">
      <c r="A33" s="644" t="s">
        <v>511</v>
      </c>
      <c r="B33" s="669"/>
      <c r="C33" s="2070">
        <v>509</v>
      </c>
      <c r="D33" s="2045"/>
      <c r="E33" s="2036">
        <v>1.4124999999999999</v>
      </c>
      <c r="F33" s="669"/>
      <c r="G33" s="2037">
        <v>718.96249999999998</v>
      </c>
      <c r="H33" s="721"/>
      <c r="I33" s="440"/>
      <c r="J33" s="2038">
        <v>266.82</v>
      </c>
      <c r="K33" s="2039"/>
      <c r="L33" s="2040">
        <v>220.5</v>
      </c>
      <c r="M33" s="2041"/>
      <c r="N33" s="2035">
        <v>60</v>
      </c>
      <c r="O33" s="2042"/>
      <c r="P33" s="2043">
        <v>667.31999999999994</v>
      </c>
      <c r="Q33" s="1968"/>
      <c r="R33" s="2044">
        <v>0.92817080167602617</v>
      </c>
      <c r="S33" s="2039"/>
      <c r="T33" s="2036">
        <v>51.642500000000041</v>
      </c>
      <c r="U33" s="643"/>
      <c r="V33" s="1"/>
      <c r="W33" s="5"/>
      <c r="X33" s="654">
        <v>79632.108240886635</v>
      </c>
      <c r="Y33" s="652"/>
      <c r="Z33" s="670">
        <v>2442.2187455547696</v>
      </c>
      <c r="AA33" s="652"/>
      <c r="AB33" s="670">
        <v>82074.326986441403</v>
      </c>
      <c r="AC33" s="643"/>
      <c r="AE33" s="42"/>
      <c r="AG33" s="2092"/>
    </row>
    <row r="34" spans="1:33" x14ac:dyDescent="0.2">
      <c r="A34" s="693" t="s">
        <v>326</v>
      </c>
      <c r="B34" s="669"/>
      <c r="C34" s="2070">
        <v>997</v>
      </c>
      <c r="D34" s="2045"/>
      <c r="E34" s="2036">
        <v>1.4124999999999999</v>
      </c>
      <c r="F34" s="669"/>
      <c r="G34" s="2037">
        <v>1408.2624999999998</v>
      </c>
      <c r="H34" s="721"/>
      <c r="I34" s="440"/>
      <c r="J34" s="2038">
        <v>936.14</v>
      </c>
      <c r="K34" s="2039"/>
      <c r="L34" s="2040">
        <v>417.81</v>
      </c>
      <c r="M34" s="2041"/>
      <c r="N34" s="2035">
        <v>106</v>
      </c>
      <c r="O34" s="2042"/>
      <c r="P34" s="2043">
        <v>1671.95</v>
      </c>
      <c r="Q34" s="1968"/>
      <c r="R34" s="2044">
        <v>1.1872431453652996</v>
      </c>
      <c r="S34" s="2039"/>
      <c r="T34" s="2036">
        <v>0</v>
      </c>
      <c r="U34" s="643"/>
      <c r="V34" s="1"/>
      <c r="W34" s="5"/>
      <c r="X34" s="654">
        <v>199515.82954706953</v>
      </c>
      <c r="Y34" s="652"/>
      <c r="Z34" s="670">
        <v>0</v>
      </c>
      <c r="AA34" s="652"/>
      <c r="AB34" s="670">
        <v>199515.82954706953</v>
      </c>
      <c r="AC34" s="643"/>
      <c r="AE34" s="14"/>
      <c r="AG34" s="2092"/>
    </row>
    <row r="35" spans="1:33" ht="13.5" thickBot="1" x14ac:dyDescent="0.25">
      <c r="A35" s="706" t="s">
        <v>513</v>
      </c>
      <c r="B35" s="230"/>
      <c r="C35" s="2071">
        <v>253</v>
      </c>
      <c r="D35" s="2047"/>
      <c r="E35" s="2048">
        <v>1.4124999999999999</v>
      </c>
      <c r="F35" s="227"/>
      <c r="G35" s="2037">
        <v>357.36249999999995</v>
      </c>
      <c r="H35" s="723"/>
      <c r="I35" s="440"/>
      <c r="J35" s="2038">
        <v>66.66</v>
      </c>
      <c r="K35" s="2049"/>
      <c r="L35" s="2050">
        <v>51</v>
      </c>
      <c r="M35" s="2051"/>
      <c r="N35" s="2046">
        <v>19</v>
      </c>
      <c r="O35" s="2052"/>
      <c r="P35" s="2053">
        <v>174.66</v>
      </c>
      <c r="Q35" s="2054"/>
      <c r="R35" s="2055">
        <v>0.4887474203364931</v>
      </c>
      <c r="S35" s="2049"/>
      <c r="T35" s="2048">
        <v>182.70249999999996</v>
      </c>
      <c r="U35" s="222"/>
      <c r="V35" s="1"/>
      <c r="W35" s="5"/>
      <c r="X35" s="716">
        <v>20842.390495344454</v>
      </c>
      <c r="Y35" s="127"/>
      <c r="Z35" s="717">
        <v>8640.1601463856296</v>
      </c>
      <c r="AA35" s="127"/>
      <c r="AB35" s="717">
        <v>29482.550641730086</v>
      </c>
      <c r="AC35" s="222"/>
      <c r="AE35" s="14"/>
      <c r="AG35" s="2092"/>
    </row>
    <row r="36" spans="1:33" ht="13.5" thickBot="1" x14ac:dyDescent="0.25">
      <c r="A36" s="87" t="s">
        <v>488</v>
      </c>
      <c r="B36" s="2009"/>
      <c r="C36" s="1902">
        <v>16684</v>
      </c>
      <c r="D36" s="1985"/>
      <c r="E36" s="1884"/>
      <c r="F36" s="40"/>
      <c r="G36" s="2056">
        <v>20140.588899999999</v>
      </c>
      <c r="H36" s="7"/>
      <c r="I36" s="14"/>
      <c r="J36" s="2057">
        <v>9747.7999999999993</v>
      </c>
      <c r="K36" s="1980"/>
      <c r="L36" s="1983">
        <v>4648.0170000000007</v>
      </c>
      <c r="M36" s="2058"/>
      <c r="N36" s="1901">
        <v>1421</v>
      </c>
      <c r="O36" s="2059"/>
      <c r="P36" s="2060">
        <v>18658.816999999999</v>
      </c>
      <c r="Q36" s="1659"/>
      <c r="R36" s="2061">
        <v>0.926428571311537</v>
      </c>
      <c r="S36" s="2009"/>
      <c r="T36" s="2062">
        <v>3739.0228999999986</v>
      </c>
      <c r="U36" s="7"/>
      <c r="V36" s="14"/>
      <c r="W36" s="4"/>
      <c r="X36" s="1902">
        <v>2226579.3547187191</v>
      </c>
      <c r="Y36" s="1985"/>
      <c r="Z36" s="1901">
        <v>176821.64528128089</v>
      </c>
      <c r="AA36" s="1985"/>
      <c r="AB36" s="1901">
        <v>2403401</v>
      </c>
      <c r="AC36" s="7"/>
      <c r="AE36" s="14"/>
      <c r="AG36" s="2092"/>
    </row>
    <row r="37" spans="1:33" s="34" customFormat="1" ht="15" x14ac:dyDescent="0.2">
      <c r="A37" s="245" t="s">
        <v>863</v>
      </c>
      <c r="B37" s="106"/>
      <c r="C37" s="351"/>
      <c r="D37" s="351"/>
      <c r="E37" s="351"/>
      <c r="F37" s="351"/>
      <c r="G37" s="351"/>
      <c r="H37" s="351"/>
      <c r="I37" s="351"/>
      <c r="L37" s="351"/>
      <c r="M37" s="351"/>
      <c r="N37" s="351"/>
      <c r="O37" s="351"/>
      <c r="P37" s="351"/>
      <c r="Q37" s="351"/>
      <c r="R37" s="351"/>
      <c r="S37" s="351"/>
      <c r="T37" s="351"/>
      <c r="U37" s="351"/>
      <c r="V37" s="351"/>
      <c r="W37" s="351"/>
      <c r="AD37"/>
      <c r="AE37" s="14"/>
    </row>
    <row r="38" spans="1:33" ht="15" x14ac:dyDescent="0.2">
      <c r="A38" s="34"/>
      <c r="B38" s="14"/>
      <c r="C38" s="52"/>
      <c r="D38" s="52"/>
      <c r="E38" s="52"/>
      <c r="F38" s="52"/>
      <c r="G38" s="52"/>
      <c r="H38" s="52"/>
      <c r="I38" s="52"/>
      <c r="L38" s="52"/>
      <c r="M38" s="52"/>
      <c r="N38" s="52"/>
      <c r="O38" s="52"/>
      <c r="P38" s="480"/>
      <c r="Q38" s="52"/>
      <c r="R38" s="52"/>
      <c r="S38" s="52"/>
      <c r="T38" s="52"/>
      <c r="U38" s="52"/>
      <c r="V38" s="52"/>
      <c r="W38" s="52"/>
      <c r="AE38" s="14"/>
    </row>
    <row r="39" spans="1:33" ht="15" x14ac:dyDescent="0.2">
      <c r="B39" s="14"/>
      <c r="C39" s="52"/>
      <c r="D39" s="52"/>
      <c r="E39" s="52"/>
      <c r="F39" s="52"/>
      <c r="G39" s="52"/>
      <c r="H39" s="52"/>
      <c r="I39" s="52"/>
      <c r="L39" s="52"/>
      <c r="M39" s="52"/>
      <c r="N39" s="52"/>
      <c r="O39" s="52"/>
      <c r="P39" s="52"/>
      <c r="Q39" s="52"/>
      <c r="R39" s="52"/>
      <c r="S39" s="52"/>
      <c r="T39" s="52"/>
      <c r="U39" s="52"/>
      <c r="V39" s="52"/>
      <c r="W39" s="52"/>
      <c r="AD39" s="34"/>
    </row>
    <row r="40" spans="1:33" x14ac:dyDescent="0.2">
      <c r="B40" s="14"/>
      <c r="C40" s="52"/>
      <c r="D40" s="52"/>
      <c r="E40" s="52"/>
      <c r="F40" s="52"/>
      <c r="G40" s="52"/>
      <c r="H40" s="52"/>
      <c r="I40" s="52"/>
      <c r="S40" s="52"/>
      <c r="T40" s="52"/>
      <c r="U40" s="52"/>
      <c r="V40" s="52"/>
    </row>
    <row r="41" spans="1:33" x14ac:dyDescent="0.2">
      <c r="B41" s="14"/>
      <c r="C41" s="52"/>
      <c r="D41" s="52"/>
      <c r="E41" s="52"/>
      <c r="F41" s="52"/>
      <c r="G41" s="52"/>
      <c r="H41" s="52"/>
      <c r="I41" s="52"/>
      <c r="S41" s="52"/>
      <c r="T41" s="52"/>
      <c r="U41" s="52"/>
      <c r="V41" s="52"/>
    </row>
    <row r="42" spans="1:33" x14ac:dyDescent="0.2">
      <c r="B42" s="14"/>
    </row>
    <row r="43" spans="1:33" x14ac:dyDescent="0.2">
      <c r="B43" s="14"/>
    </row>
    <row r="44" spans="1:33" x14ac:dyDescent="0.2">
      <c r="B44" s="14"/>
    </row>
    <row r="45" spans="1:33" x14ac:dyDescent="0.2">
      <c r="B45" s="14"/>
    </row>
    <row r="46" spans="1:33" x14ac:dyDescent="0.2">
      <c r="B46" s="14"/>
    </row>
    <row r="47" spans="1:33" x14ac:dyDescent="0.2">
      <c r="B47" s="14"/>
      <c r="AE47" s="60"/>
    </row>
    <row r="48" spans="1:33" x14ac:dyDescent="0.2">
      <c r="B48" s="14"/>
    </row>
    <row r="49" spans="2:31" x14ac:dyDescent="0.2">
      <c r="B49" s="14"/>
    </row>
    <row r="50" spans="2:31" x14ac:dyDescent="0.2">
      <c r="B50" s="14"/>
    </row>
    <row r="51" spans="2:31" x14ac:dyDescent="0.2">
      <c r="B51" s="14"/>
    </row>
    <row r="52" spans="2:31" x14ac:dyDescent="0.2">
      <c r="B52" s="14"/>
    </row>
    <row r="53" spans="2:31" ht="15" x14ac:dyDescent="0.2">
      <c r="B53" s="14"/>
      <c r="AE53" s="34"/>
    </row>
    <row r="54" spans="2:31" ht="15" x14ac:dyDescent="0.2">
      <c r="B54" s="14"/>
      <c r="AE54" s="34"/>
    </row>
    <row r="55" spans="2:31" ht="15" x14ac:dyDescent="0.2">
      <c r="B55" s="14"/>
      <c r="AE55" s="34"/>
    </row>
    <row r="56" spans="2:31" ht="15" x14ac:dyDescent="0.2">
      <c r="B56" s="14"/>
      <c r="AE56" s="34"/>
    </row>
    <row r="57" spans="2:31" ht="15" x14ac:dyDescent="0.2">
      <c r="B57" s="14"/>
      <c r="AE57" s="34"/>
    </row>
    <row r="58" spans="2:31" ht="15" x14ac:dyDescent="0.2">
      <c r="B58" s="14"/>
      <c r="AE58" s="34"/>
    </row>
    <row r="59" spans="2:31" ht="15" x14ac:dyDescent="0.2">
      <c r="B59" s="14"/>
      <c r="AE59" s="34"/>
    </row>
    <row r="60" spans="2:31" ht="15" x14ac:dyDescent="0.2">
      <c r="B60" s="14"/>
      <c r="AE60" s="34"/>
    </row>
    <row r="61" spans="2:31" ht="15" x14ac:dyDescent="0.2">
      <c r="B61" s="14"/>
      <c r="AE61" s="34"/>
    </row>
    <row r="62" spans="2:31" ht="15" x14ac:dyDescent="0.2">
      <c r="B62" s="14"/>
      <c r="AE62" s="34"/>
    </row>
    <row r="63" spans="2:31" ht="15" x14ac:dyDescent="0.2">
      <c r="B63" s="14"/>
      <c r="AE63" s="34"/>
    </row>
    <row r="64" spans="2:31" ht="15" x14ac:dyDescent="0.2">
      <c r="B64" s="14"/>
      <c r="AE64" s="34"/>
    </row>
    <row r="65" spans="2:31" x14ac:dyDescent="0.2">
      <c r="B65" s="14"/>
    </row>
    <row r="66" spans="2:31" ht="15" x14ac:dyDescent="0.2">
      <c r="B66" s="14"/>
      <c r="AE66" s="34"/>
    </row>
    <row r="67" spans="2:31" ht="15" x14ac:dyDescent="0.2">
      <c r="B67" s="14"/>
      <c r="AE67" s="34"/>
    </row>
    <row r="68" spans="2:31" x14ac:dyDescent="0.2">
      <c r="B68" s="14"/>
    </row>
    <row r="69" spans="2:31" x14ac:dyDescent="0.2">
      <c r="B69" s="14"/>
    </row>
    <row r="70" spans="2:31" x14ac:dyDescent="0.2">
      <c r="B70" s="14"/>
    </row>
    <row r="71" spans="2:31" x14ac:dyDescent="0.2">
      <c r="B71" s="14"/>
    </row>
    <row r="72" spans="2:31" x14ac:dyDescent="0.2">
      <c r="B72" s="14"/>
    </row>
    <row r="73" spans="2:31" x14ac:dyDescent="0.2">
      <c r="B73" s="14"/>
    </row>
    <row r="74" spans="2:31" x14ac:dyDescent="0.2">
      <c r="B74" s="14"/>
    </row>
    <row r="75" spans="2:31" x14ac:dyDescent="0.2">
      <c r="B75" s="14"/>
    </row>
    <row r="76" spans="2:31" x14ac:dyDescent="0.2">
      <c r="B76" s="14"/>
    </row>
    <row r="77" spans="2:31" x14ac:dyDescent="0.2">
      <c r="B77" s="14"/>
    </row>
    <row r="78" spans="2:31" x14ac:dyDescent="0.2">
      <c r="B78" s="14"/>
    </row>
    <row r="79" spans="2:31" x14ac:dyDescent="0.2">
      <c r="B79" s="14"/>
    </row>
    <row r="80" spans="2:31"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row r="217" spans="2:2" x14ac:dyDescent="0.2">
      <c r="B217" s="14"/>
    </row>
    <row r="218" spans="2:2" x14ac:dyDescent="0.2">
      <c r="B218" s="14"/>
    </row>
    <row r="219" spans="2:2" x14ac:dyDescent="0.2">
      <c r="B219" s="14"/>
    </row>
    <row r="220" spans="2:2" x14ac:dyDescent="0.2">
      <c r="B220" s="14"/>
    </row>
    <row r="221" spans="2:2" x14ac:dyDescent="0.2">
      <c r="B221" s="14"/>
    </row>
    <row r="222" spans="2:2" x14ac:dyDescent="0.2">
      <c r="B222" s="14"/>
    </row>
    <row r="223" spans="2:2" x14ac:dyDescent="0.2">
      <c r="B223" s="14"/>
    </row>
    <row r="224" spans="2:2" x14ac:dyDescent="0.2">
      <c r="B224" s="14"/>
    </row>
    <row r="225" spans="2:2" x14ac:dyDescent="0.2">
      <c r="B225" s="14"/>
    </row>
    <row r="226" spans="2:2" x14ac:dyDescent="0.2">
      <c r="B226" s="14"/>
    </row>
    <row r="227" spans="2:2" x14ac:dyDescent="0.2">
      <c r="B227" s="14"/>
    </row>
    <row r="228" spans="2:2" x14ac:dyDescent="0.2">
      <c r="B228" s="14"/>
    </row>
    <row r="229" spans="2:2" x14ac:dyDescent="0.2">
      <c r="B229" s="14"/>
    </row>
    <row r="230" spans="2:2" x14ac:dyDescent="0.2">
      <c r="B230" s="14"/>
    </row>
    <row r="231" spans="2:2" x14ac:dyDescent="0.2">
      <c r="B231" s="14"/>
    </row>
    <row r="232" spans="2:2" x14ac:dyDescent="0.2">
      <c r="B232" s="14"/>
    </row>
    <row r="233" spans="2:2" x14ac:dyDescent="0.2">
      <c r="B233" s="14"/>
    </row>
    <row r="234" spans="2:2" x14ac:dyDescent="0.2">
      <c r="B234" s="14"/>
    </row>
    <row r="235" spans="2:2" x14ac:dyDescent="0.2">
      <c r="B235" s="14"/>
    </row>
    <row r="236" spans="2:2" x14ac:dyDescent="0.2">
      <c r="B236" s="14"/>
    </row>
    <row r="237" spans="2:2" x14ac:dyDescent="0.2">
      <c r="B237" s="14"/>
    </row>
    <row r="238" spans="2:2" x14ac:dyDescent="0.2">
      <c r="B238" s="14"/>
    </row>
    <row r="239" spans="2:2" x14ac:dyDescent="0.2">
      <c r="B239" s="14"/>
    </row>
    <row r="240" spans="2:2" x14ac:dyDescent="0.2">
      <c r="B240" s="14"/>
    </row>
    <row r="241" spans="2:2" x14ac:dyDescent="0.2">
      <c r="B241" s="14"/>
    </row>
    <row r="242" spans="2:2" x14ac:dyDescent="0.2">
      <c r="B242" s="14"/>
    </row>
    <row r="243" spans="2:2" x14ac:dyDescent="0.2">
      <c r="B243" s="14"/>
    </row>
    <row r="244" spans="2:2" x14ac:dyDescent="0.2">
      <c r="B244" s="14"/>
    </row>
    <row r="245" spans="2:2" x14ac:dyDescent="0.2">
      <c r="B245" s="14"/>
    </row>
    <row r="246" spans="2:2" x14ac:dyDescent="0.2">
      <c r="B246" s="14"/>
    </row>
    <row r="247" spans="2:2" x14ac:dyDescent="0.2">
      <c r="B247" s="14"/>
    </row>
    <row r="248" spans="2:2" x14ac:dyDescent="0.2">
      <c r="B248" s="14"/>
    </row>
    <row r="249" spans="2:2" x14ac:dyDescent="0.2">
      <c r="B249" s="14"/>
    </row>
    <row r="250" spans="2:2" x14ac:dyDescent="0.2">
      <c r="B250" s="14"/>
    </row>
    <row r="251" spans="2:2" x14ac:dyDescent="0.2">
      <c r="B251" s="14"/>
    </row>
    <row r="252" spans="2:2" x14ac:dyDescent="0.2">
      <c r="B252" s="14"/>
    </row>
    <row r="253" spans="2:2" x14ac:dyDescent="0.2">
      <c r="B253" s="14"/>
    </row>
    <row r="254" spans="2:2" x14ac:dyDescent="0.2">
      <c r="B254" s="14"/>
    </row>
    <row r="255" spans="2:2" x14ac:dyDescent="0.2">
      <c r="B255" s="14"/>
    </row>
    <row r="256" spans="2:2" x14ac:dyDescent="0.2">
      <c r="B256" s="14"/>
    </row>
    <row r="257" spans="2:2" x14ac:dyDescent="0.2">
      <c r="B257" s="14"/>
    </row>
    <row r="258" spans="2:2" x14ac:dyDescent="0.2">
      <c r="B258" s="14"/>
    </row>
    <row r="259" spans="2:2" x14ac:dyDescent="0.2">
      <c r="B259" s="14"/>
    </row>
    <row r="260" spans="2:2" x14ac:dyDescent="0.2">
      <c r="B260" s="14"/>
    </row>
    <row r="261" spans="2:2" x14ac:dyDescent="0.2">
      <c r="B261" s="14"/>
    </row>
    <row r="262" spans="2:2" x14ac:dyDescent="0.2">
      <c r="B262" s="14"/>
    </row>
    <row r="263" spans="2:2" x14ac:dyDescent="0.2">
      <c r="B263" s="14"/>
    </row>
    <row r="264" spans="2:2" x14ac:dyDescent="0.2">
      <c r="B264" s="14"/>
    </row>
    <row r="265" spans="2:2" x14ac:dyDescent="0.2">
      <c r="B265" s="14"/>
    </row>
    <row r="266" spans="2:2" x14ac:dyDescent="0.2">
      <c r="B266" s="14"/>
    </row>
    <row r="267" spans="2:2" x14ac:dyDescent="0.2">
      <c r="B267" s="14"/>
    </row>
    <row r="268" spans="2:2" x14ac:dyDescent="0.2">
      <c r="B268" s="14"/>
    </row>
    <row r="269" spans="2:2" x14ac:dyDescent="0.2">
      <c r="B269" s="14"/>
    </row>
    <row r="270" spans="2:2" x14ac:dyDescent="0.2">
      <c r="B270" s="14"/>
    </row>
    <row r="271" spans="2:2" x14ac:dyDescent="0.2">
      <c r="B271" s="14"/>
    </row>
    <row r="272" spans="2:2" x14ac:dyDescent="0.2">
      <c r="B272" s="14"/>
    </row>
    <row r="273" spans="2:2" x14ac:dyDescent="0.2">
      <c r="B273" s="14"/>
    </row>
    <row r="274" spans="2:2" x14ac:dyDescent="0.2">
      <c r="B274" s="14"/>
    </row>
    <row r="275" spans="2:2" x14ac:dyDescent="0.2">
      <c r="B275" s="14"/>
    </row>
    <row r="276" spans="2:2" x14ac:dyDescent="0.2">
      <c r="B276" s="14"/>
    </row>
    <row r="277" spans="2:2" x14ac:dyDescent="0.2">
      <c r="B277" s="14"/>
    </row>
    <row r="278" spans="2:2" x14ac:dyDescent="0.2">
      <c r="B278" s="14"/>
    </row>
    <row r="279" spans="2:2" x14ac:dyDescent="0.2">
      <c r="B279" s="14"/>
    </row>
    <row r="280" spans="2:2" x14ac:dyDescent="0.2">
      <c r="B280" s="14"/>
    </row>
    <row r="281" spans="2:2" x14ac:dyDescent="0.2">
      <c r="B281" s="14"/>
    </row>
    <row r="282" spans="2:2" x14ac:dyDescent="0.2">
      <c r="B282" s="14"/>
    </row>
    <row r="283" spans="2:2" x14ac:dyDescent="0.2">
      <c r="B283" s="14"/>
    </row>
    <row r="284" spans="2:2" x14ac:dyDescent="0.2">
      <c r="B284" s="14"/>
    </row>
    <row r="285" spans="2:2" x14ac:dyDescent="0.2">
      <c r="B285" s="14"/>
    </row>
    <row r="286" spans="2:2" x14ac:dyDescent="0.2">
      <c r="B286" s="14"/>
    </row>
    <row r="287" spans="2:2" x14ac:dyDescent="0.2">
      <c r="B287" s="14"/>
    </row>
    <row r="288" spans="2:2" x14ac:dyDescent="0.2">
      <c r="B288" s="14"/>
    </row>
    <row r="289" spans="2:2" x14ac:dyDescent="0.2">
      <c r="B289" s="14"/>
    </row>
    <row r="290" spans="2:2" x14ac:dyDescent="0.2">
      <c r="B290" s="14"/>
    </row>
    <row r="291" spans="2:2" x14ac:dyDescent="0.2">
      <c r="B291" s="14"/>
    </row>
    <row r="292" spans="2:2" x14ac:dyDescent="0.2">
      <c r="B292" s="14"/>
    </row>
    <row r="293" spans="2:2" x14ac:dyDescent="0.2">
      <c r="B293" s="14"/>
    </row>
    <row r="294" spans="2:2" x14ac:dyDescent="0.2">
      <c r="B294" s="14"/>
    </row>
    <row r="295" spans="2:2" x14ac:dyDescent="0.2">
      <c r="B295" s="14"/>
    </row>
    <row r="296" spans="2:2" x14ac:dyDescent="0.2">
      <c r="B296" s="14"/>
    </row>
    <row r="297" spans="2:2" x14ac:dyDescent="0.2">
      <c r="B297" s="14"/>
    </row>
    <row r="298" spans="2:2" x14ac:dyDescent="0.2">
      <c r="B298" s="14"/>
    </row>
    <row r="299" spans="2:2" x14ac:dyDescent="0.2">
      <c r="B299" s="14"/>
    </row>
    <row r="300" spans="2:2" x14ac:dyDescent="0.2">
      <c r="B300" s="14"/>
    </row>
    <row r="301" spans="2:2" x14ac:dyDescent="0.2">
      <c r="B301" s="14"/>
    </row>
    <row r="302" spans="2:2" x14ac:dyDescent="0.2">
      <c r="B302" s="14"/>
    </row>
    <row r="303" spans="2:2" x14ac:dyDescent="0.2">
      <c r="B303" s="14"/>
    </row>
    <row r="304" spans="2:2" x14ac:dyDescent="0.2">
      <c r="B304" s="14"/>
    </row>
    <row r="305" spans="2:2" x14ac:dyDescent="0.2">
      <c r="B305" s="14"/>
    </row>
    <row r="306" spans="2:2" x14ac:dyDescent="0.2">
      <c r="B306" s="14"/>
    </row>
    <row r="307" spans="2:2" x14ac:dyDescent="0.2">
      <c r="B307" s="14"/>
    </row>
    <row r="308" spans="2:2" x14ac:dyDescent="0.2">
      <c r="B308" s="14"/>
    </row>
    <row r="309" spans="2:2" x14ac:dyDescent="0.2">
      <c r="B309" s="14"/>
    </row>
    <row r="310" spans="2:2" x14ac:dyDescent="0.2">
      <c r="B310" s="14"/>
    </row>
    <row r="311" spans="2:2" x14ac:dyDescent="0.2">
      <c r="B311" s="14"/>
    </row>
    <row r="312" spans="2:2" x14ac:dyDescent="0.2">
      <c r="B312" s="14"/>
    </row>
    <row r="313" spans="2:2" x14ac:dyDescent="0.2">
      <c r="B313" s="14"/>
    </row>
    <row r="314" spans="2:2" x14ac:dyDescent="0.2">
      <c r="B314" s="14"/>
    </row>
    <row r="315" spans="2:2" x14ac:dyDescent="0.2">
      <c r="B315" s="14"/>
    </row>
    <row r="316" spans="2:2" x14ac:dyDescent="0.2">
      <c r="B316" s="14"/>
    </row>
    <row r="317" spans="2:2" x14ac:dyDescent="0.2">
      <c r="B317" s="14"/>
    </row>
    <row r="318" spans="2:2" x14ac:dyDescent="0.2">
      <c r="B318" s="14"/>
    </row>
    <row r="319" spans="2:2" x14ac:dyDescent="0.2">
      <c r="B319" s="14"/>
    </row>
    <row r="320" spans="2:2" x14ac:dyDescent="0.2">
      <c r="B320" s="14"/>
    </row>
    <row r="321" spans="2:2" x14ac:dyDescent="0.2">
      <c r="B321" s="14"/>
    </row>
    <row r="322" spans="2:2" x14ac:dyDescent="0.2">
      <c r="B322" s="14"/>
    </row>
    <row r="323" spans="2:2" x14ac:dyDescent="0.2">
      <c r="B323" s="14"/>
    </row>
    <row r="324" spans="2:2" x14ac:dyDescent="0.2">
      <c r="B324" s="14"/>
    </row>
    <row r="325" spans="2:2" x14ac:dyDescent="0.2">
      <c r="B325" s="14"/>
    </row>
    <row r="326" spans="2:2" x14ac:dyDescent="0.2">
      <c r="B326" s="14"/>
    </row>
    <row r="327" spans="2:2" x14ac:dyDescent="0.2">
      <c r="B327" s="14"/>
    </row>
    <row r="328" spans="2:2" x14ac:dyDescent="0.2">
      <c r="B328" s="14"/>
    </row>
    <row r="329" spans="2:2" x14ac:dyDescent="0.2">
      <c r="B329" s="14"/>
    </row>
    <row r="330" spans="2:2" x14ac:dyDescent="0.2">
      <c r="B330" s="14"/>
    </row>
    <row r="331" spans="2:2" x14ac:dyDescent="0.2">
      <c r="B331" s="14"/>
    </row>
    <row r="332" spans="2:2" x14ac:dyDescent="0.2">
      <c r="B332" s="14"/>
    </row>
    <row r="333" spans="2:2" x14ac:dyDescent="0.2">
      <c r="B333" s="14"/>
    </row>
    <row r="334" spans="2:2" x14ac:dyDescent="0.2">
      <c r="B334" s="14"/>
    </row>
    <row r="335" spans="2:2" x14ac:dyDescent="0.2">
      <c r="B335" s="14"/>
    </row>
    <row r="336" spans="2:2" x14ac:dyDescent="0.2">
      <c r="B336" s="14"/>
    </row>
    <row r="337" spans="2:2" x14ac:dyDescent="0.2">
      <c r="B337" s="14"/>
    </row>
    <row r="338" spans="2:2" x14ac:dyDescent="0.2">
      <c r="B338" s="14"/>
    </row>
    <row r="339" spans="2:2" x14ac:dyDescent="0.2">
      <c r="B339" s="14"/>
    </row>
    <row r="340" spans="2:2" x14ac:dyDescent="0.2">
      <c r="B340" s="14"/>
    </row>
    <row r="341" spans="2:2" x14ac:dyDescent="0.2">
      <c r="B341" s="14"/>
    </row>
    <row r="342" spans="2:2" x14ac:dyDescent="0.2">
      <c r="B342" s="14"/>
    </row>
    <row r="343" spans="2:2" x14ac:dyDescent="0.2">
      <c r="B343" s="14"/>
    </row>
    <row r="344" spans="2:2" x14ac:dyDescent="0.2">
      <c r="B344" s="14"/>
    </row>
    <row r="345" spans="2:2" x14ac:dyDescent="0.2">
      <c r="B345" s="14"/>
    </row>
    <row r="346" spans="2:2" x14ac:dyDescent="0.2">
      <c r="B346" s="14"/>
    </row>
    <row r="347" spans="2:2" x14ac:dyDescent="0.2">
      <c r="B347" s="14"/>
    </row>
    <row r="348" spans="2:2" x14ac:dyDescent="0.2">
      <c r="B348" s="14"/>
    </row>
    <row r="349" spans="2:2" x14ac:dyDescent="0.2">
      <c r="B349" s="14"/>
    </row>
    <row r="350" spans="2:2" x14ac:dyDescent="0.2">
      <c r="B350" s="14"/>
    </row>
    <row r="351" spans="2:2" x14ac:dyDescent="0.2">
      <c r="B351" s="14"/>
    </row>
    <row r="352" spans="2:2" x14ac:dyDescent="0.2">
      <c r="B352" s="14"/>
    </row>
    <row r="353" spans="2:2" x14ac:dyDescent="0.2">
      <c r="B353" s="14"/>
    </row>
    <row r="354" spans="2:2" x14ac:dyDescent="0.2">
      <c r="B354" s="14"/>
    </row>
    <row r="355" spans="2:2" x14ac:dyDescent="0.2">
      <c r="B355" s="14"/>
    </row>
    <row r="356" spans="2:2" x14ac:dyDescent="0.2">
      <c r="B356" s="14"/>
    </row>
    <row r="357" spans="2:2" x14ac:dyDescent="0.2">
      <c r="B357" s="14"/>
    </row>
    <row r="358" spans="2:2" x14ac:dyDescent="0.2">
      <c r="B358" s="14"/>
    </row>
    <row r="359" spans="2:2" x14ac:dyDescent="0.2">
      <c r="B359" s="14"/>
    </row>
    <row r="360" spans="2:2" x14ac:dyDescent="0.2">
      <c r="B360" s="14"/>
    </row>
    <row r="361" spans="2:2" x14ac:dyDescent="0.2">
      <c r="B361" s="14"/>
    </row>
    <row r="362" spans="2:2" x14ac:dyDescent="0.2">
      <c r="B362" s="14"/>
    </row>
    <row r="363" spans="2:2" x14ac:dyDescent="0.2">
      <c r="B363" s="14"/>
    </row>
    <row r="364" spans="2:2" x14ac:dyDescent="0.2">
      <c r="B364" s="14"/>
    </row>
    <row r="365" spans="2:2" x14ac:dyDescent="0.2">
      <c r="B365" s="14"/>
    </row>
    <row r="366" spans="2:2" x14ac:dyDescent="0.2">
      <c r="B366" s="14"/>
    </row>
    <row r="367" spans="2:2" x14ac:dyDescent="0.2">
      <c r="B367" s="14"/>
    </row>
    <row r="368" spans="2:2" x14ac:dyDescent="0.2">
      <c r="B368" s="14"/>
    </row>
    <row r="369" spans="2:2" x14ac:dyDescent="0.2">
      <c r="B369" s="14"/>
    </row>
    <row r="370" spans="2:2" x14ac:dyDescent="0.2">
      <c r="B370" s="14"/>
    </row>
    <row r="371" spans="2:2" x14ac:dyDescent="0.2">
      <c r="B371" s="14"/>
    </row>
    <row r="372" spans="2:2" x14ac:dyDescent="0.2">
      <c r="B372" s="14"/>
    </row>
    <row r="373" spans="2:2" x14ac:dyDescent="0.2">
      <c r="B373" s="14"/>
    </row>
    <row r="374" spans="2:2" x14ac:dyDescent="0.2">
      <c r="B374" s="14"/>
    </row>
    <row r="375" spans="2:2" x14ac:dyDescent="0.2">
      <c r="B375" s="14"/>
    </row>
    <row r="376" spans="2:2" x14ac:dyDescent="0.2">
      <c r="B376" s="14"/>
    </row>
    <row r="377" spans="2:2" x14ac:dyDescent="0.2">
      <c r="B377" s="14"/>
    </row>
    <row r="378" spans="2:2" x14ac:dyDescent="0.2">
      <c r="B378" s="14"/>
    </row>
    <row r="379" spans="2:2" x14ac:dyDescent="0.2">
      <c r="B379" s="14"/>
    </row>
    <row r="380" spans="2:2" x14ac:dyDescent="0.2">
      <c r="B380" s="14"/>
    </row>
    <row r="381" spans="2:2" x14ac:dyDescent="0.2">
      <c r="B381" s="14"/>
    </row>
    <row r="382" spans="2:2" x14ac:dyDescent="0.2">
      <c r="B382" s="14"/>
    </row>
    <row r="383" spans="2:2" x14ac:dyDescent="0.2">
      <c r="B383" s="14"/>
    </row>
    <row r="384" spans="2:2" x14ac:dyDescent="0.2">
      <c r="B384" s="14"/>
    </row>
    <row r="385" spans="2:2" x14ac:dyDescent="0.2">
      <c r="B385" s="14"/>
    </row>
    <row r="386" spans="2:2" x14ac:dyDescent="0.2">
      <c r="B386" s="14"/>
    </row>
    <row r="387" spans="2:2" x14ac:dyDescent="0.2">
      <c r="B387" s="14"/>
    </row>
    <row r="388" spans="2:2" x14ac:dyDescent="0.2">
      <c r="B388" s="14"/>
    </row>
    <row r="389" spans="2:2" x14ac:dyDescent="0.2">
      <c r="B389" s="14"/>
    </row>
    <row r="390" spans="2:2" x14ac:dyDescent="0.2">
      <c r="B390" s="14"/>
    </row>
    <row r="391" spans="2:2" x14ac:dyDescent="0.2">
      <c r="B391" s="14"/>
    </row>
    <row r="392" spans="2:2" x14ac:dyDescent="0.2">
      <c r="B392" s="14"/>
    </row>
    <row r="393" spans="2:2" x14ac:dyDescent="0.2">
      <c r="B393" s="14"/>
    </row>
    <row r="394" spans="2:2" x14ac:dyDescent="0.2">
      <c r="B394" s="14"/>
    </row>
    <row r="395" spans="2:2" x14ac:dyDescent="0.2">
      <c r="B395" s="14"/>
    </row>
    <row r="396" spans="2:2" x14ac:dyDescent="0.2">
      <c r="B396" s="14"/>
    </row>
    <row r="397" spans="2:2" x14ac:dyDescent="0.2">
      <c r="B397" s="14"/>
    </row>
    <row r="398" spans="2:2" x14ac:dyDescent="0.2">
      <c r="B398" s="14"/>
    </row>
    <row r="399" spans="2:2" x14ac:dyDescent="0.2">
      <c r="B399" s="14"/>
    </row>
    <row r="400" spans="2:2" x14ac:dyDescent="0.2">
      <c r="B400" s="14"/>
    </row>
    <row r="401" spans="2:2" x14ac:dyDescent="0.2">
      <c r="B401" s="14"/>
    </row>
    <row r="402" spans="2:2" x14ac:dyDescent="0.2">
      <c r="B402" s="14"/>
    </row>
    <row r="403" spans="2:2" x14ac:dyDescent="0.2">
      <c r="B403" s="14"/>
    </row>
    <row r="404" spans="2:2" x14ac:dyDescent="0.2">
      <c r="B404" s="14"/>
    </row>
    <row r="405" spans="2:2" x14ac:dyDescent="0.2">
      <c r="B405" s="14"/>
    </row>
    <row r="406" spans="2:2" x14ac:dyDescent="0.2">
      <c r="B406" s="14"/>
    </row>
    <row r="407" spans="2:2" x14ac:dyDescent="0.2">
      <c r="B407" s="14"/>
    </row>
    <row r="408" spans="2:2" x14ac:dyDescent="0.2">
      <c r="B408" s="14"/>
    </row>
    <row r="409" spans="2:2" x14ac:dyDescent="0.2">
      <c r="B409" s="14"/>
    </row>
    <row r="410" spans="2:2" x14ac:dyDescent="0.2">
      <c r="B410" s="14"/>
    </row>
    <row r="411" spans="2:2" x14ac:dyDescent="0.2">
      <c r="B411" s="14"/>
    </row>
    <row r="412" spans="2:2" x14ac:dyDescent="0.2">
      <c r="B412" s="14"/>
    </row>
    <row r="413" spans="2:2" x14ac:dyDescent="0.2">
      <c r="B413" s="14"/>
    </row>
    <row r="414" spans="2:2" x14ac:dyDescent="0.2">
      <c r="B414" s="14"/>
    </row>
    <row r="415" spans="2:2" x14ac:dyDescent="0.2">
      <c r="B415" s="14"/>
    </row>
    <row r="416" spans="2:2" x14ac:dyDescent="0.2">
      <c r="B416" s="14"/>
    </row>
    <row r="417" spans="2:2" x14ac:dyDescent="0.2">
      <c r="B417" s="14"/>
    </row>
    <row r="418" spans="2:2" x14ac:dyDescent="0.2">
      <c r="B418" s="14"/>
    </row>
    <row r="419" spans="2:2" x14ac:dyDescent="0.2">
      <c r="B419" s="14"/>
    </row>
    <row r="420" spans="2:2" x14ac:dyDescent="0.2">
      <c r="B420" s="14"/>
    </row>
    <row r="421" spans="2:2" x14ac:dyDescent="0.2">
      <c r="B421" s="14"/>
    </row>
    <row r="422" spans="2:2" x14ac:dyDescent="0.2">
      <c r="B422" s="14"/>
    </row>
    <row r="423" spans="2:2" x14ac:dyDescent="0.2">
      <c r="B423" s="14"/>
    </row>
    <row r="424" spans="2:2" x14ac:dyDescent="0.2">
      <c r="B424" s="14"/>
    </row>
    <row r="425" spans="2:2" x14ac:dyDescent="0.2">
      <c r="B425" s="14"/>
    </row>
    <row r="426" spans="2:2" x14ac:dyDescent="0.2">
      <c r="B426" s="14"/>
    </row>
    <row r="427" spans="2:2" x14ac:dyDescent="0.2">
      <c r="B427" s="14"/>
    </row>
    <row r="428" spans="2:2" x14ac:dyDescent="0.2">
      <c r="B428" s="14"/>
    </row>
    <row r="429" spans="2:2" x14ac:dyDescent="0.2">
      <c r="B429" s="14"/>
    </row>
    <row r="430" spans="2:2" x14ac:dyDescent="0.2">
      <c r="B430" s="14"/>
    </row>
    <row r="431" spans="2:2" x14ac:dyDescent="0.2">
      <c r="B431" s="14"/>
    </row>
    <row r="432" spans="2:2" x14ac:dyDescent="0.2">
      <c r="B432" s="14"/>
    </row>
    <row r="433" spans="2:2" x14ac:dyDescent="0.2">
      <c r="B433" s="14"/>
    </row>
    <row r="434" spans="2:2" x14ac:dyDescent="0.2">
      <c r="B434" s="14"/>
    </row>
    <row r="435" spans="2:2" x14ac:dyDescent="0.2">
      <c r="B435" s="14"/>
    </row>
    <row r="436" spans="2:2" x14ac:dyDescent="0.2">
      <c r="B436" s="14"/>
    </row>
    <row r="437" spans="2:2" x14ac:dyDescent="0.2">
      <c r="B437" s="14"/>
    </row>
    <row r="438" spans="2:2" x14ac:dyDescent="0.2">
      <c r="B438" s="14"/>
    </row>
    <row r="439" spans="2:2" x14ac:dyDescent="0.2">
      <c r="B439" s="14"/>
    </row>
    <row r="440" spans="2:2" x14ac:dyDescent="0.2">
      <c r="B440" s="14"/>
    </row>
    <row r="441" spans="2:2" x14ac:dyDescent="0.2">
      <c r="B441" s="14"/>
    </row>
    <row r="442" spans="2:2" x14ac:dyDescent="0.2">
      <c r="B442" s="14"/>
    </row>
    <row r="443" spans="2:2" x14ac:dyDescent="0.2">
      <c r="B443" s="14"/>
    </row>
    <row r="444" spans="2:2" x14ac:dyDescent="0.2">
      <c r="B444" s="14"/>
    </row>
    <row r="445" spans="2:2" x14ac:dyDescent="0.2">
      <c r="B445" s="14"/>
    </row>
    <row r="446" spans="2:2" x14ac:dyDescent="0.2">
      <c r="B446" s="14"/>
    </row>
    <row r="447" spans="2:2" x14ac:dyDescent="0.2">
      <c r="B447" s="14"/>
    </row>
    <row r="448" spans="2:2" x14ac:dyDescent="0.2">
      <c r="B448" s="14"/>
    </row>
    <row r="449" spans="2:2" x14ac:dyDescent="0.2">
      <c r="B449" s="14"/>
    </row>
    <row r="450" spans="2:2" x14ac:dyDescent="0.2">
      <c r="B450" s="14"/>
    </row>
    <row r="451" spans="2:2" x14ac:dyDescent="0.2">
      <c r="B451" s="14"/>
    </row>
    <row r="452" spans="2:2" x14ac:dyDescent="0.2">
      <c r="B452" s="14"/>
    </row>
    <row r="453" spans="2:2" x14ac:dyDescent="0.2">
      <c r="B453" s="14"/>
    </row>
    <row r="454" spans="2:2" x14ac:dyDescent="0.2">
      <c r="B454" s="14"/>
    </row>
    <row r="455" spans="2:2" x14ac:dyDescent="0.2">
      <c r="B455" s="14"/>
    </row>
    <row r="456" spans="2:2" x14ac:dyDescent="0.2">
      <c r="B456" s="14"/>
    </row>
    <row r="457" spans="2:2" x14ac:dyDescent="0.2">
      <c r="B457" s="14"/>
    </row>
    <row r="458" spans="2:2" x14ac:dyDescent="0.2">
      <c r="B458" s="14"/>
    </row>
    <row r="459" spans="2:2" x14ac:dyDescent="0.2">
      <c r="B459" s="14"/>
    </row>
    <row r="460" spans="2:2" x14ac:dyDescent="0.2">
      <c r="B460" s="14"/>
    </row>
    <row r="461" spans="2:2" x14ac:dyDescent="0.2">
      <c r="B461" s="14"/>
    </row>
    <row r="462" spans="2:2" x14ac:dyDescent="0.2">
      <c r="B462" s="14"/>
    </row>
    <row r="463" spans="2:2" x14ac:dyDescent="0.2">
      <c r="B463" s="14"/>
    </row>
    <row r="464" spans="2:2" x14ac:dyDescent="0.2">
      <c r="B464" s="14"/>
    </row>
    <row r="465" spans="2:2" x14ac:dyDescent="0.2">
      <c r="B465" s="14"/>
    </row>
    <row r="466" spans="2:2" x14ac:dyDescent="0.2">
      <c r="B466" s="14"/>
    </row>
    <row r="467" spans="2:2" x14ac:dyDescent="0.2">
      <c r="B467" s="14"/>
    </row>
    <row r="468" spans="2:2" x14ac:dyDescent="0.2">
      <c r="B468" s="14"/>
    </row>
    <row r="469" spans="2:2" x14ac:dyDescent="0.2">
      <c r="B469" s="14"/>
    </row>
    <row r="470" spans="2:2" x14ac:dyDescent="0.2">
      <c r="B470" s="14"/>
    </row>
    <row r="471" spans="2:2" x14ac:dyDescent="0.2">
      <c r="B471" s="14"/>
    </row>
    <row r="472" spans="2:2" x14ac:dyDescent="0.2">
      <c r="B472" s="14"/>
    </row>
    <row r="473" spans="2:2" x14ac:dyDescent="0.2">
      <c r="B473" s="14"/>
    </row>
    <row r="474" spans="2:2" x14ac:dyDescent="0.2">
      <c r="B474" s="14"/>
    </row>
    <row r="475" spans="2:2" x14ac:dyDescent="0.2">
      <c r="B475" s="14"/>
    </row>
    <row r="476" spans="2:2" x14ac:dyDescent="0.2">
      <c r="B476" s="14"/>
    </row>
    <row r="477" spans="2:2" x14ac:dyDescent="0.2">
      <c r="B477" s="14"/>
    </row>
    <row r="478" spans="2:2" x14ac:dyDescent="0.2">
      <c r="B478" s="14"/>
    </row>
    <row r="479" spans="2:2" x14ac:dyDescent="0.2">
      <c r="B479" s="14"/>
    </row>
    <row r="480" spans="2:2" x14ac:dyDescent="0.2">
      <c r="B480" s="14"/>
    </row>
    <row r="481" spans="2:2" x14ac:dyDescent="0.2">
      <c r="B481" s="14"/>
    </row>
    <row r="482" spans="2:2" x14ac:dyDescent="0.2">
      <c r="B482" s="14"/>
    </row>
    <row r="483" spans="2:2" x14ac:dyDescent="0.2">
      <c r="B483" s="14"/>
    </row>
    <row r="484" spans="2:2" x14ac:dyDescent="0.2">
      <c r="B484" s="14"/>
    </row>
    <row r="485" spans="2:2" x14ac:dyDescent="0.2">
      <c r="B485" s="14"/>
    </row>
    <row r="486" spans="2:2" x14ac:dyDescent="0.2">
      <c r="B486" s="14"/>
    </row>
    <row r="487" spans="2:2" x14ac:dyDescent="0.2">
      <c r="B487" s="14"/>
    </row>
    <row r="488" spans="2:2" x14ac:dyDescent="0.2">
      <c r="B488" s="14"/>
    </row>
    <row r="489" spans="2:2" x14ac:dyDescent="0.2">
      <c r="B489" s="14"/>
    </row>
    <row r="490" spans="2:2" x14ac:dyDescent="0.2">
      <c r="B490" s="14"/>
    </row>
    <row r="491" spans="2:2" x14ac:dyDescent="0.2">
      <c r="B491" s="14"/>
    </row>
    <row r="492" spans="2:2" x14ac:dyDescent="0.2">
      <c r="B492" s="14"/>
    </row>
    <row r="493" spans="2:2" x14ac:dyDescent="0.2">
      <c r="B493" s="14"/>
    </row>
    <row r="494" spans="2:2" x14ac:dyDescent="0.2">
      <c r="B494" s="14"/>
    </row>
    <row r="495" spans="2:2" x14ac:dyDescent="0.2">
      <c r="B495" s="14"/>
    </row>
    <row r="496" spans="2:2" x14ac:dyDescent="0.2">
      <c r="B496" s="14"/>
    </row>
    <row r="497" spans="2:2" x14ac:dyDescent="0.2">
      <c r="B497" s="14"/>
    </row>
    <row r="498" spans="2:2" x14ac:dyDescent="0.2">
      <c r="B498" s="14"/>
    </row>
    <row r="499" spans="2:2" x14ac:dyDescent="0.2">
      <c r="B499" s="14"/>
    </row>
    <row r="500" spans="2:2" x14ac:dyDescent="0.2">
      <c r="B500" s="14"/>
    </row>
    <row r="501" spans="2:2" x14ac:dyDescent="0.2">
      <c r="B501" s="14"/>
    </row>
    <row r="502" spans="2:2" x14ac:dyDescent="0.2">
      <c r="B502" s="14"/>
    </row>
    <row r="503" spans="2:2" x14ac:dyDescent="0.2">
      <c r="B503" s="14"/>
    </row>
    <row r="504" spans="2:2" x14ac:dyDescent="0.2">
      <c r="B504" s="14"/>
    </row>
    <row r="505" spans="2:2" x14ac:dyDescent="0.2">
      <c r="B505" s="14"/>
    </row>
    <row r="506" spans="2:2" x14ac:dyDescent="0.2">
      <c r="B506" s="14"/>
    </row>
    <row r="507" spans="2:2" x14ac:dyDescent="0.2">
      <c r="B507" s="14"/>
    </row>
    <row r="508" spans="2:2" x14ac:dyDescent="0.2">
      <c r="B508" s="14"/>
    </row>
    <row r="509" spans="2:2" x14ac:dyDescent="0.2">
      <c r="B509" s="14"/>
    </row>
    <row r="510" spans="2:2" x14ac:dyDescent="0.2">
      <c r="B510" s="14"/>
    </row>
    <row r="511" spans="2:2" x14ac:dyDescent="0.2">
      <c r="B511" s="14"/>
    </row>
    <row r="512" spans="2:2" x14ac:dyDescent="0.2">
      <c r="B512" s="14"/>
    </row>
    <row r="513" spans="2:2" x14ac:dyDescent="0.2">
      <c r="B513" s="14"/>
    </row>
    <row r="514" spans="2:2" x14ac:dyDescent="0.2">
      <c r="B514" s="14"/>
    </row>
    <row r="515" spans="2:2" x14ac:dyDescent="0.2">
      <c r="B515" s="14"/>
    </row>
    <row r="516" spans="2:2" x14ac:dyDescent="0.2">
      <c r="B516" s="14"/>
    </row>
    <row r="517" spans="2:2" x14ac:dyDescent="0.2">
      <c r="B517" s="14"/>
    </row>
    <row r="518" spans="2:2" x14ac:dyDescent="0.2">
      <c r="B518" s="14"/>
    </row>
    <row r="519" spans="2:2" x14ac:dyDescent="0.2">
      <c r="B519" s="14"/>
    </row>
    <row r="520" spans="2:2" x14ac:dyDescent="0.2">
      <c r="B520" s="14"/>
    </row>
    <row r="521" spans="2:2" x14ac:dyDescent="0.2">
      <c r="B521" s="14"/>
    </row>
    <row r="522" spans="2:2" x14ac:dyDescent="0.2">
      <c r="B522" s="14"/>
    </row>
    <row r="523" spans="2:2" x14ac:dyDescent="0.2">
      <c r="B523" s="14"/>
    </row>
    <row r="524" spans="2:2" x14ac:dyDescent="0.2">
      <c r="B524" s="14"/>
    </row>
    <row r="525" spans="2:2" x14ac:dyDescent="0.2">
      <c r="B525" s="14"/>
    </row>
    <row r="526" spans="2:2" x14ac:dyDescent="0.2">
      <c r="B526" s="14"/>
    </row>
    <row r="527" spans="2:2" x14ac:dyDescent="0.2">
      <c r="B527" s="14"/>
    </row>
    <row r="528" spans="2:2" x14ac:dyDescent="0.2">
      <c r="B528" s="14"/>
    </row>
    <row r="529" spans="2:2" x14ac:dyDescent="0.2">
      <c r="B529" s="14"/>
    </row>
    <row r="530" spans="2:2" x14ac:dyDescent="0.2">
      <c r="B530" s="14"/>
    </row>
    <row r="531" spans="2:2" x14ac:dyDescent="0.2">
      <c r="B531" s="14"/>
    </row>
    <row r="532" spans="2:2" x14ac:dyDescent="0.2">
      <c r="B532" s="14"/>
    </row>
    <row r="533" spans="2:2" x14ac:dyDescent="0.2">
      <c r="B533" s="14"/>
    </row>
    <row r="534" spans="2:2" x14ac:dyDescent="0.2">
      <c r="B534" s="14"/>
    </row>
    <row r="535" spans="2:2" x14ac:dyDescent="0.2">
      <c r="B535" s="14"/>
    </row>
    <row r="536" spans="2:2" x14ac:dyDescent="0.2">
      <c r="B536" s="14"/>
    </row>
    <row r="537" spans="2:2" x14ac:dyDescent="0.2">
      <c r="B537" s="14"/>
    </row>
    <row r="538" spans="2:2" x14ac:dyDescent="0.2">
      <c r="B538" s="14"/>
    </row>
    <row r="539" spans="2:2" x14ac:dyDescent="0.2">
      <c r="B539" s="14"/>
    </row>
    <row r="540" spans="2:2" x14ac:dyDescent="0.2">
      <c r="B540" s="14"/>
    </row>
    <row r="541" spans="2:2" x14ac:dyDescent="0.2">
      <c r="B541" s="14"/>
    </row>
    <row r="542" spans="2:2" x14ac:dyDescent="0.2">
      <c r="B542" s="14"/>
    </row>
    <row r="543" spans="2:2" x14ac:dyDescent="0.2">
      <c r="B543" s="14"/>
    </row>
    <row r="544" spans="2:2" x14ac:dyDescent="0.2">
      <c r="B544" s="14"/>
    </row>
    <row r="545" spans="2:2" x14ac:dyDescent="0.2">
      <c r="B545" s="14"/>
    </row>
    <row r="546" spans="2:2" x14ac:dyDescent="0.2">
      <c r="B546" s="14"/>
    </row>
    <row r="547" spans="2:2" x14ac:dyDescent="0.2">
      <c r="B547" s="14"/>
    </row>
    <row r="548" spans="2:2" x14ac:dyDescent="0.2">
      <c r="B548" s="14"/>
    </row>
    <row r="549" spans="2:2" x14ac:dyDescent="0.2">
      <c r="B549" s="14"/>
    </row>
    <row r="550" spans="2:2" x14ac:dyDescent="0.2">
      <c r="B550" s="14"/>
    </row>
    <row r="551" spans="2:2" x14ac:dyDescent="0.2">
      <c r="B551" s="14"/>
    </row>
    <row r="552" spans="2:2" x14ac:dyDescent="0.2">
      <c r="B552" s="14"/>
    </row>
    <row r="553" spans="2:2" x14ac:dyDescent="0.2">
      <c r="B553" s="14"/>
    </row>
    <row r="554" spans="2:2" x14ac:dyDescent="0.2">
      <c r="B554" s="14"/>
    </row>
    <row r="555" spans="2:2" x14ac:dyDescent="0.2">
      <c r="B555" s="14"/>
    </row>
    <row r="556" spans="2:2" x14ac:dyDescent="0.2">
      <c r="B556" s="14"/>
    </row>
    <row r="557" spans="2:2" x14ac:dyDescent="0.2">
      <c r="B557" s="14"/>
    </row>
    <row r="558" spans="2:2" x14ac:dyDescent="0.2">
      <c r="B558" s="14"/>
    </row>
    <row r="559" spans="2:2" x14ac:dyDescent="0.2">
      <c r="B559" s="14"/>
    </row>
    <row r="560" spans="2:2" x14ac:dyDescent="0.2">
      <c r="B560" s="14"/>
    </row>
    <row r="561" spans="2:2" x14ac:dyDescent="0.2">
      <c r="B561" s="14"/>
    </row>
    <row r="562" spans="2:2" x14ac:dyDescent="0.2">
      <c r="B562" s="14"/>
    </row>
    <row r="563" spans="2:2" x14ac:dyDescent="0.2">
      <c r="B563" s="14"/>
    </row>
    <row r="564" spans="2:2" x14ac:dyDescent="0.2">
      <c r="B564" s="14"/>
    </row>
    <row r="565" spans="2:2" x14ac:dyDescent="0.2">
      <c r="B565" s="14"/>
    </row>
    <row r="566" spans="2:2" x14ac:dyDescent="0.2">
      <c r="B566" s="14"/>
    </row>
    <row r="567" spans="2:2" x14ac:dyDescent="0.2">
      <c r="B567" s="14"/>
    </row>
    <row r="568" spans="2:2" x14ac:dyDescent="0.2">
      <c r="B568" s="14"/>
    </row>
    <row r="569" spans="2:2" x14ac:dyDescent="0.2">
      <c r="B569" s="14"/>
    </row>
    <row r="570" spans="2:2" x14ac:dyDescent="0.2">
      <c r="B570" s="14"/>
    </row>
    <row r="571" spans="2:2" x14ac:dyDescent="0.2">
      <c r="B571" s="14"/>
    </row>
    <row r="572" spans="2:2" x14ac:dyDescent="0.2">
      <c r="B572" s="14"/>
    </row>
    <row r="573" spans="2:2" x14ac:dyDescent="0.2">
      <c r="B573" s="14"/>
    </row>
    <row r="574" spans="2:2" x14ac:dyDescent="0.2">
      <c r="B574" s="14"/>
    </row>
    <row r="575" spans="2:2" x14ac:dyDescent="0.2">
      <c r="B575" s="14"/>
    </row>
    <row r="576" spans="2:2" x14ac:dyDescent="0.2">
      <c r="B576" s="14"/>
    </row>
    <row r="577" spans="2:2" x14ac:dyDescent="0.2">
      <c r="B577" s="14"/>
    </row>
    <row r="578" spans="2:2" x14ac:dyDescent="0.2">
      <c r="B578" s="14"/>
    </row>
    <row r="579" spans="2:2" x14ac:dyDescent="0.2">
      <c r="B579" s="14"/>
    </row>
    <row r="580" spans="2:2" x14ac:dyDescent="0.2">
      <c r="B580" s="14"/>
    </row>
    <row r="581" spans="2:2" x14ac:dyDescent="0.2">
      <c r="B581" s="14"/>
    </row>
    <row r="582" spans="2:2" x14ac:dyDescent="0.2">
      <c r="B582" s="14"/>
    </row>
    <row r="583" spans="2:2" x14ac:dyDescent="0.2">
      <c r="B583" s="14"/>
    </row>
    <row r="584" spans="2:2" x14ac:dyDescent="0.2">
      <c r="B584" s="14"/>
    </row>
    <row r="585" spans="2:2" x14ac:dyDescent="0.2">
      <c r="B585" s="14"/>
    </row>
    <row r="586" spans="2:2" x14ac:dyDescent="0.2">
      <c r="B586" s="14"/>
    </row>
    <row r="587" spans="2:2" x14ac:dyDescent="0.2">
      <c r="B587" s="14"/>
    </row>
    <row r="588" spans="2:2" x14ac:dyDescent="0.2">
      <c r="B588" s="14"/>
    </row>
    <row r="589" spans="2:2" x14ac:dyDescent="0.2">
      <c r="B589" s="14"/>
    </row>
    <row r="590" spans="2:2" x14ac:dyDescent="0.2">
      <c r="B590" s="14"/>
    </row>
    <row r="591" spans="2:2" x14ac:dyDescent="0.2">
      <c r="B591" s="14"/>
    </row>
    <row r="592" spans="2:2" x14ac:dyDescent="0.2">
      <c r="B592" s="14"/>
    </row>
    <row r="593" spans="2:2" x14ac:dyDescent="0.2">
      <c r="B593" s="14"/>
    </row>
    <row r="594" spans="2:2" x14ac:dyDescent="0.2">
      <c r="B594" s="14"/>
    </row>
    <row r="595" spans="2:2" x14ac:dyDescent="0.2">
      <c r="B595" s="14"/>
    </row>
    <row r="596" spans="2:2" x14ac:dyDescent="0.2">
      <c r="B596" s="14"/>
    </row>
    <row r="597" spans="2:2" x14ac:dyDescent="0.2">
      <c r="B597" s="14"/>
    </row>
    <row r="598" spans="2:2" x14ac:dyDescent="0.2">
      <c r="B598" s="14"/>
    </row>
    <row r="599" spans="2:2" x14ac:dyDescent="0.2">
      <c r="B599" s="14"/>
    </row>
    <row r="600" spans="2:2" x14ac:dyDescent="0.2">
      <c r="B600" s="14"/>
    </row>
    <row r="601" spans="2:2" x14ac:dyDescent="0.2">
      <c r="B601" s="14"/>
    </row>
    <row r="602" spans="2:2" x14ac:dyDescent="0.2">
      <c r="B602" s="14"/>
    </row>
    <row r="603" spans="2:2" x14ac:dyDescent="0.2">
      <c r="B603" s="14"/>
    </row>
    <row r="604" spans="2:2" x14ac:dyDescent="0.2">
      <c r="B604" s="14"/>
    </row>
    <row r="605" spans="2:2" x14ac:dyDescent="0.2">
      <c r="B605" s="14"/>
    </row>
    <row r="606" spans="2:2" x14ac:dyDescent="0.2">
      <c r="B606" s="14"/>
    </row>
    <row r="607" spans="2:2" x14ac:dyDescent="0.2">
      <c r="B607" s="14"/>
    </row>
    <row r="608" spans="2:2" x14ac:dyDescent="0.2">
      <c r="B608" s="14"/>
    </row>
    <row r="609" spans="2:2" x14ac:dyDescent="0.2">
      <c r="B609" s="14"/>
    </row>
    <row r="610" spans="2:2" x14ac:dyDescent="0.2">
      <c r="B610" s="14"/>
    </row>
    <row r="611" spans="2:2" x14ac:dyDescent="0.2">
      <c r="B611" s="14"/>
    </row>
    <row r="612" spans="2:2" x14ac:dyDescent="0.2">
      <c r="B612" s="14"/>
    </row>
    <row r="613" spans="2:2" x14ac:dyDescent="0.2">
      <c r="B613" s="14"/>
    </row>
    <row r="614" spans="2:2" x14ac:dyDescent="0.2">
      <c r="B614" s="14"/>
    </row>
    <row r="615" spans="2:2" x14ac:dyDescent="0.2">
      <c r="B615" s="14"/>
    </row>
    <row r="616" spans="2:2" x14ac:dyDescent="0.2">
      <c r="B616" s="14"/>
    </row>
    <row r="617" spans="2:2" x14ac:dyDescent="0.2">
      <c r="B617" s="14"/>
    </row>
    <row r="618" spans="2:2" x14ac:dyDescent="0.2">
      <c r="B618" s="14"/>
    </row>
    <row r="619" spans="2:2" x14ac:dyDescent="0.2">
      <c r="B619" s="14"/>
    </row>
    <row r="620" spans="2:2" x14ac:dyDescent="0.2">
      <c r="B620" s="14"/>
    </row>
    <row r="621" spans="2:2" x14ac:dyDescent="0.2">
      <c r="B621" s="14"/>
    </row>
    <row r="622" spans="2:2" x14ac:dyDescent="0.2">
      <c r="B622" s="14"/>
    </row>
    <row r="623" spans="2:2" x14ac:dyDescent="0.2">
      <c r="B623" s="14"/>
    </row>
    <row r="624" spans="2:2" x14ac:dyDescent="0.2">
      <c r="B624" s="14"/>
    </row>
    <row r="625" spans="2:2" x14ac:dyDescent="0.2">
      <c r="B625" s="14"/>
    </row>
    <row r="626" spans="2:2" x14ac:dyDescent="0.2">
      <c r="B626" s="14"/>
    </row>
    <row r="627" spans="2:2" x14ac:dyDescent="0.2">
      <c r="B627" s="14"/>
    </row>
    <row r="628" spans="2:2" x14ac:dyDescent="0.2">
      <c r="B628" s="14"/>
    </row>
    <row r="629" spans="2:2" x14ac:dyDescent="0.2">
      <c r="B629" s="14"/>
    </row>
    <row r="630" spans="2:2" x14ac:dyDescent="0.2">
      <c r="B630" s="14"/>
    </row>
    <row r="631" spans="2:2" x14ac:dyDescent="0.2">
      <c r="B631" s="14"/>
    </row>
    <row r="632" spans="2:2" x14ac:dyDescent="0.2">
      <c r="B632" s="14"/>
    </row>
    <row r="633" spans="2:2" x14ac:dyDescent="0.2">
      <c r="B633" s="14"/>
    </row>
    <row r="634" spans="2:2" x14ac:dyDescent="0.2">
      <c r="B634" s="14"/>
    </row>
    <row r="635" spans="2:2" x14ac:dyDescent="0.2">
      <c r="B635" s="14"/>
    </row>
    <row r="636" spans="2:2" x14ac:dyDescent="0.2">
      <c r="B636" s="14"/>
    </row>
    <row r="637" spans="2:2" x14ac:dyDescent="0.2">
      <c r="B637" s="14"/>
    </row>
    <row r="638" spans="2:2" x14ac:dyDescent="0.2">
      <c r="B638" s="14"/>
    </row>
    <row r="639" spans="2:2" x14ac:dyDescent="0.2">
      <c r="B639" s="14"/>
    </row>
    <row r="640" spans="2:2" x14ac:dyDescent="0.2">
      <c r="B640" s="14"/>
    </row>
    <row r="641" spans="2:2" x14ac:dyDescent="0.2">
      <c r="B641" s="14"/>
    </row>
    <row r="642" spans="2:2" x14ac:dyDescent="0.2">
      <c r="B642" s="14"/>
    </row>
    <row r="643" spans="2:2" x14ac:dyDescent="0.2">
      <c r="B643" s="14"/>
    </row>
    <row r="644" spans="2:2" x14ac:dyDescent="0.2">
      <c r="B644" s="14"/>
    </row>
    <row r="645" spans="2:2" x14ac:dyDescent="0.2">
      <c r="B645" s="14"/>
    </row>
    <row r="646" spans="2:2" x14ac:dyDescent="0.2">
      <c r="B646" s="14"/>
    </row>
    <row r="647" spans="2:2" x14ac:dyDescent="0.2">
      <c r="B647" s="14"/>
    </row>
    <row r="648" spans="2:2" x14ac:dyDescent="0.2">
      <c r="B648" s="14"/>
    </row>
    <row r="649" spans="2:2" x14ac:dyDescent="0.2">
      <c r="B649" s="14"/>
    </row>
    <row r="650" spans="2:2" x14ac:dyDescent="0.2">
      <c r="B650" s="14"/>
    </row>
    <row r="651" spans="2:2" x14ac:dyDescent="0.2">
      <c r="B651" s="14"/>
    </row>
    <row r="652" spans="2:2" x14ac:dyDescent="0.2">
      <c r="B652" s="14"/>
    </row>
    <row r="653" spans="2:2" x14ac:dyDescent="0.2">
      <c r="B653" s="14"/>
    </row>
    <row r="654" spans="2:2" x14ac:dyDescent="0.2">
      <c r="B654" s="14"/>
    </row>
    <row r="655" spans="2:2" x14ac:dyDescent="0.2">
      <c r="B655" s="14"/>
    </row>
    <row r="656" spans="2:2" x14ac:dyDescent="0.2">
      <c r="B656" s="14"/>
    </row>
    <row r="657" spans="2:2" x14ac:dyDescent="0.2">
      <c r="B657" s="14"/>
    </row>
    <row r="658" spans="2:2" x14ac:dyDescent="0.2">
      <c r="B658" s="14"/>
    </row>
    <row r="659" spans="2:2" x14ac:dyDescent="0.2">
      <c r="B659" s="14"/>
    </row>
    <row r="660" spans="2:2" x14ac:dyDescent="0.2">
      <c r="B660" s="14"/>
    </row>
    <row r="661" spans="2:2" x14ac:dyDescent="0.2">
      <c r="B661" s="14"/>
    </row>
    <row r="662" spans="2:2" x14ac:dyDescent="0.2">
      <c r="B662" s="14"/>
    </row>
    <row r="663" spans="2:2" x14ac:dyDescent="0.2">
      <c r="B663" s="14"/>
    </row>
    <row r="664" spans="2:2" x14ac:dyDescent="0.2">
      <c r="B664" s="14"/>
    </row>
    <row r="665" spans="2:2" x14ac:dyDescent="0.2">
      <c r="B665" s="14"/>
    </row>
    <row r="666" spans="2:2" x14ac:dyDescent="0.2">
      <c r="B666" s="14"/>
    </row>
    <row r="667" spans="2:2" x14ac:dyDescent="0.2">
      <c r="B667" s="14"/>
    </row>
    <row r="668" spans="2:2" x14ac:dyDescent="0.2">
      <c r="B668" s="14"/>
    </row>
    <row r="669" spans="2:2" x14ac:dyDescent="0.2">
      <c r="B669" s="14"/>
    </row>
    <row r="670" spans="2:2" x14ac:dyDescent="0.2">
      <c r="B670" s="14"/>
    </row>
    <row r="671" spans="2:2" x14ac:dyDescent="0.2">
      <c r="B671" s="14"/>
    </row>
    <row r="672" spans="2:2" x14ac:dyDescent="0.2">
      <c r="B672" s="14"/>
    </row>
    <row r="673" spans="2:2" x14ac:dyDescent="0.2">
      <c r="B673" s="14"/>
    </row>
    <row r="674" spans="2:2" x14ac:dyDescent="0.2">
      <c r="B674" s="14"/>
    </row>
    <row r="675" spans="2:2" x14ac:dyDescent="0.2">
      <c r="B675" s="14"/>
    </row>
    <row r="676" spans="2:2" x14ac:dyDescent="0.2">
      <c r="B676" s="14"/>
    </row>
    <row r="677" spans="2:2" x14ac:dyDescent="0.2">
      <c r="B677" s="14"/>
    </row>
    <row r="678" spans="2:2" x14ac:dyDescent="0.2">
      <c r="B678" s="14"/>
    </row>
    <row r="679" spans="2:2" x14ac:dyDescent="0.2">
      <c r="B679" s="14"/>
    </row>
    <row r="680" spans="2:2" x14ac:dyDescent="0.2">
      <c r="B680" s="14"/>
    </row>
    <row r="681" spans="2:2" x14ac:dyDescent="0.2">
      <c r="B681" s="14"/>
    </row>
    <row r="682" spans="2:2" x14ac:dyDescent="0.2">
      <c r="B682" s="14"/>
    </row>
    <row r="683" spans="2:2" x14ac:dyDescent="0.2">
      <c r="B683" s="14"/>
    </row>
    <row r="684" spans="2:2" x14ac:dyDescent="0.2">
      <c r="B684" s="14"/>
    </row>
    <row r="685" spans="2:2" x14ac:dyDescent="0.2">
      <c r="B685" s="14"/>
    </row>
    <row r="686" spans="2:2" x14ac:dyDescent="0.2">
      <c r="B686" s="14"/>
    </row>
    <row r="687" spans="2:2" x14ac:dyDescent="0.2">
      <c r="B687" s="14"/>
    </row>
    <row r="688" spans="2:2" x14ac:dyDescent="0.2">
      <c r="B688" s="14"/>
    </row>
    <row r="689" spans="2:2" x14ac:dyDescent="0.2">
      <c r="B689" s="14"/>
    </row>
    <row r="690" spans="2:2" x14ac:dyDescent="0.2">
      <c r="B690" s="14"/>
    </row>
    <row r="691" spans="2:2" x14ac:dyDescent="0.2">
      <c r="B691" s="14"/>
    </row>
    <row r="692" spans="2:2" x14ac:dyDescent="0.2">
      <c r="B692" s="14"/>
    </row>
    <row r="693" spans="2:2" x14ac:dyDescent="0.2">
      <c r="B693" s="14"/>
    </row>
    <row r="694" spans="2:2" x14ac:dyDescent="0.2">
      <c r="B694" s="14"/>
    </row>
    <row r="695" spans="2:2" x14ac:dyDescent="0.2">
      <c r="B695" s="14"/>
    </row>
    <row r="696" spans="2:2" x14ac:dyDescent="0.2">
      <c r="B696" s="14"/>
    </row>
    <row r="697" spans="2:2" x14ac:dyDescent="0.2">
      <c r="B697" s="14"/>
    </row>
    <row r="698" spans="2:2" x14ac:dyDescent="0.2">
      <c r="B698" s="14"/>
    </row>
    <row r="699" spans="2:2" x14ac:dyDescent="0.2">
      <c r="B699" s="14"/>
    </row>
    <row r="700" spans="2:2" x14ac:dyDescent="0.2">
      <c r="B700" s="14"/>
    </row>
    <row r="701" spans="2:2" x14ac:dyDescent="0.2">
      <c r="B701" s="14"/>
    </row>
    <row r="702" spans="2:2" x14ac:dyDescent="0.2">
      <c r="B702" s="14"/>
    </row>
    <row r="703" spans="2:2" x14ac:dyDescent="0.2">
      <c r="B703" s="14"/>
    </row>
    <row r="704" spans="2:2" x14ac:dyDescent="0.2">
      <c r="B704" s="14"/>
    </row>
    <row r="705" spans="2:2" x14ac:dyDescent="0.2">
      <c r="B705" s="14"/>
    </row>
    <row r="706" spans="2:2" x14ac:dyDescent="0.2">
      <c r="B706" s="14"/>
    </row>
    <row r="707" spans="2:2" x14ac:dyDescent="0.2">
      <c r="B707" s="14"/>
    </row>
    <row r="708" spans="2:2" x14ac:dyDescent="0.2">
      <c r="B708" s="14"/>
    </row>
    <row r="709" spans="2:2" x14ac:dyDescent="0.2">
      <c r="B709" s="14"/>
    </row>
    <row r="710" spans="2:2" x14ac:dyDescent="0.2">
      <c r="B710" s="14"/>
    </row>
    <row r="711" spans="2:2" x14ac:dyDescent="0.2">
      <c r="B711" s="14"/>
    </row>
    <row r="712" spans="2:2" x14ac:dyDescent="0.2">
      <c r="B712" s="14"/>
    </row>
    <row r="713" spans="2:2" x14ac:dyDescent="0.2">
      <c r="B713" s="14"/>
    </row>
    <row r="714" spans="2:2" x14ac:dyDescent="0.2">
      <c r="B714" s="14"/>
    </row>
    <row r="715" spans="2:2" x14ac:dyDescent="0.2">
      <c r="B715" s="14"/>
    </row>
    <row r="716" spans="2:2" x14ac:dyDescent="0.2">
      <c r="B716" s="14"/>
    </row>
    <row r="717" spans="2:2" x14ac:dyDescent="0.2">
      <c r="B717" s="14"/>
    </row>
    <row r="718" spans="2:2" x14ac:dyDescent="0.2">
      <c r="B718" s="14"/>
    </row>
    <row r="719" spans="2:2" x14ac:dyDescent="0.2">
      <c r="B719" s="14"/>
    </row>
    <row r="720" spans="2:2" x14ac:dyDescent="0.2">
      <c r="B720" s="14"/>
    </row>
    <row r="721" spans="2:2" x14ac:dyDescent="0.2">
      <c r="B721" s="14"/>
    </row>
    <row r="722" spans="2:2" x14ac:dyDescent="0.2">
      <c r="B722" s="14"/>
    </row>
    <row r="723" spans="2:2" x14ac:dyDescent="0.2">
      <c r="B723" s="14"/>
    </row>
    <row r="724" spans="2:2" x14ac:dyDescent="0.2">
      <c r="B724" s="14"/>
    </row>
    <row r="725" spans="2:2" x14ac:dyDescent="0.2">
      <c r="B725" s="14"/>
    </row>
    <row r="726" spans="2:2" x14ac:dyDescent="0.2">
      <c r="B726" s="14"/>
    </row>
    <row r="727" spans="2:2" x14ac:dyDescent="0.2">
      <c r="B727" s="14"/>
    </row>
    <row r="728" spans="2:2" x14ac:dyDescent="0.2">
      <c r="B728" s="14"/>
    </row>
    <row r="729" spans="2:2" x14ac:dyDescent="0.2">
      <c r="B729" s="14"/>
    </row>
  </sheetData>
  <mergeCells count="72">
    <mergeCell ref="AE18:AE21"/>
    <mergeCell ref="AB11:AC11"/>
    <mergeCell ref="T12:U12"/>
    <mergeCell ref="X12:Y12"/>
    <mergeCell ref="Z12:AA12"/>
    <mergeCell ref="AB12:AC12"/>
    <mergeCell ref="X10:Y10"/>
    <mergeCell ref="Z10:AA10"/>
    <mergeCell ref="C11:D11"/>
    <mergeCell ref="E11:F11"/>
    <mergeCell ref="G11:H11"/>
    <mergeCell ref="P11:Q11"/>
    <mergeCell ref="R11:S11"/>
    <mergeCell ref="T11:U11"/>
    <mergeCell ref="X11:Y11"/>
    <mergeCell ref="Z11:AA11"/>
    <mergeCell ref="C10:D10"/>
    <mergeCell ref="E10:F10"/>
    <mergeCell ref="G10:H10"/>
    <mergeCell ref="J10:K10"/>
    <mergeCell ref="P10:Q10"/>
    <mergeCell ref="Z8:AA8"/>
    <mergeCell ref="AB8:AC8"/>
    <mergeCell ref="E9:F9"/>
    <mergeCell ref="G9:H9"/>
    <mergeCell ref="J9:K9"/>
    <mergeCell ref="N9:O9"/>
    <mergeCell ref="P9:Q9"/>
    <mergeCell ref="L8:M8"/>
    <mergeCell ref="P8:Q8"/>
    <mergeCell ref="X8:Y8"/>
    <mergeCell ref="R9:S9"/>
    <mergeCell ref="X9:Y9"/>
    <mergeCell ref="Z9:AA9"/>
    <mergeCell ref="A8:B8"/>
    <mergeCell ref="C8:D8"/>
    <mergeCell ref="E8:F8"/>
    <mergeCell ref="G8:H8"/>
    <mergeCell ref="J8:K8"/>
    <mergeCell ref="X6:Y6"/>
    <mergeCell ref="Z6:AA6"/>
    <mergeCell ref="A7:B7"/>
    <mergeCell ref="C7:D7"/>
    <mergeCell ref="E7:F7"/>
    <mergeCell ref="G7:H7"/>
    <mergeCell ref="J7:K7"/>
    <mergeCell ref="L7:M7"/>
    <mergeCell ref="N7:O7"/>
    <mergeCell ref="P7:Q7"/>
    <mergeCell ref="R7:S7"/>
    <mergeCell ref="X7:Y7"/>
    <mergeCell ref="Z7:AA7"/>
    <mergeCell ref="T5:U5"/>
    <mergeCell ref="C6:D6"/>
    <mergeCell ref="E6:F6"/>
    <mergeCell ref="G6:H6"/>
    <mergeCell ref="L6:O6"/>
    <mergeCell ref="P6:Q6"/>
    <mergeCell ref="R6:S6"/>
    <mergeCell ref="T6:U6"/>
    <mergeCell ref="C5:D5"/>
    <mergeCell ref="E5:F5"/>
    <mergeCell ref="G5:H5"/>
    <mergeCell ref="L5:O5"/>
    <mergeCell ref="P5:Q5"/>
    <mergeCell ref="R5:S5"/>
    <mergeCell ref="C3:H3"/>
    <mergeCell ref="J3:O3"/>
    <mergeCell ref="P3:Q3"/>
    <mergeCell ref="X3:AC3"/>
    <mergeCell ref="J4:K4"/>
    <mergeCell ref="P4:Q4"/>
  </mergeCells>
  <pageMargins left="0.28000000000000003" right="0.24" top="1.06" bottom="0.49" header="0.94" footer="0.5"/>
  <pageSetup paperSize="9" scale="74"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68"/>
  <sheetViews>
    <sheetView zoomScale="80" zoomScaleNormal="80" workbookViewId="0">
      <pane xSplit="1" ySplit="13" topLeftCell="B14" activePane="bottomRight" state="frozen"/>
      <selection activeCell="A19" sqref="A19:I19"/>
      <selection pane="topRight" activeCell="A19" sqref="A19:I19"/>
      <selection pane="bottomLeft" activeCell="A19" sqref="A19:I19"/>
      <selection pane="bottomRight" activeCell="AE12" sqref="AE12"/>
    </sheetView>
  </sheetViews>
  <sheetFormatPr defaultRowHeight="12.75" x14ac:dyDescent="0.2"/>
  <cols>
    <col min="1" max="1" width="22.140625" customWidth="1"/>
    <col min="2" max="2" width="8.28515625" customWidth="1"/>
    <col min="3" max="3" width="1.42578125" customWidth="1"/>
    <col min="4" max="4" width="9.85546875" customWidth="1"/>
    <col min="5" max="5" width="1.7109375" customWidth="1"/>
    <col min="6" max="6" width="8.42578125" customWidth="1"/>
    <col min="7" max="7" width="2.140625" customWidth="1"/>
    <col min="8" max="8" width="7.7109375" customWidth="1"/>
    <col min="9" max="9" width="1.85546875" customWidth="1"/>
    <col min="10" max="10" width="7.28515625" customWidth="1"/>
    <col min="11" max="11" width="1.42578125" customWidth="1"/>
    <col min="12" max="12" width="8" customWidth="1"/>
    <col min="13" max="13" width="2" customWidth="1"/>
    <col min="14" max="14" width="8" customWidth="1"/>
    <col min="15" max="15" width="1.140625" customWidth="1"/>
    <col min="16" max="16" width="9.5703125" customWidth="1"/>
    <col min="17" max="17" width="0.85546875" customWidth="1"/>
    <col min="18" max="18" width="13.28515625" customWidth="1"/>
    <col min="19" max="19" width="1.7109375" customWidth="1"/>
    <col min="20" max="20" width="3.5703125" customWidth="1"/>
    <col min="21" max="21" width="10.85546875" customWidth="1"/>
    <col min="22" max="23" width="1.7109375" customWidth="1"/>
    <col min="24" max="24" width="3.7109375" customWidth="1"/>
    <col min="25" max="25" width="10.7109375" customWidth="1"/>
    <col min="26" max="26" width="1.7109375" customWidth="1"/>
    <col min="27" max="27" width="9.7109375" bestFit="1" customWidth="1"/>
    <col min="28" max="28" width="1.7109375" customWidth="1"/>
    <col min="29" max="29" width="10" customWidth="1"/>
    <col min="30" max="30" width="1.7109375" customWidth="1"/>
    <col min="31" max="31" width="10.42578125" customWidth="1"/>
    <col min="32" max="32" width="2" customWidth="1"/>
    <col min="33" max="33" width="9.7109375" bestFit="1" customWidth="1"/>
    <col min="34" max="34" width="1.85546875" customWidth="1"/>
    <col min="35" max="35" width="9.28515625" bestFit="1" customWidth="1"/>
    <col min="36" max="36" width="1.5703125" customWidth="1"/>
    <col min="37" max="37" width="9.28515625" bestFit="1" customWidth="1"/>
    <col min="38" max="38" width="1.85546875" customWidth="1"/>
    <col min="39" max="39" width="9.28515625" bestFit="1" customWidth="1"/>
    <col min="40" max="40" width="1.85546875" customWidth="1"/>
    <col min="43" max="43" width="14.42578125" customWidth="1"/>
  </cols>
  <sheetData>
    <row r="1" spans="1:43" ht="23.25" x14ac:dyDescent="0.35">
      <c r="A1" s="24" t="s">
        <v>1202</v>
      </c>
      <c r="L1" s="326"/>
      <c r="X1" s="24"/>
    </row>
    <row r="2" spans="1:43" ht="13.5" thickBot="1" x14ac:dyDescent="0.25"/>
    <row r="3" spans="1:43" x14ac:dyDescent="0.2">
      <c r="A3" s="25"/>
      <c r="B3" s="3149" t="s">
        <v>366</v>
      </c>
      <c r="C3" s="3150"/>
      <c r="D3" s="3150"/>
      <c r="E3" s="3150"/>
      <c r="F3" s="3150"/>
      <c r="G3" s="3150"/>
      <c r="H3" s="3150"/>
      <c r="I3" s="3150"/>
      <c r="J3" s="3150"/>
      <c r="K3" s="3150"/>
      <c r="L3" s="327">
        <v>2010</v>
      </c>
      <c r="M3" s="1912"/>
      <c r="N3" s="1912"/>
      <c r="O3" s="1912"/>
      <c r="P3" s="1912"/>
      <c r="Q3" s="1913"/>
      <c r="R3" s="1922"/>
      <c r="S3" s="1913"/>
      <c r="U3" s="2847" t="s">
        <v>374</v>
      </c>
      <c r="V3" s="3126"/>
      <c r="W3" s="14"/>
    </row>
    <row r="4" spans="1:43" x14ac:dyDescent="0.2">
      <c r="A4" s="1"/>
      <c r="B4" s="2851" t="s">
        <v>71</v>
      </c>
      <c r="C4" s="2852"/>
      <c r="D4" s="2852"/>
      <c r="E4" s="2852"/>
      <c r="F4" s="2852"/>
      <c r="G4" s="2852"/>
      <c r="H4" s="2852"/>
      <c r="I4" s="2852"/>
      <c r="J4" s="2852"/>
      <c r="K4" s="2852"/>
      <c r="L4" s="2852"/>
      <c r="M4" s="2852"/>
      <c r="N4" s="2852"/>
      <c r="O4" s="2852"/>
      <c r="P4" s="2852"/>
      <c r="Q4" s="2853"/>
      <c r="R4" s="2851" t="s">
        <v>367</v>
      </c>
      <c r="S4" s="2853"/>
      <c r="U4" s="2971" t="s">
        <v>410</v>
      </c>
      <c r="V4" s="2972"/>
      <c r="W4" s="1918"/>
    </row>
    <row r="5" spans="1:43" x14ac:dyDescent="0.2">
      <c r="A5" s="1"/>
      <c r="B5" s="2851" t="s">
        <v>370</v>
      </c>
      <c r="C5" s="2852"/>
      <c r="D5" s="2852"/>
      <c r="E5" s="2852"/>
      <c r="F5" s="2852"/>
      <c r="G5" s="2852"/>
      <c r="H5" s="2852"/>
      <c r="I5" s="2852"/>
      <c r="J5" s="2852"/>
      <c r="K5" s="2852"/>
      <c r="L5" s="2852"/>
      <c r="M5" s="2852"/>
      <c r="N5" s="2852"/>
      <c r="O5" s="2852"/>
      <c r="P5" s="2852"/>
      <c r="Q5" s="2853"/>
      <c r="R5" s="2851" t="s">
        <v>371</v>
      </c>
      <c r="S5" s="2853"/>
      <c r="U5" s="2971" t="s">
        <v>862</v>
      </c>
      <c r="V5" s="2972"/>
      <c r="W5" s="1918"/>
    </row>
    <row r="6" spans="1:43" x14ac:dyDescent="0.2">
      <c r="A6" s="1"/>
      <c r="B6" s="1"/>
      <c r="C6" s="14"/>
      <c r="D6" s="14"/>
      <c r="E6" s="14"/>
      <c r="F6" s="14"/>
      <c r="G6" s="14"/>
      <c r="H6" s="14"/>
      <c r="I6" s="14"/>
      <c r="J6" s="14"/>
      <c r="K6" s="14"/>
      <c r="L6" s="14"/>
      <c r="M6" s="14"/>
      <c r="N6" s="14"/>
      <c r="O6" s="14"/>
      <c r="P6" s="14"/>
      <c r="Q6" s="5"/>
      <c r="R6" s="2851" t="s">
        <v>374</v>
      </c>
      <c r="S6" s="2853"/>
      <c r="U6" s="2971" t="s">
        <v>341</v>
      </c>
      <c r="V6" s="2972"/>
      <c r="W6" s="1939"/>
    </row>
    <row r="7" spans="1:43" x14ac:dyDescent="0.2">
      <c r="A7" s="1923" t="s">
        <v>678</v>
      </c>
      <c r="B7" s="2879" t="s">
        <v>557</v>
      </c>
      <c r="C7" s="2850"/>
      <c r="D7" s="2849" t="s">
        <v>557</v>
      </c>
      <c r="E7" s="2850"/>
      <c r="F7" s="2849" t="s">
        <v>557</v>
      </c>
      <c r="G7" s="2850"/>
      <c r="H7" s="2849" t="s">
        <v>381</v>
      </c>
      <c r="I7" s="2890"/>
      <c r="J7" s="2849" t="s">
        <v>381</v>
      </c>
      <c r="K7" s="2890"/>
      <c r="L7" s="2849" t="s">
        <v>382</v>
      </c>
      <c r="M7" s="2890"/>
      <c r="N7" s="2849" t="s">
        <v>383</v>
      </c>
      <c r="O7" s="2890"/>
      <c r="P7" s="1921"/>
      <c r="Q7" s="1937"/>
      <c r="R7" s="2851" t="s">
        <v>384</v>
      </c>
      <c r="S7" s="2853"/>
      <c r="U7" s="2021" t="s">
        <v>861</v>
      </c>
      <c r="V7" s="1928"/>
      <c r="W7" s="1939"/>
    </row>
    <row r="8" spans="1:43" x14ac:dyDescent="0.2">
      <c r="A8" s="1923"/>
      <c r="B8" s="2851" t="s">
        <v>659</v>
      </c>
      <c r="C8" s="2864"/>
      <c r="D8" s="2854" t="s">
        <v>562</v>
      </c>
      <c r="E8" s="2864"/>
      <c r="F8" s="2854" t="s">
        <v>380</v>
      </c>
      <c r="G8" s="2864"/>
      <c r="H8" s="2854" t="s">
        <v>391</v>
      </c>
      <c r="I8" s="2852"/>
      <c r="J8" s="2854" t="s">
        <v>391</v>
      </c>
      <c r="K8" s="2852"/>
      <c r="L8" s="2854" t="s">
        <v>392</v>
      </c>
      <c r="M8" s="2852"/>
      <c r="N8" s="2854" t="s">
        <v>393</v>
      </c>
      <c r="O8" s="2852"/>
      <c r="P8" s="2885" t="s">
        <v>488</v>
      </c>
      <c r="Q8" s="3152"/>
      <c r="R8" s="2851" t="s">
        <v>394</v>
      </c>
      <c r="S8" s="2853"/>
      <c r="U8" s="2971"/>
      <c r="V8" s="2972"/>
      <c r="W8" s="1939"/>
    </row>
    <row r="9" spans="1:43" x14ac:dyDescent="0.2">
      <c r="A9" s="1"/>
      <c r="B9" s="3309" t="s">
        <v>660</v>
      </c>
      <c r="C9" s="2864"/>
      <c r="D9" s="2854" t="s">
        <v>413</v>
      </c>
      <c r="E9" s="2864"/>
      <c r="F9" s="2854" t="s">
        <v>390</v>
      </c>
      <c r="G9" s="2864"/>
      <c r="H9" s="2854" t="s">
        <v>400</v>
      </c>
      <c r="I9" s="2852"/>
      <c r="J9" s="2854" t="s">
        <v>401</v>
      </c>
      <c r="K9" s="2852"/>
      <c r="L9" s="2854" t="s">
        <v>402</v>
      </c>
      <c r="M9" s="2852"/>
      <c r="N9" s="2854" t="s">
        <v>403</v>
      </c>
      <c r="O9" s="2852"/>
      <c r="P9" s="2885"/>
      <c r="Q9" s="3152"/>
      <c r="R9" s="2851"/>
      <c r="S9" s="2853"/>
      <c r="U9" s="2971"/>
      <c r="V9" s="2972"/>
      <c r="W9" s="1939"/>
    </row>
    <row r="10" spans="1:43" x14ac:dyDescent="0.2">
      <c r="A10" s="1"/>
      <c r="B10" s="1923" t="s">
        <v>406</v>
      </c>
      <c r="C10" s="1917"/>
      <c r="D10" s="2854" t="s">
        <v>661</v>
      </c>
      <c r="E10" s="2864"/>
      <c r="F10" s="2854" t="s">
        <v>399</v>
      </c>
      <c r="G10" s="2864"/>
      <c r="H10" s="2854" t="s">
        <v>408</v>
      </c>
      <c r="I10" s="2864"/>
      <c r="J10" s="2854" t="s">
        <v>399</v>
      </c>
      <c r="K10" s="2864"/>
      <c r="L10" s="2854" t="s">
        <v>409</v>
      </c>
      <c r="M10" s="2864"/>
      <c r="N10" s="1916"/>
      <c r="O10" s="1918"/>
      <c r="P10" s="1925"/>
      <c r="Q10" s="1938"/>
      <c r="R10" s="1923"/>
      <c r="S10" s="1919"/>
      <c r="U10" s="1929"/>
      <c r="V10" s="1928"/>
      <c r="W10" s="1939"/>
    </row>
    <row r="11" spans="1:43" x14ac:dyDescent="0.2">
      <c r="A11" s="1923"/>
      <c r="B11" s="2851" t="s">
        <v>412</v>
      </c>
      <c r="C11" s="2864"/>
      <c r="D11" s="2854" t="s">
        <v>662</v>
      </c>
      <c r="E11" s="2864"/>
      <c r="F11" s="2854" t="s">
        <v>407</v>
      </c>
      <c r="G11" s="2864"/>
      <c r="H11" s="2854" t="s">
        <v>570</v>
      </c>
      <c r="I11" s="2864"/>
      <c r="J11" s="2854"/>
      <c r="K11" s="2852"/>
      <c r="L11" s="2854"/>
      <c r="M11" s="2864"/>
      <c r="N11" s="1916"/>
      <c r="O11" s="1917"/>
      <c r="P11" s="1916"/>
      <c r="Q11" s="1919"/>
      <c r="R11" s="1923"/>
      <c r="S11" s="1919"/>
      <c r="U11" s="1"/>
      <c r="V11" s="5"/>
      <c r="W11" s="62"/>
      <c r="X11" s="13"/>
    </row>
    <row r="12" spans="1:43" x14ac:dyDescent="0.2">
      <c r="A12" s="1923"/>
      <c r="B12" s="1923"/>
      <c r="C12" s="1917"/>
      <c r="D12" s="2882" t="s">
        <v>413</v>
      </c>
      <c r="E12" s="2884"/>
      <c r="F12" s="2882" t="s">
        <v>663</v>
      </c>
      <c r="G12" s="2884"/>
      <c r="H12" s="2882" t="s">
        <v>659</v>
      </c>
      <c r="I12" s="2884"/>
      <c r="J12" s="31"/>
      <c r="K12" s="14"/>
      <c r="L12" s="1916"/>
      <c r="M12" s="1918"/>
      <c r="N12" s="1916"/>
      <c r="O12" s="1918"/>
      <c r="P12" s="1916"/>
      <c r="Q12" s="1919"/>
      <c r="R12" s="1923"/>
      <c r="S12" s="224"/>
      <c r="U12" s="2851"/>
      <c r="V12" s="2853"/>
      <c r="W12" s="14"/>
    </row>
    <row r="13" spans="1:43" ht="13.5" thickBot="1" x14ac:dyDescent="0.25">
      <c r="A13" s="262" t="s">
        <v>443</v>
      </c>
      <c r="B13" s="334">
        <v>0.5</v>
      </c>
      <c r="C13" s="335"/>
      <c r="D13" s="336">
        <v>1</v>
      </c>
      <c r="E13" s="337"/>
      <c r="F13" s="338">
        <v>1.5</v>
      </c>
      <c r="G13" s="339"/>
      <c r="H13" s="338">
        <v>0.5</v>
      </c>
      <c r="I13" s="340"/>
      <c r="J13" s="336">
        <v>1</v>
      </c>
      <c r="K13" s="340"/>
      <c r="L13" s="338">
        <v>0.5</v>
      </c>
      <c r="M13" s="340"/>
      <c r="N13" s="338">
        <v>0.5</v>
      </c>
      <c r="O13" s="337"/>
      <c r="P13" s="1914"/>
      <c r="Q13" s="1935"/>
      <c r="R13" s="1936"/>
      <c r="S13" s="1935"/>
      <c r="U13" s="3142" t="s">
        <v>486</v>
      </c>
      <c r="V13" s="3141"/>
      <c r="W13" s="1918"/>
    </row>
    <row r="14" spans="1:43" x14ac:dyDescent="0.2">
      <c r="A14" s="642" t="s">
        <v>591</v>
      </c>
      <c r="B14" s="2022">
        <v>558</v>
      </c>
      <c r="C14" s="684"/>
      <c r="D14" s="2023">
        <v>3650</v>
      </c>
      <c r="E14" s="652"/>
      <c r="F14" s="2023">
        <v>2663</v>
      </c>
      <c r="G14" s="652"/>
      <c r="H14" s="2023">
        <v>0</v>
      </c>
      <c r="I14" s="652"/>
      <c r="J14" s="2023">
        <v>0</v>
      </c>
      <c r="K14" s="652"/>
      <c r="L14" s="2023">
        <v>479</v>
      </c>
      <c r="M14" s="652"/>
      <c r="N14" s="2024">
        <v>11</v>
      </c>
      <c r="O14" s="652"/>
      <c r="P14" s="670">
        <v>7361</v>
      </c>
      <c r="Q14" s="657"/>
      <c r="R14" s="677">
        <v>8168.5</v>
      </c>
      <c r="S14" s="253"/>
      <c r="T14" s="1"/>
      <c r="U14" s="654">
        <v>154346.16136218369</v>
      </c>
      <c r="V14" s="643"/>
      <c r="W14" s="1918"/>
      <c r="X14" s="3310">
        <v>2.4</v>
      </c>
      <c r="AQ14" s="2025"/>
    </row>
    <row r="15" spans="1:43" x14ac:dyDescent="0.2">
      <c r="A15" s="642" t="s">
        <v>494</v>
      </c>
      <c r="B15" s="2022">
        <v>256</v>
      </c>
      <c r="C15" s="684"/>
      <c r="D15" s="2023">
        <v>1718</v>
      </c>
      <c r="E15" s="652"/>
      <c r="F15" s="2023">
        <v>1295</v>
      </c>
      <c r="G15" s="652"/>
      <c r="H15" s="2023">
        <v>861</v>
      </c>
      <c r="I15" s="652"/>
      <c r="J15" s="2023">
        <v>0</v>
      </c>
      <c r="K15" s="652"/>
      <c r="L15" s="2023">
        <v>873</v>
      </c>
      <c r="M15" s="652"/>
      <c r="N15" s="2024">
        <v>574.49800000000005</v>
      </c>
      <c r="O15" s="652"/>
      <c r="P15" s="670">
        <v>5577.4979999999996</v>
      </c>
      <c r="Q15" s="657"/>
      <c r="R15" s="677">
        <v>4942.7489999999998</v>
      </c>
      <c r="S15" s="643"/>
      <c r="T15" s="1"/>
      <c r="U15" s="654">
        <v>93394.666674024862</v>
      </c>
      <c r="V15" s="643"/>
      <c r="W15" s="14"/>
      <c r="X15" s="3310"/>
      <c r="AQ15" s="2025"/>
    </row>
    <row r="16" spans="1:43" x14ac:dyDescent="0.2">
      <c r="A16" s="642" t="s">
        <v>612</v>
      </c>
      <c r="B16" s="2022">
        <v>178</v>
      </c>
      <c r="C16" s="684"/>
      <c r="D16" s="2023">
        <v>1255</v>
      </c>
      <c r="E16" s="652"/>
      <c r="F16" s="2023">
        <v>780</v>
      </c>
      <c r="G16" s="652"/>
      <c r="H16" s="2023">
        <v>121</v>
      </c>
      <c r="I16" s="652"/>
      <c r="J16" s="2023">
        <v>0</v>
      </c>
      <c r="K16" s="652"/>
      <c r="L16" s="2023">
        <v>60</v>
      </c>
      <c r="M16" s="652"/>
      <c r="N16" s="2024">
        <v>0.5</v>
      </c>
      <c r="O16" s="652"/>
      <c r="P16" s="670">
        <v>2394.5</v>
      </c>
      <c r="Q16" s="657"/>
      <c r="R16" s="677">
        <v>2604.75</v>
      </c>
      <c r="S16" s="643"/>
      <c r="T16" s="1"/>
      <c r="U16" s="654">
        <v>49217.501843441016</v>
      </c>
      <c r="V16" s="643"/>
      <c r="W16" s="14"/>
      <c r="X16" s="3310"/>
      <c r="AQ16" s="2025"/>
    </row>
    <row r="17" spans="1:43" x14ac:dyDescent="0.2">
      <c r="A17" s="642" t="s">
        <v>306</v>
      </c>
      <c r="B17" s="2022">
        <v>382</v>
      </c>
      <c r="C17" s="684"/>
      <c r="D17" s="2023">
        <v>3297</v>
      </c>
      <c r="E17" s="652"/>
      <c r="F17" s="2023">
        <v>1873</v>
      </c>
      <c r="G17" s="652"/>
      <c r="H17" s="2023">
        <v>0</v>
      </c>
      <c r="I17" s="652"/>
      <c r="J17" s="2023">
        <v>0</v>
      </c>
      <c r="K17" s="652"/>
      <c r="L17" s="2023">
        <v>0</v>
      </c>
      <c r="M17" s="652"/>
      <c r="N17" s="2024">
        <v>24.5</v>
      </c>
      <c r="O17" s="652"/>
      <c r="P17" s="670">
        <v>5576.5</v>
      </c>
      <c r="Q17" s="657"/>
      <c r="R17" s="677">
        <v>6309.75</v>
      </c>
      <c r="S17" s="643"/>
      <c r="T17" s="1"/>
      <c r="U17" s="654">
        <v>119224.5444885889</v>
      </c>
      <c r="V17" s="643"/>
      <c r="W17" s="14"/>
      <c r="X17" s="3310"/>
      <c r="AQ17" s="2025"/>
    </row>
    <row r="18" spans="1:43" x14ac:dyDescent="0.2">
      <c r="A18" s="658" t="s">
        <v>496</v>
      </c>
      <c r="B18" s="2022">
        <v>0</v>
      </c>
      <c r="C18" s="684"/>
      <c r="D18" s="2023">
        <v>728</v>
      </c>
      <c r="E18" s="652"/>
      <c r="F18" s="2023">
        <v>844</v>
      </c>
      <c r="G18" s="652"/>
      <c r="H18" s="2023">
        <v>110</v>
      </c>
      <c r="I18" s="652"/>
      <c r="J18" s="2023">
        <v>2</v>
      </c>
      <c r="K18" s="652"/>
      <c r="L18" s="2023">
        <v>394</v>
      </c>
      <c r="M18" s="652"/>
      <c r="N18" s="2024">
        <v>40.33</v>
      </c>
      <c r="O18" s="652"/>
      <c r="P18" s="670">
        <v>2118.33</v>
      </c>
      <c r="Q18" s="657"/>
      <c r="R18" s="677">
        <v>2268.165</v>
      </c>
      <c r="S18" s="689"/>
      <c r="T18" s="1"/>
      <c r="U18" s="654">
        <v>42857.631276985652</v>
      </c>
      <c r="V18" s="643"/>
      <c r="W18" s="14"/>
      <c r="AQ18" s="2025"/>
    </row>
    <row r="19" spans="1:43" x14ac:dyDescent="0.2">
      <c r="A19" s="642" t="s">
        <v>445</v>
      </c>
      <c r="B19" s="2022">
        <v>407</v>
      </c>
      <c r="C19" s="684"/>
      <c r="D19" s="2023">
        <v>1871</v>
      </c>
      <c r="E19" s="652"/>
      <c r="F19" s="2023">
        <v>687</v>
      </c>
      <c r="G19" s="652"/>
      <c r="H19" s="2023">
        <v>842</v>
      </c>
      <c r="I19" s="652"/>
      <c r="J19" s="2023">
        <v>94</v>
      </c>
      <c r="K19" s="652"/>
      <c r="L19" s="2023">
        <v>1048</v>
      </c>
      <c r="M19" s="652"/>
      <c r="N19" s="2024">
        <v>250.94</v>
      </c>
      <c r="O19" s="652"/>
      <c r="P19" s="670">
        <v>5199.9399999999996</v>
      </c>
      <c r="Q19" s="657"/>
      <c r="R19" s="677">
        <v>4269.47</v>
      </c>
      <c r="S19" s="690"/>
      <c r="T19" s="1"/>
      <c r="U19" s="654">
        <v>80672.865954704335</v>
      </c>
      <c r="V19" s="643"/>
      <c r="W19" s="14"/>
      <c r="AQ19" s="2025"/>
    </row>
    <row r="20" spans="1:43" x14ac:dyDescent="0.2">
      <c r="A20" s="642" t="s">
        <v>592</v>
      </c>
      <c r="B20" s="2022">
        <v>976</v>
      </c>
      <c r="C20" s="684"/>
      <c r="D20" s="2023">
        <v>5436</v>
      </c>
      <c r="E20" s="652"/>
      <c r="F20" s="2023">
        <v>1622</v>
      </c>
      <c r="G20" s="652"/>
      <c r="H20" s="2023">
        <v>297</v>
      </c>
      <c r="I20" s="652"/>
      <c r="J20" s="2023">
        <v>200</v>
      </c>
      <c r="K20" s="652"/>
      <c r="L20" s="2023">
        <v>1333</v>
      </c>
      <c r="M20" s="652"/>
      <c r="N20" s="2024">
        <v>131.25</v>
      </c>
      <c r="O20" s="652"/>
      <c r="P20" s="670">
        <v>9995.25</v>
      </c>
      <c r="Q20" s="657"/>
      <c r="R20" s="677">
        <v>9437.625</v>
      </c>
      <c r="S20" s="690"/>
      <c r="T20" s="1"/>
      <c r="U20" s="654">
        <v>178326.64395247339</v>
      </c>
      <c r="V20" s="643"/>
      <c r="W20" s="14"/>
      <c r="AQ20" s="2025"/>
    </row>
    <row r="21" spans="1:43" x14ac:dyDescent="0.2">
      <c r="A21" s="642" t="s">
        <v>593</v>
      </c>
      <c r="B21" s="2022">
        <v>905</v>
      </c>
      <c r="C21" s="684"/>
      <c r="D21" s="2023">
        <v>2724</v>
      </c>
      <c r="E21" s="652"/>
      <c r="F21" s="2023">
        <v>1540</v>
      </c>
      <c r="G21" s="652"/>
      <c r="H21" s="2023">
        <v>641</v>
      </c>
      <c r="I21" s="652"/>
      <c r="J21" s="2023">
        <v>0</v>
      </c>
      <c r="K21" s="652"/>
      <c r="L21" s="2023">
        <v>958</v>
      </c>
      <c r="M21" s="652"/>
      <c r="N21" s="2024">
        <v>212.66399999999999</v>
      </c>
      <c r="O21" s="652"/>
      <c r="P21" s="670">
        <v>6980.6639999999998</v>
      </c>
      <c r="Q21" s="657"/>
      <c r="R21" s="677">
        <v>6392.3320000000003</v>
      </c>
      <c r="S21" s="690"/>
      <c r="T21" s="1"/>
      <c r="U21" s="654">
        <v>120784.95517569326</v>
      </c>
      <c r="V21" s="643"/>
      <c r="W21" s="14"/>
      <c r="AQ21" s="2025"/>
    </row>
    <row r="22" spans="1:43" x14ac:dyDescent="0.2">
      <c r="A22" s="642" t="s">
        <v>594</v>
      </c>
      <c r="B22" s="2022">
        <v>0</v>
      </c>
      <c r="C22" s="684"/>
      <c r="D22" s="2023">
        <v>1548</v>
      </c>
      <c r="E22" s="652"/>
      <c r="F22" s="2023">
        <v>1017</v>
      </c>
      <c r="G22" s="652"/>
      <c r="H22" s="2023">
        <v>146</v>
      </c>
      <c r="I22" s="652"/>
      <c r="J22" s="2023">
        <v>0</v>
      </c>
      <c r="K22" s="652"/>
      <c r="L22" s="2023">
        <v>474</v>
      </c>
      <c r="M22" s="652"/>
      <c r="N22" s="2024">
        <v>106.22199999999999</v>
      </c>
      <c r="O22" s="652"/>
      <c r="P22" s="670">
        <v>3291.2220000000002</v>
      </c>
      <c r="Q22" s="657"/>
      <c r="R22" s="677">
        <v>3436.6109999999999</v>
      </c>
      <c r="S22" s="689"/>
      <c r="T22" s="1"/>
      <c r="U22" s="654">
        <v>64935.755150279161</v>
      </c>
      <c r="V22" s="643"/>
      <c r="W22" s="14"/>
      <c r="AQ22" s="2025"/>
    </row>
    <row r="23" spans="1:43" x14ac:dyDescent="0.2">
      <c r="A23" s="642" t="s">
        <v>520</v>
      </c>
      <c r="B23" s="2022">
        <v>0</v>
      </c>
      <c r="C23" s="684"/>
      <c r="D23" s="2023">
        <v>1530</v>
      </c>
      <c r="E23" s="652"/>
      <c r="F23" s="2023">
        <v>59</v>
      </c>
      <c r="G23" s="652"/>
      <c r="H23" s="2023">
        <v>0</v>
      </c>
      <c r="I23" s="652"/>
      <c r="J23" s="2023">
        <v>0</v>
      </c>
      <c r="K23" s="652"/>
      <c r="L23" s="2023">
        <v>0</v>
      </c>
      <c r="M23" s="652"/>
      <c r="N23" s="2024">
        <v>0</v>
      </c>
      <c r="O23" s="652"/>
      <c r="P23" s="670">
        <v>1589</v>
      </c>
      <c r="Q23" s="657"/>
      <c r="R23" s="677">
        <v>1618.5</v>
      </c>
      <c r="S23" s="689"/>
      <c r="T23" s="1"/>
      <c r="U23" s="654">
        <v>30582.023892354078</v>
      </c>
      <c r="V23" s="643"/>
      <c r="W23" s="14"/>
      <c r="AQ23" s="2025"/>
    </row>
    <row r="24" spans="1:43" x14ac:dyDescent="0.2">
      <c r="A24" s="642" t="s">
        <v>531</v>
      </c>
      <c r="B24" s="2022">
        <v>753</v>
      </c>
      <c r="C24" s="684"/>
      <c r="D24" s="2023">
        <v>2458</v>
      </c>
      <c r="E24" s="652"/>
      <c r="F24" s="2023">
        <v>1047</v>
      </c>
      <c r="G24" s="652"/>
      <c r="H24" s="2023">
        <v>150</v>
      </c>
      <c r="I24" s="652"/>
      <c r="J24" s="2023">
        <v>0</v>
      </c>
      <c r="K24" s="652"/>
      <c r="L24" s="2023">
        <v>609</v>
      </c>
      <c r="M24" s="652"/>
      <c r="N24" s="2024">
        <v>107.03400000000001</v>
      </c>
      <c r="O24" s="652"/>
      <c r="P24" s="670">
        <v>5124.0339999999997</v>
      </c>
      <c r="Q24" s="657"/>
      <c r="R24" s="677">
        <v>4838.0169999999998</v>
      </c>
      <c r="S24" s="689"/>
      <c r="T24" s="1"/>
      <c r="U24" s="654">
        <v>91415.725354102688</v>
      </c>
      <c r="V24" s="643"/>
      <c r="W24" s="14"/>
      <c r="AQ24" s="2025"/>
    </row>
    <row r="25" spans="1:43" x14ac:dyDescent="0.2">
      <c r="A25" s="642" t="s">
        <v>500</v>
      </c>
      <c r="B25" s="2022">
        <v>6098</v>
      </c>
      <c r="C25" s="684"/>
      <c r="D25" s="2023">
        <v>3597</v>
      </c>
      <c r="E25" s="652"/>
      <c r="F25" s="2023">
        <v>1451</v>
      </c>
      <c r="G25" s="652"/>
      <c r="H25" s="2023">
        <v>750</v>
      </c>
      <c r="I25" s="652"/>
      <c r="J25" s="2023">
        <v>0</v>
      </c>
      <c r="K25" s="652"/>
      <c r="L25" s="2023">
        <v>2425</v>
      </c>
      <c r="M25" s="652"/>
      <c r="N25" s="2024">
        <v>280.38299999999998</v>
      </c>
      <c r="O25" s="652"/>
      <c r="P25" s="670">
        <v>14601.383</v>
      </c>
      <c r="Q25" s="657"/>
      <c r="R25" s="677">
        <v>10550.191999999999</v>
      </c>
      <c r="S25" s="689"/>
      <c r="T25" s="1"/>
      <c r="U25" s="654">
        <v>199348.91801848798</v>
      </c>
      <c r="V25" s="643"/>
      <c r="W25" s="14"/>
      <c r="AQ25" s="2025"/>
    </row>
    <row r="26" spans="1:43" x14ac:dyDescent="0.2">
      <c r="A26" s="642" t="s">
        <v>503</v>
      </c>
      <c r="B26" s="2022">
        <v>2421</v>
      </c>
      <c r="C26" s="684"/>
      <c r="D26" s="2023">
        <v>3245</v>
      </c>
      <c r="E26" s="652"/>
      <c r="F26" s="2023">
        <v>2061</v>
      </c>
      <c r="G26" s="652"/>
      <c r="H26" s="2023">
        <v>306</v>
      </c>
      <c r="I26" s="652"/>
      <c r="J26" s="2023">
        <v>129</v>
      </c>
      <c r="K26" s="652"/>
      <c r="L26" s="2023">
        <v>4083</v>
      </c>
      <c r="M26" s="652"/>
      <c r="N26" s="2024">
        <v>630.01</v>
      </c>
      <c r="O26" s="652"/>
      <c r="P26" s="670">
        <v>12875.01</v>
      </c>
      <c r="Q26" s="657"/>
      <c r="R26" s="677">
        <v>10185.504999999999</v>
      </c>
      <c r="S26" s="690"/>
      <c r="T26" s="1"/>
      <c r="U26" s="654">
        <v>192458.05206406667</v>
      </c>
      <c r="V26" s="643"/>
      <c r="W26" s="14"/>
      <c r="AQ26" s="2025"/>
    </row>
    <row r="27" spans="1:43" x14ac:dyDescent="0.2">
      <c r="A27" s="642" t="s">
        <v>505</v>
      </c>
      <c r="B27" s="2022">
        <v>49</v>
      </c>
      <c r="C27" s="684"/>
      <c r="D27" s="2023">
        <v>854</v>
      </c>
      <c r="E27" s="652"/>
      <c r="F27" s="2023">
        <v>212</v>
      </c>
      <c r="G27" s="652"/>
      <c r="H27" s="2023">
        <v>186</v>
      </c>
      <c r="I27" s="652"/>
      <c r="J27" s="2023">
        <v>0</v>
      </c>
      <c r="K27" s="652"/>
      <c r="L27" s="2023">
        <v>445</v>
      </c>
      <c r="M27" s="652"/>
      <c r="N27" s="2024">
        <v>62</v>
      </c>
      <c r="O27" s="652"/>
      <c r="P27" s="670">
        <v>1808</v>
      </c>
      <c r="Q27" s="657"/>
      <c r="R27" s="677">
        <v>1543</v>
      </c>
      <c r="S27" s="690"/>
      <c r="T27" s="1"/>
      <c r="U27" s="654">
        <v>29155.429636022454</v>
      </c>
      <c r="V27" s="643"/>
      <c r="W27" s="14"/>
      <c r="AQ27" s="2025"/>
    </row>
    <row r="28" spans="1:43" x14ac:dyDescent="0.2">
      <c r="A28" s="642" t="s">
        <v>104</v>
      </c>
      <c r="B28" s="2022">
        <v>7070</v>
      </c>
      <c r="C28" s="684"/>
      <c r="D28" s="2023">
        <v>9338</v>
      </c>
      <c r="E28" s="652"/>
      <c r="F28" s="2023">
        <v>3052</v>
      </c>
      <c r="G28" s="652"/>
      <c r="H28" s="2023">
        <v>1720</v>
      </c>
      <c r="I28" s="652"/>
      <c r="J28" s="2023">
        <v>0</v>
      </c>
      <c r="K28" s="652"/>
      <c r="L28" s="2023">
        <v>4364</v>
      </c>
      <c r="M28" s="652"/>
      <c r="N28" s="2024">
        <v>384.52300000000002</v>
      </c>
      <c r="O28" s="691"/>
      <c r="P28" s="692">
        <v>25928.523000000001</v>
      </c>
      <c r="Q28" s="657"/>
      <c r="R28" s="677">
        <v>20685.261999999999</v>
      </c>
      <c r="S28" s="689"/>
      <c r="T28" s="1"/>
      <c r="U28" s="654">
        <v>390853.98622403701</v>
      </c>
      <c r="V28" s="643"/>
      <c r="W28" s="14"/>
      <c r="AQ28" s="2025"/>
    </row>
    <row r="29" spans="1:43" x14ac:dyDescent="0.2">
      <c r="A29" s="642" t="s">
        <v>506</v>
      </c>
      <c r="B29" s="2022">
        <v>0</v>
      </c>
      <c r="C29" s="684"/>
      <c r="D29" s="2023">
        <v>2160</v>
      </c>
      <c r="E29" s="652"/>
      <c r="F29" s="2023">
        <v>1085</v>
      </c>
      <c r="G29" s="652"/>
      <c r="H29" s="2023">
        <v>1352</v>
      </c>
      <c r="I29" s="652"/>
      <c r="J29" s="2023">
        <v>86</v>
      </c>
      <c r="K29" s="652"/>
      <c r="L29" s="2023">
        <v>1259</v>
      </c>
      <c r="M29" s="652"/>
      <c r="N29" s="2024">
        <v>508.31400000000002</v>
      </c>
      <c r="O29" s="652"/>
      <c r="P29" s="670">
        <v>6450.3140000000003</v>
      </c>
      <c r="Q29" s="657"/>
      <c r="R29" s="677">
        <v>5433.1570000000002</v>
      </c>
      <c r="S29" s="690"/>
      <c r="T29" s="1"/>
      <c r="U29" s="654">
        <v>102661.06715162855</v>
      </c>
      <c r="V29" s="643"/>
      <c r="W29" s="14"/>
      <c r="AQ29" s="2025"/>
    </row>
    <row r="30" spans="1:43" x14ac:dyDescent="0.2">
      <c r="A30" s="658" t="s">
        <v>320</v>
      </c>
      <c r="B30" s="2022">
        <v>713</v>
      </c>
      <c r="C30" s="684"/>
      <c r="D30" s="2023">
        <v>6293</v>
      </c>
      <c r="E30" s="652"/>
      <c r="F30" s="2023">
        <v>2804</v>
      </c>
      <c r="G30" s="652"/>
      <c r="H30" s="2023">
        <v>2</v>
      </c>
      <c r="I30" s="652"/>
      <c r="J30" s="2023">
        <v>0</v>
      </c>
      <c r="K30" s="652"/>
      <c r="L30" s="2023">
        <v>48</v>
      </c>
      <c r="M30" s="652"/>
      <c r="N30" s="2024">
        <v>22.5</v>
      </c>
      <c r="O30" s="652"/>
      <c r="P30" s="670">
        <v>9882.5</v>
      </c>
      <c r="Q30" s="657"/>
      <c r="R30" s="677">
        <v>10891.75</v>
      </c>
      <c r="S30" s="689"/>
      <c r="T30" s="1"/>
      <c r="U30" s="654">
        <v>205802.75485297962</v>
      </c>
      <c r="V30" s="643"/>
      <c r="W30" s="14"/>
      <c r="AQ30" s="2025"/>
    </row>
    <row r="31" spans="1:43" x14ac:dyDescent="0.2">
      <c r="A31" s="642" t="s">
        <v>614</v>
      </c>
      <c r="B31" s="2022">
        <v>41</v>
      </c>
      <c r="C31" s="684"/>
      <c r="D31" s="2023">
        <v>2221</v>
      </c>
      <c r="E31" s="652"/>
      <c r="F31" s="2023">
        <v>830</v>
      </c>
      <c r="G31" s="652"/>
      <c r="H31" s="2023">
        <v>0</v>
      </c>
      <c r="I31" s="652"/>
      <c r="J31" s="2023">
        <v>0</v>
      </c>
      <c r="K31" s="652"/>
      <c r="L31" s="2023">
        <v>9</v>
      </c>
      <c r="M31" s="652"/>
      <c r="N31" s="2024">
        <v>1</v>
      </c>
      <c r="O31" s="652"/>
      <c r="P31" s="670">
        <v>3102</v>
      </c>
      <c r="Q31" s="657"/>
      <c r="R31" s="677">
        <v>3491.5</v>
      </c>
      <c r="S31" s="690"/>
      <c r="T31" s="1"/>
      <c r="U31" s="654">
        <v>65972.898622276349</v>
      </c>
      <c r="V31" s="643"/>
      <c r="W31" s="14"/>
      <c r="AQ31" s="2025"/>
    </row>
    <row r="32" spans="1:43" x14ac:dyDescent="0.2">
      <c r="A32" s="642" t="s">
        <v>509</v>
      </c>
      <c r="B32" s="2022">
        <v>2</v>
      </c>
      <c r="C32" s="684"/>
      <c r="D32" s="2023">
        <v>1134</v>
      </c>
      <c r="E32" s="652"/>
      <c r="F32" s="2023">
        <v>1084</v>
      </c>
      <c r="G32" s="652"/>
      <c r="H32" s="2023">
        <v>67</v>
      </c>
      <c r="I32" s="652"/>
      <c r="J32" s="2023">
        <v>4</v>
      </c>
      <c r="K32" s="652"/>
      <c r="L32" s="2023">
        <v>148</v>
      </c>
      <c r="M32" s="652"/>
      <c r="N32" s="2024">
        <v>4.5</v>
      </c>
      <c r="O32" s="652"/>
      <c r="P32" s="670">
        <v>2443.5</v>
      </c>
      <c r="Q32" s="657"/>
      <c r="R32" s="677">
        <v>2874.75</v>
      </c>
      <c r="S32" s="689"/>
      <c r="T32" s="1"/>
      <c r="U32" s="654">
        <v>54319.229647540858</v>
      </c>
      <c r="V32" s="643"/>
      <c r="W32" s="14"/>
      <c r="AQ32" s="2025"/>
    </row>
    <row r="33" spans="1:43" x14ac:dyDescent="0.2">
      <c r="A33" s="658" t="s">
        <v>634</v>
      </c>
      <c r="B33" s="2022">
        <v>444</v>
      </c>
      <c r="C33" s="684"/>
      <c r="D33" s="2023">
        <v>2095</v>
      </c>
      <c r="E33" s="652"/>
      <c r="F33" s="2023">
        <v>812</v>
      </c>
      <c r="G33" s="652"/>
      <c r="H33" s="2023">
        <v>82</v>
      </c>
      <c r="I33" s="652"/>
      <c r="J33" s="2023">
        <v>1</v>
      </c>
      <c r="K33" s="652"/>
      <c r="L33" s="2023">
        <v>108</v>
      </c>
      <c r="M33" s="652"/>
      <c r="N33" s="2024">
        <v>6.125</v>
      </c>
      <c r="O33" s="652"/>
      <c r="P33" s="670">
        <v>3548.125</v>
      </c>
      <c r="Q33" s="657"/>
      <c r="R33" s="677">
        <v>3634.0630000000001</v>
      </c>
      <c r="S33" s="689"/>
      <c r="T33" s="1"/>
      <c r="U33" s="654">
        <v>68666.667588705561</v>
      </c>
      <c r="V33" s="643"/>
      <c r="W33" s="14"/>
      <c r="AQ33" s="2025"/>
    </row>
    <row r="34" spans="1:43" x14ac:dyDescent="0.2">
      <c r="A34" s="642" t="s">
        <v>511</v>
      </c>
      <c r="B34" s="2022">
        <v>409</v>
      </c>
      <c r="C34" s="684"/>
      <c r="D34" s="2023">
        <v>1162</v>
      </c>
      <c r="E34" s="652"/>
      <c r="F34" s="2023">
        <v>807</v>
      </c>
      <c r="G34" s="652"/>
      <c r="H34" s="2023">
        <v>313</v>
      </c>
      <c r="I34" s="652"/>
      <c r="J34" s="2023">
        <v>63</v>
      </c>
      <c r="K34" s="652"/>
      <c r="L34" s="2023">
        <v>560</v>
      </c>
      <c r="M34" s="652"/>
      <c r="N34" s="2024">
        <v>112.5</v>
      </c>
      <c r="O34" s="652"/>
      <c r="P34" s="670">
        <v>3426.5</v>
      </c>
      <c r="Q34" s="657"/>
      <c r="R34" s="677">
        <v>3132.75</v>
      </c>
      <c r="S34" s="689"/>
      <c r="T34" s="1"/>
      <c r="U34" s="654">
        <v>59194.213993680714</v>
      </c>
      <c r="V34" s="643"/>
      <c r="W34" s="14"/>
      <c r="AQ34" s="2025"/>
    </row>
    <row r="35" spans="1:43" x14ac:dyDescent="0.2">
      <c r="A35" s="642" t="s">
        <v>326</v>
      </c>
      <c r="B35" s="2022">
        <v>589</v>
      </c>
      <c r="C35" s="684"/>
      <c r="D35" s="2023">
        <v>1679</v>
      </c>
      <c r="E35" s="652"/>
      <c r="F35" s="2023">
        <v>1415</v>
      </c>
      <c r="G35" s="652"/>
      <c r="H35" s="2023">
        <v>676</v>
      </c>
      <c r="I35" s="652"/>
      <c r="J35" s="2023">
        <v>0</v>
      </c>
      <c r="K35" s="652"/>
      <c r="L35" s="2023">
        <v>955</v>
      </c>
      <c r="M35" s="652"/>
      <c r="N35" s="2024">
        <v>506.19</v>
      </c>
      <c r="O35" s="652"/>
      <c r="P35" s="670">
        <v>5820.19</v>
      </c>
      <c r="Q35" s="657"/>
      <c r="R35" s="677">
        <v>5164.5950000000003</v>
      </c>
      <c r="S35" s="690"/>
      <c r="T35" s="1"/>
      <c r="U35" s="654">
        <v>97586.510771907575</v>
      </c>
      <c r="V35" s="643"/>
      <c r="W35" s="14"/>
      <c r="AQ35" s="2025"/>
    </row>
    <row r="36" spans="1:43" ht="13.5" thickBot="1" x14ac:dyDescent="0.25">
      <c r="A36" s="6" t="s">
        <v>513</v>
      </c>
      <c r="B36" s="2022">
        <v>171</v>
      </c>
      <c r="C36" s="684"/>
      <c r="D36" s="2023">
        <v>920</v>
      </c>
      <c r="E36" s="652"/>
      <c r="F36" s="2023">
        <v>808</v>
      </c>
      <c r="G36" s="652"/>
      <c r="H36" s="2023">
        <v>59</v>
      </c>
      <c r="I36" s="652"/>
      <c r="J36" s="2023">
        <v>100</v>
      </c>
      <c r="K36" s="652"/>
      <c r="L36" s="2023">
        <v>96</v>
      </c>
      <c r="M36" s="652"/>
      <c r="N36" s="2024">
        <v>8</v>
      </c>
      <c r="O36" s="4"/>
      <c r="P36" s="11">
        <v>2162</v>
      </c>
      <c r="Q36" s="101"/>
      <c r="R36" s="2026">
        <v>2399</v>
      </c>
      <c r="S36" s="571"/>
      <c r="T36" s="14"/>
      <c r="U36" s="716">
        <v>45329.796303835297</v>
      </c>
      <c r="V36" s="7"/>
      <c r="W36" s="14"/>
      <c r="AQ36" s="2025"/>
    </row>
    <row r="37" spans="1:43" ht="13.5" thickBot="1" x14ac:dyDescent="0.25">
      <c r="A37" s="87" t="s">
        <v>488</v>
      </c>
      <c r="B37" s="2027">
        <v>22422</v>
      </c>
      <c r="C37" s="104"/>
      <c r="D37" s="2028">
        <v>60913</v>
      </c>
      <c r="E37" s="104"/>
      <c r="F37" s="2028">
        <v>29848</v>
      </c>
      <c r="G37" s="104"/>
      <c r="H37" s="2028">
        <v>8681</v>
      </c>
      <c r="I37" s="104"/>
      <c r="J37" s="2028">
        <v>679</v>
      </c>
      <c r="K37" s="104"/>
      <c r="L37" s="2028">
        <v>20728</v>
      </c>
      <c r="M37" s="104"/>
      <c r="N37" s="2028">
        <v>3984.9830000000002</v>
      </c>
      <c r="O37" s="104"/>
      <c r="P37" s="2028">
        <v>147255.98300000001</v>
      </c>
      <c r="Q37" s="349"/>
      <c r="R37" s="2029">
        <v>134271.99300000002</v>
      </c>
      <c r="S37" s="349"/>
      <c r="U37" s="1902">
        <v>2537108</v>
      </c>
      <c r="V37" s="7"/>
      <c r="W37" s="14"/>
      <c r="AQ37" s="2025"/>
    </row>
    <row r="38" spans="1:43" s="34" customFormat="1" ht="15" x14ac:dyDescent="0.2">
      <c r="A38" s="245"/>
      <c r="C38" s="351"/>
      <c r="D38" s="351"/>
      <c r="E38" s="351"/>
      <c r="F38" s="351"/>
      <c r="G38" s="351"/>
      <c r="H38" s="351"/>
      <c r="I38" s="351"/>
      <c r="J38" s="392"/>
      <c r="K38" s="392"/>
      <c r="L38" s="392"/>
      <c r="M38" s="392"/>
      <c r="N38" s="351"/>
      <c r="O38" s="351"/>
      <c r="Q38" s="351"/>
      <c r="S38" s="351"/>
      <c r="W38" s="14"/>
      <c r="X38"/>
    </row>
    <row r="39" spans="1:43" s="34" customFormat="1" ht="15" x14ac:dyDescent="0.2">
      <c r="A39" s="245"/>
      <c r="C39" s="351"/>
      <c r="D39" s="351"/>
      <c r="E39" s="351"/>
      <c r="F39" s="351"/>
      <c r="G39" s="351"/>
      <c r="H39" s="351"/>
      <c r="I39" s="351"/>
      <c r="J39" s="392"/>
      <c r="K39" s="392"/>
      <c r="L39" s="392"/>
      <c r="M39" s="392"/>
      <c r="N39" s="351"/>
      <c r="X39"/>
    </row>
    <row r="40" spans="1:43" s="34" customFormat="1" ht="15" x14ac:dyDescent="0.2">
      <c r="A40" s="245"/>
      <c r="C40" s="351"/>
      <c r="D40" s="351"/>
      <c r="E40" s="351"/>
      <c r="F40" s="351"/>
      <c r="G40" s="351"/>
      <c r="H40" s="351"/>
      <c r="I40" s="351"/>
      <c r="J40" s="351"/>
      <c r="K40" s="351"/>
      <c r="L40" s="351"/>
      <c r="M40" s="351"/>
      <c r="N40" s="351"/>
      <c r="W40" s="14"/>
      <c r="X40"/>
    </row>
    <row r="41" spans="1:43" s="34" customFormat="1" ht="15" x14ac:dyDescent="0.2">
      <c r="B41" s="351"/>
      <c r="C41" s="351"/>
      <c r="D41" s="351"/>
      <c r="E41" s="351"/>
      <c r="F41" s="351"/>
      <c r="G41" s="351"/>
      <c r="H41" s="351"/>
      <c r="I41" s="351"/>
      <c r="J41" s="351"/>
      <c r="K41" s="351"/>
      <c r="L41" s="351"/>
      <c r="M41" s="351"/>
      <c r="N41" s="351"/>
      <c r="O41" s="351"/>
      <c r="P41" s="351"/>
      <c r="Q41" s="351"/>
      <c r="R41" s="351"/>
      <c r="S41" s="351"/>
      <c r="U41"/>
      <c r="V41"/>
      <c r="W41" s="14"/>
      <c r="X41"/>
    </row>
    <row r="42" spans="1:43" s="34" customFormat="1" ht="15" x14ac:dyDescent="0.2">
      <c r="B42" s="351"/>
      <c r="C42" s="351"/>
      <c r="D42" s="351"/>
      <c r="E42" s="351"/>
      <c r="F42" s="351"/>
      <c r="G42" s="351"/>
      <c r="H42" s="351"/>
      <c r="I42" s="351"/>
      <c r="J42" s="351"/>
      <c r="K42" s="351"/>
      <c r="L42" s="351"/>
      <c r="M42" s="351"/>
      <c r="N42" s="351"/>
      <c r="O42" s="351"/>
      <c r="P42" s="351"/>
      <c r="Q42" s="351"/>
      <c r="R42" s="351"/>
      <c r="S42" s="351"/>
      <c r="U42"/>
      <c r="V42"/>
      <c r="X42"/>
    </row>
    <row r="43" spans="1:43" ht="15" x14ac:dyDescent="0.2">
      <c r="B43" s="52"/>
      <c r="C43" s="52"/>
      <c r="D43" s="52"/>
      <c r="E43" s="52"/>
      <c r="F43" s="52"/>
      <c r="G43" s="52"/>
      <c r="H43" s="52"/>
      <c r="I43" s="52"/>
      <c r="J43" s="52"/>
      <c r="K43" s="52"/>
      <c r="L43" s="52"/>
      <c r="M43" s="52"/>
      <c r="N43" s="52"/>
      <c r="O43" s="52"/>
      <c r="P43" s="52"/>
      <c r="Q43" s="52"/>
      <c r="R43" s="52"/>
      <c r="S43" s="52"/>
      <c r="W43" s="34"/>
    </row>
    <row r="44" spans="1:43" ht="15" x14ac:dyDescent="0.2">
      <c r="W44" s="34"/>
    </row>
    <row r="47" spans="1:43" x14ac:dyDescent="0.2">
      <c r="X47" s="60"/>
    </row>
    <row r="53" spans="24:24" ht="15" x14ac:dyDescent="0.2">
      <c r="X53" s="34"/>
    </row>
    <row r="54" spans="24:24" ht="15" x14ac:dyDescent="0.2">
      <c r="X54" s="34"/>
    </row>
    <row r="55" spans="24:24" ht="15" x14ac:dyDescent="0.2">
      <c r="X55" s="34"/>
    </row>
    <row r="56" spans="24:24" ht="15" x14ac:dyDescent="0.2">
      <c r="X56" s="34"/>
    </row>
    <row r="57" spans="24:24" ht="15" x14ac:dyDescent="0.2">
      <c r="X57" s="34"/>
    </row>
    <row r="58" spans="24:24" ht="15" x14ac:dyDescent="0.2">
      <c r="X58" s="34"/>
    </row>
    <row r="59" spans="24:24" ht="15" x14ac:dyDescent="0.2">
      <c r="X59" s="34"/>
    </row>
    <row r="60" spans="24:24" ht="15" x14ac:dyDescent="0.2">
      <c r="X60" s="34"/>
    </row>
    <row r="61" spans="24:24" ht="15" x14ac:dyDescent="0.2">
      <c r="X61" s="34"/>
    </row>
    <row r="62" spans="24:24" ht="15" x14ac:dyDescent="0.2">
      <c r="X62" s="34"/>
    </row>
    <row r="63" spans="24:24" ht="15" x14ac:dyDescent="0.2">
      <c r="X63" s="34"/>
    </row>
    <row r="64" spans="24:24" ht="15" x14ac:dyDescent="0.2">
      <c r="X64" s="34"/>
    </row>
    <row r="65" spans="24:24" ht="15" x14ac:dyDescent="0.2">
      <c r="X65" s="34"/>
    </row>
    <row r="67" spans="24:24" ht="15" x14ac:dyDescent="0.2">
      <c r="X67" s="34"/>
    </row>
    <row r="68" spans="24:24" ht="15" x14ac:dyDescent="0.2">
      <c r="X68" s="34"/>
    </row>
  </sheetData>
  <mergeCells count="55">
    <mergeCell ref="X14:X17"/>
    <mergeCell ref="D12:E12"/>
    <mergeCell ref="F12:G12"/>
    <mergeCell ref="H12:I12"/>
    <mergeCell ref="U12:V12"/>
    <mergeCell ref="U13:V13"/>
    <mergeCell ref="B11:C11"/>
    <mergeCell ref="D11:E11"/>
    <mergeCell ref="F11:G11"/>
    <mergeCell ref="H11:I11"/>
    <mergeCell ref="J11:K11"/>
    <mergeCell ref="L11:M11"/>
    <mergeCell ref="P9:Q9"/>
    <mergeCell ref="R9:S9"/>
    <mergeCell ref="U9:V9"/>
    <mergeCell ref="D10:E10"/>
    <mergeCell ref="F10:G10"/>
    <mergeCell ref="H10:I10"/>
    <mergeCell ref="J10:K10"/>
    <mergeCell ref="L10:M10"/>
    <mergeCell ref="R8:S8"/>
    <mergeCell ref="U8:V8"/>
    <mergeCell ref="B9:C9"/>
    <mergeCell ref="D9:E9"/>
    <mergeCell ref="F9:G9"/>
    <mergeCell ref="H9:I9"/>
    <mergeCell ref="J9:K9"/>
    <mergeCell ref="L9:M9"/>
    <mergeCell ref="N9:O9"/>
    <mergeCell ref="L7:M7"/>
    <mergeCell ref="N7:O7"/>
    <mergeCell ref="R7:S7"/>
    <mergeCell ref="B8:C8"/>
    <mergeCell ref="D8:E8"/>
    <mergeCell ref="F8:G8"/>
    <mergeCell ref="H8:I8"/>
    <mergeCell ref="J8:K8"/>
    <mergeCell ref="L8:M8"/>
    <mergeCell ref="N8:O8"/>
    <mergeCell ref="B7:C7"/>
    <mergeCell ref="D7:E7"/>
    <mergeCell ref="F7:G7"/>
    <mergeCell ref="H7:I7"/>
    <mergeCell ref="J7:K7"/>
    <mergeCell ref="P8:Q8"/>
    <mergeCell ref="B5:Q5"/>
    <mergeCell ref="R5:S5"/>
    <mergeCell ref="U5:V5"/>
    <mergeCell ref="R6:S6"/>
    <mergeCell ref="U6:V6"/>
    <mergeCell ref="B3:K3"/>
    <mergeCell ref="U3:V3"/>
    <mergeCell ref="B4:Q4"/>
    <mergeCell ref="R4:S4"/>
    <mergeCell ref="U4:V4"/>
  </mergeCells>
  <pageMargins left="0.37" right="0.37" top="1.02" bottom="0.49" header="0.5" footer="0.5"/>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8"/>
  <sheetViews>
    <sheetView showGridLines="0" zoomScale="70" zoomScaleNormal="70" workbookViewId="0">
      <pane xSplit="3" ySplit="10" topLeftCell="D11" activePane="bottomRight" state="frozen"/>
      <selection activeCell="A19" sqref="A19:I19"/>
      <selection pane="topRight" activeCell="A19" sqref="A19:I19"/>
      <selection pane="bottomLeft" activeCell="A19" sqref="A19:I19"/>
      <selection pane="bottomRight" activeCell="AJ29" sqref="AJ29"/>
    </sheetView>
  </sheetViews>
  <sheetFormatPr defaultRowHeight="12.75" x14ac:dyDescent="0.2"/>
  <cols>
    <col min="1" max="1" width="3.42578125" customWidth="1"/>
    <col min="2" max="2" width="4.28515625" customWidth="1"/>
    <col min="3" max="3" width="21.7109375" customWidth="1"/>
    <col min="4" max="4" width="11.7109375" customWidth="1"/>
    <col min="5" max="5" width="2.28515625" customWidth="1"/>
    <col min="6" max="6" width="7.85546875" hidden="1" customWidth="1"/>
    <col min="7" max="7" width="2" hidden="1" customWidth="1"/>
    <col min="8" max="8" width="9.28515625" customWidth="1"/>
    <col min="9" max="9" width="1.28515625" customWidth="1"/>
    <col min="10" max="10" width="8.85546875" customWidth="1"/>
    <col min="11" max="11" width="1" customWidth="1"/>
    <col min="12" max="12" width="10.42578125" customWidth="1"/>
    <col min="13" max="13" width="1.7109375" customWidth="1"/>
    <col min="14" max="14" width="6.7109375" customWidth="1"/>
    <col min="15" max="15" width="1.7109375" customWidth="1"/>
    <col min="16" max="16" width="10.28515625" style="99" customWidth="1"/>
    <col min="17" max="17" width="3" customWidth="1"/>
    <col min="18" max="18" width="9" style="99" customWidth="1"/>
    <col min="19" max="19" width="1.140625" customWidth="1"/>
    <col min="20" max="20" width="10.42578125" customWidth="1"/>
    <col min="21" max="21" width="1.28515625" customWidth="1"/>
    <col min="22" max="22" width="11.140625" customWidth="1"/>
    <col min="23" max="23" width="1.42578125" customWidth="1"/>
    <col min="24" max="24" width="4.42578125" customWidth="1"/>
    <col min="25" max="25" width="9.7109375" style="99" customWidth="1"/>
    <col min="26" max="26" width="1.28515625" customWidth="1"/>
    <col min="27" max="27" width="6.140625" customWidth="1"/>
    <col min="28" max="34" width="6.42578125" customWidth="1"/>
    <col min="35" max="35" width="3.85546875" customWidth="1"/>
    <col min="36" max="36" width="12.140625" customWidth="1"/>
  </cols>
  <sheetData>
    <row r="1" spans="1:27" s="24" customFormat="1" ht="20.25" x14ac:dyDescent="0.3">
      <c r="A1" s="24" t="s">
        <v>1137</v>
      </c>
      <c r="P1" s="107"/>
      <c r="R1" s="107"/>
      <c r="Y1" s="107"/>
    </row>
    <row r="2" spans="1:27" ht="13.5" thickBot="1" x14ac:dyDescent="0.25"/>
    <row r="3" spans="1:27" x14ac:dyDescent="0.2">
      <c r="A3" s="25"/>
      <c r="B3" s="26"/>
      <c r="C3" s="26"/>
      <c r="D3" s="2847" t="s">
        <v>37</v>
      </c>
      <c r="E3" s="2848"/>
      <c r="F3" s="83"/>
      <c r="G3" s="83"/>
      <c r="H3" s="2867" t="s">
        <v>633</v>
      </c>
      <c r="I3" s="2848"/>
      <c r="J3" s="2848"/>
      <c r="K3" s="2848"/>
      <c r="L3" s="2848"/>
      <c r="M3" s="2848"/>
      <c r="N3" s="2848"/>
      <c r="O3" s="2848"/>
      <c r="P3" s="2848"/>
      <c r="Q3" s="2848"/>
      <c r="R3" s="2848"/>
      <c r="S3" s="2848"/>
      <c r="T3" s="2848"/>
      <c r="U3" s="2868"/>
      <c r="V3" s="154"/>
      <c r="W3" s="156"/>
      <c r="Y3" s="2865" t="s">
        <v>21</v>
      </c>
      <c r="Z3" s="2866"/>
    </row>
    <row r="4" spans="1:27" x14ac:dyDescent="0.2">
      <c r="A4" s="1"/>
      <c r="B4" s="14"/>
      <c r="C4" s="14"/>
      <c r="D4" s="2851" t="s">
        <v>39</v>
      </c>
      <c r="E4" s="2852"/>
      <c r="F4" s="73"/>
      <c r="G4" s="148"/>
      <c r="H4" s="90"/>
      <c r="I4" s="37"/>
      <c r="J4" s="37"/>
      <c r="K4" s="37"/>
      <c r="L4" s="37"/>
      <c r="M4" s="37"/>
      <c r="N4" s="37"/>
      <c r="O4" s="37"/>
      <c r="P4" s="164"/>
      <c r="Q4" s="18"/>
      <c r="R4" s="164"/>
      <c r="S4" s="18"/>
      <c r="T4" s="37"/>
      <c r="U4" s="98"/>
      <c r="V4" s="2854" t="s">
        <v>488</v>
      </c>
      <c r="W4" s="2853"/>
      <c r="Y4" s="2845" t="s">
        <v>210</v>
      </c>
      <c r="Z4" s="2846"/>
    </row>
    <row r="5" spans="1:27" x14ac:dyDescent="0.2">
      <c r="A5" s="15"/>
      <c r="B5" s="141"/>
      <c r="C5" s="14"/>
      <c r="D5" s="30" t="s">
        <v>579</v>
      </c>
      <c r="E5" s="2"/>
      <c r="F5" s="2849" t="s">
        <v>488</v>
      </c>
      <c r="G5" s="2850"/>
      <c r="H5" s="16" t="s">
        <v>222</v>
      </c>
      <c r="I5" s="2"/>
      <c r="J5" s="2849" t="s">
        <v>290</v>
      </c>
      <c r="K5" s="2850"/>
      <c r="L5" s="16" t="s">
        <v>23</v>
      </c>
      <c r="M5" s="2"/>
      <c r="N5" s="2849" t="s">
        <v>632</v>
      </c>
      <c r="O5" s="2850"/>
      <c r="P5" s="2855" t="s">
        <v>214</v>
      </c>
      <c r="Q5" s="2856"/>
      <c r="R5" s="2856"/>
      <c r="S5" s="2857"/>
      <c r="T5" s="16" t="s">
        <v>631</v>
      </c>
      <c r="U5" s="2"/>
      <c r="V5" s="35"/>
      <c r="W5" s="3"/>
      <c r="Y5" s="2845" t="s">
        <v>212</v>
      </c>
      <c r="Z5" s="2846"/>
    </row>
    <row r="6" spans="1:27" x14ac:dyDescent="0.2">
      <c r="A6" s="15"/>
      <c r="B6" s="81"/>
      <c r="C6" s="81"/>
      <c r="D6" s="30" t="s">
        <v>580</v>
      </c>
      <c r="E6" s="2"/>
      <c r="F6" s="66"/>
      <c r="G6" s="146"/>
      <c r="H6" s="16" t="s">
        <v>218</v>
      </c>
      <c r="I6" s="2"/>
      <c r="J6" s="2854" t="s">
        <v>291</v>
      </c>
      <c r="K6" s="2864"/>
      <c r="L6" s="16" t="s">
        <v>24</v>
      </c>
      <c r="M6" s="50"/>
      <c r="N6" s="66"/>
      <c r="O6" s="146"/>
      <c r="P6" s="2858" t="s">
        <v>216</v>
      </c>
      <c r="Q6" s="2860"/>
      <c r="R6" s="2860"/>
      <c r="S6" s="2859"/>
      <c r="T6" s="16"/>
      <c r="U6" s="2"/>
      <c r="V6" s="16"/>
      <c r="W6" s="3"/>
      <c r="Y6" s="2845" t="s">
        <v>213</v>
      </c>
      <c r="Z6" s="2846"/>
    </row>
    <row r="7" spans="1:27" x14ac:dyDescent="0.2">
      <c r="A7" s="2851" t="s">
        <v>607</v>
      </c>
      <c r="B7" s="2852"/>
      <c r="C7" s="2853"/>
      <c r="D7" s="30" t="s">
        <v>637</v>
      </c>
      <c r="E7" s="2"/>
      <c r="F7" s="2854"/>
      <c r="G7" s="2864"/>
      <c r="H7" s="16" t="s">
        <v>219</v>
      </c>
      <c r="I7" s="2"/>
      <c r="J7" s="2854" t="s">
        <v>292</v>
      </c>
      <c r="K7" s="2852"/>
      <c r="L7" s="2854" t="s">
        <v>581</v>
      </c>
      <c r="M7" s="2852"/>
      <c r="N7" s="2854"/>
      <c r="O7" s="2864"/>
      <c r="P7" s="2861" t="s">
        <v>211</v>
      </c>
      <c r="Q7" s="2862"/>
      <c r="R7" s="2862"/>
      <c r="S7" s="2863"/>
      <c r="T7" s="31"/>
      <c r="U7" s="14"/>
      <c r="V7" s="2854"/>
      <c r="W7" s="2853"/>
      <c r="Y7" s="2845" t="s">
        <v>611</v>
      </c>
      <c r="Z7" s="2846"/>
    </row>
    <row r="8" spans="1:27" x14ac:dyDescent="0.2">
      <c r="A8" s="15"/>
      <c r="B8" s="81"/>
      <c r="C8" s="81"/>
      <c r="D8" s="30" t="s">
        <v>638</v>
      </c>
      <c r="E8" s="2"/>
      <c r="F8" s="2854"/>
      <c r="G8" s="2864"/>
      <c r="H8" s="16" t="s">
        <v>220</v>
      </c>
      <c r="I8" s="2"/>
      <c r="J8" s="2854" t="s">
        <v>293</v>
      </c>
      <c r="K8" s="2864"/>
      <c r="L8" s="2854" t="s">
        <v>582</v>
      </c>
      <c r="M8" s="2852"/>
      <c r="N8" s="2854"/>
      <c r="O8" s="2864"/>
      <c r="P8" s="2858" t="s">
        <v>482</v>
      </c>
      <c r="Q8" s="2859"/>
      <c r="R8" s="2858" t="s">
        <v>215</v>
      </c>
      <c r="S8" s="2859"/>
      <c r="T8" s="31"/>
      <c r="U8" s="14"/>
      <c r="V8" s="2854"/>
      <c r="W8" s="2853"/>
      <c r="Y8" s="2845" t="s">
        <v>281</v>
      </c>
      <c r="Z8" s="2846"/>
    </row>
    <row r="9" spans="1:27" x14ac:dyDescent="0.2">
      <c r="A9" s="15"/>
      <c r="B9" s="81"/>
      <c r="C9" s="81"/>
      <c r="D9" s="30" t="s">
        <v>636</v>
      </c>
      <c r="E9" s="2"/>
      <c r="F9" s="66"/>
      <c r="G9" s="81"/>
      <c r="H9" s="16" t="s">
        <v>221</v>
      </c>
      <c r="I9" s="2"/>
      <c r="J9" s="2854" t="s">
        <v>294</v>
      </c>
      <c r="K9" s="2864"/>
      <c r="L9" s="2854" t="s">
        <v>583</v>
      </c>
      <c r="M9" s="2852"/>
      <c r="N9" s="66"/>
      <c r="O9" s="81"/>
      <c r="P9" s="2858" t="s">
        <v>485</v>
      </c>
      <c r="Q9" s="2859"/>
      <c r="R9" s="2858" t="s">
        <v>217</v>
      </c>
      <c r="S9" s="2859"/>
      <c r="T9" s="31"/>
      <c r="U9" s="14"/>
      <c r="V9" s="2854"/>
      <c r="W9" s="2853"/>
      <c r="Y9" s="2845" t="s">
        <v>282</v>
      </c>
      <c r="Z9" s="2846"/>
    </row>
    <row r="10" spans="1:27" ht="13.5" thickBot="1" x14ac:dyDescent="0.25">
      <c r="A10" s="6"/>
      <c r="B10" s="17"/>
      <c r="C10" s="17"/>
      <c r="D10" s="32" t="s">
        <v>486</v>
      </c>
      <c r="E10" s="8"/>
      <c r="F10" s="2869" t="s">
        <v>486</v>
      </c>
      <c r="G10" s="2870"/>
      <c r="H10" s="10" t="s">
        <v>486</v>
      </c>
      <c r="I10" s="8"/>
      <c r="J10" s="10" t="s">
        <v>486</v>
      </c>
      <c r="K10" s="8"/>
      <c r="L10" s="10" t="s">
        <v>486</v>
      </c>
      <c r="M10" s="8"/>
      <c r="N10" s="10" t="s">
        <v>486</v>
      </c>
      <c r="O10" s="8"/>
      <c r="P10" s="108" t="s">
        <v>486</v>
      </c>
      <c r="Q10" s="8"/>
      <c r="R10" s="108" t="s">
        <v>486</v>
      </c>
      <c r="S10" s="8"/>
      <c r="T10" s="10" t="s">
        <v>486</v>
      </c>
      <c r="U10" s="8"/>
      <c r="V10" s="10" t="s">
        <v>486</v>
      </c>
      <c r="W10" s="9"/>
      <c r="Y10" s="161" t="s">
        <v>486</v>
      </c>
      <c r="Z10" s="9"/>
    </row>
    <row r="11" spans="1:27" s="13" customFormat="1" x14ac:dyDescent="0.2">
      <c r="A11" s="33" t="s">
        <v>493</v>
      </c>
      <c r="B11" s="42"/>
      <c r="C11" s="42"/>
      <c r="D11" s="84">
        <v>5983617</v>
      </c>
      <c r="E11" s="42"/>
      <c r="F11" s="38"/>
      <c r="G11" s="42"/>
      <c r="H11" s="38">
        <v>97610</v>
      </c>
      <c r="I11" s="39"/>
      <c r="J11" s="38"/>
      <c r="K11" s="39"/>
      <c r="L11" s="38">
        <v>0</v>
      </c>
      <c r="M11" s="39"/>
      <c r="N11" s="38">
        <v>135</v>
      </c>
      <c r="O11" s="39"/>
      <c r="P11" s="38">
        <v>261745</v>
      </c>
      <c r="Q11" s="42"/>
      <c r="R11" s="38">
        <v>48376</v>
      </c>
      <c r="S11" s="42"/>
      <c r="T11" s="38">
        <v>407866</v>
      </c>
      <c r="U11" s="39"/>
      <c r="V11" s="38">
        <v>6422487</v>
      </c>
      <c r="W11" s="100"/>
      <c r="Y11" s="84">
        <v>107807</v>
      </c>
      <c r="Z11" s="43"/>
    </row>
    <row r="12" spans="1:27" x14ac:dyDescent="0.2">
      <c r="A12" s="1"/>
      <c r="B12" s="14" t="s">
        <v>494</v>
      </c>
      <c r="C12" s="14"/>
      <c r="D12" s="44">
        <v>460579</v>
      </c>
      <c r="E12" s="109"/>
      <c r="F12" s="31"/>
      <c r="G12" s="14"/>
      <c r="H12" s="11">
        <v>6962</v>
      </c>
      <c r="I12" s="4"/>
      <c r="J12" s="11"/>
      <c r="K12" s="4"/>
      <c r="L12" s="75"/>
      <c r="M12" s="74"/>
      <c r="N12" s="11"/>
      <c r="O12" s="74"/>
      <c r="P12" s="11">
        <v>21040</v>
      </c>
      <c r="Q12" s="14"/>
      <c r="R12" s="11">
        <v>2281</v>
      </c>
      <c r="S12" s="14"/>
      <c r="T12" s="112">
        <v>30283</v>
      </c>
      <c r="U12" s="4"/>
      <c r="V12" s="11">
        <v>490862</v>
      </c>
      <c r="W12" s="101"/>
      <c r="Y12" s="44">
        <v>8666</v>
      </c>
      <c r="Z12" s="5"/>
      <c r="AA12" s="52"/>
    </row>
    <row r="13" spans="1:27" x14ac:dyDescent="0.2">
      <c r="A13" s="1"/>
      <c r="B13" s="14" t="s">
        <v>495</v>
      </c>
      <c r="C13" s="14"/>
      <c r="D13" s="44">
        <v>162833</v>
      </c>
      <c r="E13" s="97"/>
      <c r="F13" s="31"/>
      <c r="G13" s="14"/>
      <c r="H13" s="11">
        <v>0</v>
      </c>
      <c r="I13" s="4"/>
      <c r="J13" s="11"/>
      <c r="K13" s="4"/>
      <c r="L13" s="11"/>
      <c r="M13" s="4"/>
      <c r="N13" s="11"/>
      <c r="O13" s="4"/>
      <c r="P13" s="11">
        <v>14669</v>
      </c>
      <c r="Q13" s="14"/>
      <c r="R13" s="11">
        <v>887</v>
      </c>
      <c r="S13" s="14"/>
      <c r="T13" s="112">
        <v>15556</v>
      </c>
      <c r="U13" s="4"/>
      <c r="V13" s="11">
        <v>178389</v>
      </c>
      <c r="W13" s="101"/>
      <c r="Y13" s="44">
        <v>6042</v>
      </c>
      <c r="Z13" s="5"/>
      <c r="AA13" s="52"/>
    </row>
    <row r="14" spans="1:27" x14ac:dyDescent="0.2">
      <c r="A14" s="1"/>
      <c r="B14" s="14" t="s">
        <v>606</v>
      </c>
      <c r="C14" s="14"/>
      <c r="D14" s="44">
        <v>119771</v>
      </c>
      <c r="E14" s="97"/>
      <c r="F14" s="31"/>
      <c r="G14" s="14"/>
      <c r="H14" s="11">
        <v>1891</v>
      </c>
      <c r="I14" s="4"/>
      <c r="J14" s="11"/>
      <c r="K14" s="4"/>
      <c r="L14" s="11"/>
      <c r="M14" s="4"/>
      <c r="N14" s="11"/>
      <c r="O14" s="4"/>
      <c r="P14" s="11">
        <v>9862</v>
      </c>
      <c r="Q14" s="14"/>
      <c r="R14" s="11">
        <v>1939</v>
      </c>
      <c r="S14" s="14"/>
      <c r="T14" s="112">
        <v>13692</v>
      </c>
      <c r="U14" s="4"/>
      <c r="V14" s="11">
        <v>133463</v>
      </c>
      <c r="W14" s="101"/>
      <c r="Y14" s="44">
        <v>4062</v>
      </c>
      <c r="Z14" s="5"/>
      <c r="AA14" s="52"/>
    </row>
    <row r="15" spans="1:27" x14ac:dyDescent="0.2">
      <c r="A15" s="1"/>
      <c r="B15" s="14" t="s">
        <v>605</v>
      </c>
      <c r="C15" s="14"/>
      <c r="D15" s="44">
        <v>372737</v>
      </c>
      <c r="E15" s="97"/>
      <c r="F15" s="11"/>
      <c r="G15" s="14"/>
      <c r="H15" s="11">
        <v>3122</v>
      </c>
      <c r="I15" s="4"/>
      <c r="J15" s="11"/>
      <c r="K15" s="4"/>
      <c r="L15" s="75"/>
      <c r="M15" s="4"/>
      <c r="N15" s="11"/>
      <c r="O15" s="4"/>
      <c r="P15" s="11">
        <v>15588</v>
      </c>
      <c r="Q15" s="14"/>
      <c r="R15" s="11">
        <v>8429</v>
      </c>
      <c r="S15" s="14"/>
      <c r="T15" s="112">
        <v>27139</v>
      </c>
      <c r="U15" s="4"/>
      <c r="V15" s="11">
        <v>399876</v>
      </c>
      <c r="W15" s="101"/>
      <c r="Y15" s="44">
        <v>6420</v>
      </c>
      <c r="Z15" s="5"/>
      <c r="AA15" s="52"/>
    </row>
    <row r="16" spans="1:27" x14ac:dyDescent="0.2">
      <c r="A16" s="1"/>
      <c r="B16" s="14" t="s">
        <v>497</v>
      </c>
      <c r="C16" s="14"/>
      <c r="D16" s="44">
        <v>155337</v>
      </c>
      <c r="E16" s="97"/>
      <c r="F16" s="31"/>
      <c r="G16" s="14"/>
      <c r="H16" s="11">
        <v>2915</v>
      </c>
      <c r="I16" s="4"/>
      <c r="J16" s="11"/>
      <c r="K16" s="4"/>
      <c r="L16" s="11"/>
      <c r="M16" s="4"/>
      <c r="N16" s="11"/>
      <c r="O16" s="4"/>
      <c r="P16" s="11">
        <v>9676</v>
      </c>
      <c r="Q16" s="14"/>
      <c r="R16" s="11">
        <v>0</v>
      </c>
      <c r="S16" s="14"/>
      <c r="T16" s="112">
        <v>12591</v>
      </c>
      <c r="U16" s="4"/>
      <c r="V16" s="11">
        <v>167928</v>
      </c>
      <c r="W16" s="101"/>
      <c r="Y16" s="44">
        <v>3985</v>
      </c>
      <c r="Z16" s="5"/>
      <c r="AA16" s="52"/>
    </row>
    <row r="17" spans="1:36" x14ac:dyDescent="0.2">
      <c r="A17" s="1"/>
      <c r="B17" s="14" t="s">
        <v>498</v>
      </c>
      <c r="C17" s="14"/>
      <c r="D17" s="44">
        <v>507089</v>
      </c>
      <c r="E17" s="97"/>
      <c r="F17" s="11"/>
      <c r="G17" s="14"/>
      <c r="H17" s="11">
        <v>10390</v>
      </c>
      <c r="I17" s="4"/>
      <c r="J17" s="11"/>
      <c r="K17" s="4"/>
      <c r="L17" s="75"/>
      <c r="M17" s="74"/>
      <c r="N17" s="11"/>
      <c r="O17" s="74"/>
      <c r="P17" s="11">
        <v>19139</v>
      </c>
      <c r="Q17" s="14"/>
      <c r="R17" s="11">
        <v>1458</v>
      </c>
      <c r="S17" s="14"/>
      <c r="T17" s="112">
        <v>30987</v>
      </c>
      <c r="U17" s="4"/>
      <c r="V17" s="11">
        <v>538076</v>
      </c>
      <c r="W17" s="101"/>
      <c r="Y17" s="44">
        <v>7883</v>
      </c>
      <c r="Z17" s="5"/>
      <c r="AA17" s="52"/>
    </row>
    <row r="18" spans="1:36" x14ac:dyDescent="0.2">
      <c r="A18" s="1"/>
      <c r="B18" s="14" t="s">
        <v>499</v>
      </c>
      <c r="C18" s="14"/>
      <c r="D18" s="44">
        <v>148448</v>
      </c>
      <c r="E18" s="97"/>
      <c r="F18" s="11"/>
      <c r="G18" s="14"/>
      <c r="H18" s="11">
        <v>5840</v>
      </c>
      <c r="I18" s="4"/>
      <c r="J18" s="11"/>
      <c r="K18" s="4"/>
      <c r="L18" s="75"/>
      <c r="M18" s="4"/>
      <c r="N18" s="11"/>
      <c r="O18" s="4"/>
      <c r="P18" s="11">
        <v>13413</v>
      </c>
      <c r="Q18" s="14"/>
      <c r="R18" s="11">
        <v>3401</v>
      </c>
      <c r="S18" s="14"/>
      <c r="T18" s="112">
        <v>22654</v>
      </c>
      <c r="U18" s="4"/>
      <c r="V18" s="11">
        <v>171102</v>
      </c>
      <c r="W18" s="101"/>
      <c r="Y18" s="44">
        <v>5524</v>
      </c>
      <c r="Z18" s="5"/>
      <c r="AA18" s="52"/>
    </row>
    <row r="19" spans="1:36" x14ac:dyDescent="0.2">
      <c r="A19" s="1"/>
      <c r="B19" s="14" t="s">
        <v>500</v>
      </c>
      <c r="C19" s="14"/>
      <c r="D19" s="44">
        <v>115082</v>
      </c>
      <c r="E19" s="97"/>
      <c r="F19" s="11"/>
      <c r="G19" s="14"/>
      <c r="H19" s="11">
        <v>610</v>
      </c>
      <c r="I19" s="4"/>
      <c r="J19" s="11"/>
      <c r="K19" s="4"/>
      <c r="L19" s="75"/>
      <c r="M19" s="4"/>
      <c r="N19" s="11"/>
      <c r="O19" s="4"/>
      <c r="P19" s="11">
        <v>8706</v>
      </c>
      <c r="Q19" s="14"/>
      <c r="R19" s="11">
        <v>1460</v>
      </c>
      <c r="S19" s="14"/>
      <c r="T19" s="112">
        <v>10776</v>
      </c>
      <c r="U19" s="4"/>
      <c r="V19" s="11">
        <v>125858</v>
      </c>
      <c r="W19" s="101"/>
      <c r="Y19" s="44">
        <v>3586</v>
      </c>
      <c r="Z19" s="5"/>
      <c r="AA19" s="52"/>
    </row>
    <row r="20" spans="1:36" x14ac:dyDescent="0.2">
      <c r="A20" s="1"/>
      <c r="B20" s="14" t="s">
        <v>601</v>
      </c>
      <c r="C20" s="14"/>
      <c r="D20" s="44">
        <v>184265</v>
      </c>
      <c r="E20" s="97"/>
      <c r="F20" s="11"/>
      <c r="G20" s="14"/>
      <c r="H20" s="11">
        <v>3301</v>
      </c>
      <c r="I20" s="4"/>
      <c r="J20" s="11"/>
      <c r="K20" s="4"/>
      <c r="L20" s="75"/>
      <c r="M20" s="4"/>
      <c r="N20" s="11"/>
      <c r="O20" s="4"/>
      <c r="P20" s="11">
        <v>9027</v>
      </c>
      <c r="Q20" s="14"/>
      <c r="R20" s="11">
        <v>2653</v>
      </c>
      <c r="S20" s="14"/>
      <c r="T20" s="112">
        <v>14981</v>
      </c>
      <c r="U20" s="4"/>
      <c r="V20" s="11">
        <v>199246</v>
      </c>
      <c r="W20" s="101"/>
      <c r="Y20" s="44">
        <v>3718</v>
      </c>
      <c r="Z20" s="5"/>
      <c r="AA20" s="52"/>
    </row>
    <row r="21" spans="1:36" x14ac:dyDescent="0.2">
      <c r="A21" s="1"/>
      <c r="B21" s="14" t="s">
        <v>599</v>
      </c>
      <c r="C21" s="14"/>
      <c r="D21" s="44">
        <v>327195</v>
      </c>
      <c r="E21" s="109"/>
      <c r="F21" s="11"/>
      <c r="G21" s="14"/>
      <c r="H21" s="11">
        <v>4449</v>
      </c>
      <c r="I21" s="4"/>
      <c r="J21" s="11"/>
      <c r="K21" s="4"/>
      <c r="L21" s="75"/>
      <c r="M21" s="4"/>
      <c r="N21" s="11"/>
      <c r="O21" s="4"/>
      <c r="P21" s="11">
        <v>9846</v>
      </c>
      <c r="Q21" s="14"/>
      <c r="R21" s="11">
        <v>2724</v>
      </c>
      <c r="S21" s="14"/>
      <c r="T21" s="112">
        <v>17019</v>
      </c>
      <c r="U21" s="4"/>
      <c r="V21" s="11">
        <v>344214</v>
      </c>
      <c r="W21" s="101"/>
      <c r="Y21" s="44">
        <v>4056</v>
      </c>
      <c r="Z21" s="5"/>
      <c r="AA21" s="52"/>
    </row>
    <row r="22" spans="1:36" x14ac:dyDescent="0.2">
      <c r="A22" s="1"/>
      <c r="B22" s="14" t="s">
        <v>2</v>
      </c>
      <c r="C22" s="14"/>
      <c r="D22" s="44">
        <v>774148</v>
      </c>
      <c r="E22" s="109"/>
      <c r="F22" s="11"/>
      <c r="G22" s="14"/>
      <c r="H22" s="11">
        <v>2455</v>
      </c>
      <c r="I22" s="4"/>
      <c r="J22" s="11"/>
      <c r="K22" s="74"/>
      <c r="L22" s="75"/>
      <c r="M22" s="4"/>
      <c r="N22" s="11"/>
      <c r="O22" s="74"/>
      <c r="P22" s="11">
        <v>18322</v>
      </c>
      <c r="Q22" s="14"/>
      <c r="R22" s="11">
        <v>2675</v>
      </c>
      <c r="S22" s="14"/>
      <c r="T22" s="112">
        <v>23452</v>
      </c>
      <c r="U22" s="4"/>
      <c r="V22" s="11">
        <v>797600</v>
      </c>
      <c r="W22" s="101"/>
      <c r="Y22" s="44">
        <v>7546</v>
      </c>
      <c r="Z22" s="5"/>
      <c r="AA22" s="52"/>
    </row>
    <row r="23" spans="1:36" x14ac:dyDescent="0.2">
      <c r="A23" s="1"/>
      <c r="B23" s="14" t="s">
        <v>602</v>
      </c>
      <c r="C23" s="14"/>
      <c r="D23" s="44">
        <v>345107</v>
      </c>
      <c r="E23" s="97"/>
      <c r="F23" s="31"/>
      <c r="G23" s="14"/>
      <c r="H23" s="11">
        <v>5017</v>
      </c>
      <c r="I23" s="4"/>
      <c r="J23" s="11"/>
      <c r="K23" s="4"/>
      <c r="L23" s="11"/>
      <c r="M23" s="4"/>
      <c r="N23" s="11"/>
      <c r="O23" s="4"/>
      <c r="P23" s="11">
        <v>10404</v>
      </c>
      <c r="Q23" s="14"/>
      <c r="R23" s="11">
        <v>1023</v>
      </c>
      <c r="S23" s="14"/>
      <c r="T23" s="112">
        <v>16444</v>
      </c>
      <c r="U23" s="4"/>
      <c r="V23" s="11">
        <v>361551</v>
      </c>
      <c r="W23" s="101"/>
      <c r="Y23" s="44">
        <v>4285</v>
      </c>
      <c r="Z23" s="5"/>
      <c r="AA23" s="52"/>
    </row>
    <row r="24" spans="1:36" x14ac:dyDescent="0.2">
      <c r="A24" s="1"/>
      <c r="B24" s="14" t="s">
        <v>604</v>
      </c>
      <c r="C24" s="14"/>
      <c r="D24" s="44">
        <v>119857</v>
      </c>
      <c r="E24" s="97"/>
      <c r="F24" s="31"/>
      <c r="G24" s="14"/>
      <c r="H24" s="11">
        <v>1150</v>
      </c>
      <c r="I24" s="4"/>
      <c r="J24" s="11"/>
      <c r="K24" s="4"/>
      <c r="L24" s="11"/>
      <c r="M24" s="4"/>
      <c r="N24" s="11"/>
      <c r="O24" s="4"/>
      <c r="P24" s="11">
        <v>3944</v>
      </c>
      <c r="Q24" s="14"/>
      <c r="R24" s="11">
        <v>840</v>
      </c>
      <c r="S24" s="14"/>
      <c r="T24" s="112">
        <v>5934</v>
      </c>
      <c r="U24" s="4"/>
      <c r="V24" s="11">
        <v>125791</v>
      </c>
      <c r="W24" s="101"/>
      <c r="Y24" s="44">
        <v>1625</v>
      </c>
      <c r="Z24" s="5"/>
      <c r="AA24" s="52"/>
    </row>
    <row r="25" spans="1:36" x14ac:dyDescent="0.2">
      <c r="A25" s="1"/>
      <c r="B25" s="14" t="s">
        <v>603</v>
      </c>
      <c r="C25" s="14"/>
      <c r="D25" s="44">
        <v>453147</v>
      </c>
      <c r="E25" s="109"/>
      <c r="F25" s="31"/>
      <c r="G25" s="14"/>
      <c r="H25" s="11">
        <v>6681</v>
      </c>
      <c r="I25" s="4"/>
      <c r="J25" s="11"/>
      <c r="K25" s="4"/>
      <c r="L25" s="75"/>
      <c r="M25" s="74"/>
      <c r="N25" s="11"/>
      <c r="O25" s="74"/>
      <c r="P25" s="11">
        <v>3350</v>
      </c>
      <c r="Q25" s="14"/>
      <c r="R25" s="11">
        <v>34</v>
      </c>
      <c r="S25" s="14"/>
      <c r="T25" s="112">
        <v>10065</v>
      </c>
      <c r="U25" s="4"/>
      <c r="V25" s="11">
        <v>463212</v>
      </c>
      <c r="W25" s="101"/>
      <c r="Y25" s="44">
        <v>1380</v>
      </c>
      <c r="Z25" s="5"/>
      <c r="AA25" s="52"/>
      <c r="AJ25" s="2843" t="s">
        <v>817</v>
      </c>
    </row>
    <row r="26" spans="1:36" x14ac:dyDescent="0.2">
      <c r="A26" s="1"/>
      <c r="B26" s="14" t="s">
        <v>507</v>
      </c>
      <c r="C26" s="14"/>
      <c r="D26" s="44">
        <v>94421</v>
      </c>
      <c r="E26" s="97"/>
      <c r="F26" s="31"/>
      <c r="G26" s="14"/>
      <c r="H26" s="11">
        <v>1800</v>
      </c>
      <c r="I26" s="4"/>
      <c r="J26" s="11"/>
      <c r="K26" s="4"/>
      <c r="L26" s="11"/>
      <c r="M26" s="4"/>
      <c r="N26" s="11"/>
      <c r="O26" s="4"/>
      <c r="P26" s="11">
        <v>11019</v>
      </c>
      <c r="Q26" s="14"/>
      <c r="R26" s="11">
        <v>2768</v>
      </c>
      <c r="S26" s="14"/>
      <c r="T26" s="112">
        <v>15587</v>
      </c>
      <c r="U26" s="4"/>
      <c r="V26" s="11">
        <v>110008</v>
      </c>
      <c r="W26" s="101"/>
      <c r="Y26" s="44">
        <v>4538</v>
      </c>
      <c r="Z26" s="5"/>
      <c r="AA26" s="52"/>
      <c r="AJ26" s="2844"/>
    </row>
    <row r="27" spans="1:36" ht="12" customHeight="1" x14ac:dyDescent="0.2">
      <c r="A27" s="1"/>
      <c r="B27" s="14" t="s">
        <v>3</v>
      </c>
      <c r="C27" s="14"/>
      <c r="D27" s="44">
        <v>607610</v>
      </c>
      <c r="E27" s="109"/>
      <c r="F27" s="11"/>
      <c r="G27" s="14"/>
      <c r="H27" s="11">
        <v>2979</v>
      </c>
      <c r="I27" s="4"/>
      <c r="J27" s="11"/>
      <c r="K27" s="4"/>
      <c r="L27" s="11"/>
      <c r="M27" s="4"/>
      <c r="N27" s="11"/>
      <c r="O27" s="4"/>
      <c r="P27" s="11">
        <v>19587</v>
      </c>
      <c r="Q27" s="14"/>
      <c r="R27" s="11">
        <v>2262</v>
      </c>
      <c r="S27" s="14"/>
      <c r="T27" s="112">
        <v>24828</v>
      </c>
      <c r="U27" s="4"/>
      <c r="V27" s="11">
        <v>632438</v>
      </c>
      <c r="W27" s="101"/>
      <c r="Y27" s="44">
        <v>8068</v>
      </c>
      <c r="Z27" s="5"/>
      <c r="AA27" s="52"/>
      <c r="AJ27" s="2844"/>
    </row>
    <row r="28" spans="1:36" x14ac:dyDescent="0.2">
      <c r="A28" s="1"/>
      <c r="B28" s="14" t="s">
        <v>509</v>
      </c>
      <c r="C28" s="14"/>
      <c r="D28" s="44">
        <v>124344</v>
      </c>
      <c r="E28" s="97"/>
      <c r="F28" s="11"/>
      <c r="G28" s="14"/>
      <c r="H28" s="11">
        <v>4200</v>
      </c>
      <c r="I28" s="4"/>
      <c r="J28" s="11"/>
      <c r="K28" s="4"/>
      <c r="L28" s="11"/>
      <c r="M28" s="4"/>
      <c r="N28" s="11"/>
      <c r="O28" s="4"/>
      <c r="P28" s="11">
        <v>12428</v>
      </c>
      <c r="Q28" s="14"/>
      <c r="R28" s="11">
        <v>3404</v>
      </c>
      <c r="S28" s="14"/>
      <c r="T28" s="112">
        <v>20032</v>
      </c>
      <c r="U28" s="4"/>
      <c r="V28" s="11">
        <v>144376</v>
      </c>
      <c r="W28" s="101"/>
      <c r="Y28" s="44">
        <v>5119</v>
      </c>
      <c r="Z28" s="5"/>
      <c r="AA28" s="52"/>
      <c r="AJ28" s="2844"/>
    </row>
    <row r="29" spans="1:36" x14ac:dyDescent="0.2">
      <c r="A29" s="1"/>
      <c r="B29" s="14" t="s">
        <v>510</v>
      </c>
      <c r="C29" s="14"/>
      <c r="D29" s="44">
        <v>50000</v>
      </c>
      <c r="E29" s="97"/>
      <c r="F29" s="11"/>
      <c r="G29" s="14"/>
      <c r="H29" s="11">
        <v>19368</v>
      </c>
      <c r="I29" s="4"/>
      <c r="J29" s="11"/>
      <c r="K29" s="4"/>
      <c r="L29" s="11"/>
      <c r="M29" s="4"/>
      <c r="N29" s="11"/>
      <c r="O29" s="4"/>
      <c r="P29" s="11">
        <v>0</v>
      </c>
      <c r="Q29" s="14"/>
      <c r="R29" s="11">
        <v>0</v>
      </c>
      <c r="S29" s="14"/>
      <c r="T29" s="112">
        <v>19368</v>
      </c>
      <c r="U29" s="4"/>
      <c r="V29" s="11">
        <v>69368</v>
      </c>
      <c r="W29" s="101"/>
      <c r="Y29" s="44">
        <v>0</v>
      </c>
      <c r="Z29" s="5"/>
      <c r="AA29" s="52"/>
    </row>
    <row r="30" spans="1:36" x14ac:dyDescent="0.2">
      <c r="A30" s="1"/>
      <c r="B30" s="14" t="s">
        <v>4</v>
      </c>
      <c r="C30" s="14"/>
      <c r="D30" s="44">
        <v>250870</v>
      </c>
      <c r="E30" s="97"/>
      <c r="F30" s="11"/>
      <c r="G30" s="14"/>
      <c r="H30" s="11">
        <v>480</v>
      </c>
      <c r="I30" s="4"/>
      <c r="J30" s="11"/>
      <c r="K30" s="4"/>
      <c r="L30" s="11"/>
      <c r="M30" s="4"/>
      <c r="N30" s="11">
        <v>135</v>
      </c>
      <c r="O30" s="74"/>
      <c r="P30" s="11">
        <v>16898</v>
      </c>
      <c r="Q30" s="14"/>
      <c r="R30" s="11">
        <v>3643</v>
      </c>
      <c r="S30" s="14"/>
      <c r="T30" s="112">
        <v>21156</v>
      </c>
      <c r="U30" s="4"/>
      <c r="V30" s="11">
        <v>272026</v>
      </c>
      <c r="W30" s="101"/>
      <c r="Y30" s="44">
        <v>6960</v>
      </c>
      <c r="Z30" s="5"/>
      <c r="AA30" s="52"/>
    </row>
    <row r="31" spans="1:36" x14ac:dyDescent="0.2">
      <c r="A31" s="1"/>
      <c r="B31" s="14" t="s">
        <v>512</v>
      </c>
      <c r="C31" s="14"/>
      <c r="D31" s="44">
        <v>504641</v>
      </c>
      <c r="E31" s="97"/>
      <c r="F31" s="11"/>
      <c r="G31" s="14"/>
      <c r="H31" s="11">
        <v>9000</v>
      </c>
      <c r="I31" s="4"/>
      <c r="J31" s="11"/>
      <c r="K31" s="4"/>
      <c r="L31" s="11"/>
      <c r="M31" s="4"/>
      <c r="N31" s="11"/>
      <c r="O31" s="4"/>
      <c r="P31" s="11">
        <v>22726</v>
      </c>
      <c r="Q31" s="14"/>
      <c r="R31" s="11">
        <v>4219</v>
      </c>
      <c r="S31" s="14"/>
      <c r="T31" s="112">
        <v>35945</v>
      </c>
      <c r="U31" s="4"/>
      <c r="V31" s="11">
        <v>540586</v>
      </c>
      <c r="W31" s="101"/>
      <c r="X31" s="132"/>
      <c r="Y31" s="44">
        <v>9360</v>
      </c>
      <c r="Z31" s="5"/>
      <c r="AA31" s="52"/>
    </row>
    <row r="32" spans="1:36" x14ac:dyDescent="0.2">
      <c r="A32" s="22"/>
      <c r="B32" s="37" t="s">
        <v>513</v>
      </c>
      <c r="C32" s="14"/>
      <c r="D32" s="44">
        <v>137140</v>
      </c>
      <c r="E32" s="97"/>
      <c r="F32" s="47"/>
      <c r="G32" s="37"/>
      <c r="H32" s="47">
        <v>5000</v>
      </c>
      <c r="I32" s="46"/>
      <c r="J32" s="47"/>
      <c r="K32" s="46"/>
      <c r="L32" s="11"/>
      <c r="M32" s="46"/>
      <c r="N32" s="47"/>
      <c r="O32" s="46"/>
      <c r="P32" s="47">
        <v>12101</v>
      </c>
      <c r="Q32" s="37"/>
      <c r="R32" s="47">
        <v>2276</v>
      </c>
      <c r="S32" s="37"/>
      <c r="T32" s="112">
        <v>19377</v>
      </c>
      <c r="U32" s="46"/>
      <c r="V32" s="11">
        <v>156517</v>
      </c>
      <c r="W32" s="101"/>
      <c r="Y32" s="45">
        <v>4984</v>
      </c>
      <c r="Z32" s="23"/>
      <c r="AA32" s="52"/>
    </row>
    <row r="33" spans="1:27" s="13" customFormat="1" x14ac:dyDescent="0.2">
      <c r="A33" s="119" t="s">
        <v>514</v>
      </c>
      <c r="B33" s="124"/>
      <c r="C33" s="124"/>
      <c r="D33" s="121">
        <v>2456467</v>
      </c>
      <c r="E33" s="122"/>
      <c r="F33" s="77"/>
      <c r="G33" s="124"/>
      <c r="H33" s="123">
        <v>48397</v>
      </c>
      <c r="I33" s="125"/>
      <c r="J33" s="123"/>
      <c r="K33" s="125"/>
      <c r="L33" s="123">
        <v>0</v>
      </c>
      <c r="M33" s="125"/>
      <c r="N33" s="123">
        <v>0</v>
      </c>
      <c r="O33" s="125"/>
      <c r="P33" s="123">
        <v>243255</v>
      </c>
      <c r="Q33" s="124"/>
      <c r="R33" s="123">
        <v>11624</v>
      </c>
      <c r="S33" s="124"/>
      <c r="T33" s="123">
        <v>303276</v>
      </c>
      <c r="U33" s="125"/>
      <c r="V33" s="123">
        <v>2759743</v>
      </c>
      <c r="W33" s="126"/>
      <c r="Y33" s="121">
        <v>100191</v>
      </c>
      <c r="Z33" s="120"/>
      <c r="AA33" s="52"/>
    </row>
    <row r="34" spans="1:27" x14ac:dyDescent="0.2">
      <c r="A34" s="1"/>
      <c r="B34" s="14" t="s">
        <v>515</v>
      </c>
      <c r="C34" s="14"/>
      <c r="D34" s="44">
        <v>70486</v>
      </c>
      <c r="E34" s="97"/>
      <c r="F34" s="11"/>
      <c r="G34" s="14"/>
      <c r="H34" s="11">
        <v>2733</v>
      </c>
      <c r="I34" s="4"/>
      <c r="J34" s="11"/>
      <c r="K34" s="4"/>
      <c r="L34" s="11"/>
      <c r="M34" s="4"/>
      <c r="N34" s="11"/>
      <c r="O34" s="4"/>
      <c r="P34" s="11">
        <v>7045</v>
      </c>
      <c r="Q34" s="14"/>
      <c r="R34" s="11">
        <v>0</v>
      </c>
      <c r="S34" s="14"/>
      <c r="T34" s="112">
        <v>9778</v>
      </c>
      <c r="U34" s="4"/>
      <c r="V34" s="11">
        <v>80264</v>
      </c>
      <c r="W34" s="101"/>
      <c r="Y34" s="44">
        <v>2902</v>
      </c>
      <c r="Z34" s="5"/>
      <c r="AA34" s="52"/>
    </row>
    <row r="35" spans="1:27" x14ac:dyDescent="0.2">
      <c r="A35" s="1"/>
      <c r="B35" s="14" t="s">
        <v>516</v>
      </c>
      <c r="C35" s="14"/>
      <c r="D35" s="44">
        <v>217507</v>
      </c>
      <c r="E35" s="97"/>
      <c r="F35" s="11"/>
      <c r="G35" s="14"/>
      <c r="H35" s="11">
        <v>7500</v>
      </c>
      <c r="I35" s="4"/>
      <c r="J35" s="11"/>
      <c r="K35" s="4"/>
      <c r="L35" s="11"/>
      <c r="M35" s="4"/>
      <c r="N35" s="11"/>
      <c r="O35" s="4"/>
      <c r="P35" s="11">
        <v>13503</v>
      </c>
      <c r="Q35" s="14"/>
      <c r="R35" s="11">
        <v>1491</v>
      </c>
      <c r="S35" s="14"/>
      <c r="T35" s="112">
        <v>22494</v>
      </c>
      <c r="U35" s="4"/>
      <c r="V35" s="11">
        <v>240001</v>
      </c>
      <c r="W35" s="101"/>
      <c r="Y35" s="44">
        <v>5562</v>
      </c>
      <c r="Z35" s="5"/>
      <c r="AA35" s="52"/>
    </row>
    <row r="36" spans="1:27" x14ac:dyDescent="0.2">
      <c r="A36" s="1"/>
      <c r="B36" s="14" t="s">
        <v>613</v>
      </c>
      <c r="C36" s="14"/>
      <c r="D36" s="44">
        <v>332418</v>
      </c>
      <c r="E36" s="109"/>
      <c r="F36" s="11"/>
      <c r="G36" s="14"/>
      <c r="H36" s="11">
        <v>4676</v>
      </c>
      <c r="I36" s="4"/>
      <c r="J36" s="11"/>
      <c r="K36" s="4"/>
      <c r="L36" s="11"/>
      <c r="M36" s="4"/>
      <c r="N36" s="11"/>
      <c r="O36" s="4"/>
      <c r="P36" s="11">
        <v>38122</v>
      </c>
      <c r="Q36" s="14"/>
      <c r="R36" s="11">
        <v>265</v>
      </c>
      <c r="S36" s="14"/>
      <c r="T36" s="112">
        <v>43063</v>
      </c>
      <c r="U36" s="4"/>
      <c r="V36" s="11">
        <v>375481</v>
      </c>
      <c r="W36" s="101"/>
      <c r="Y36" s="44">
        <v>15702</v>
      </c>
      <c r="Z36" s="5"/>
      <c r="AA36" s="52"/>
    </row>
    <row r="37" spans="1:27" x14ac:dyDescent="0.2">
      <c r="A37" s="1"/>
      <c r="B37" s="14" t="s">
        <v>517</v>
      </c>
      <c r="C37" s="14"/>
      <c r="D37" s="44">
        <v>122546</v>
      </c>
      <c r="E37" s="97"/>
      <c r="F37" s="11"/>
      <c r="G37" s="14"/>
      <c r="H37" s="11">
        <v>2700</v>
      </c>
      <c r="I37" s="4"/>
      <c r="J37" s="11"/>
      <c r="K37" s="4"/>
      <c r="L37" s="11"/>
      <c r="M37" s="4"/>
      <c r="N37" s="11"/>
      <c r="O37" s="4"/>
      <c r="P37" s="11">
        <v>9613</v>
      </c>
      <c r="Q37" s="14"/>
      <c r="R37" s="11">
        <v>1611</v>
      </c>
      <c r="S37" s="14"/>
      <c r="T37" s="112">
        <v>13924</v>
      </c>
      <c r="U37" s="4"/>
      <c r="V37" s="11">
        <v>136470</v>
      </c>
      <c r="W37" s="101"/>
      <c r="Y37" s="44">
        <v>3959</v>
      </c>
      <c r="Z37" s="5"/>
      <c r="AA37" s="52"/>
    </row>
    <row r="38" spans="1:27" x14ac:dyDescent="0.2">
      <c r="A38" s="1"/>
      <c r="B38" s="14" t="s">
        <v>5</v>
      </c>
      <c r="C38" s="14"/>
      <c r="D38" s="44">
        <v>130277</v>
      </c>
      <c r="E38" s="109"/>
      <c r="F38" s="11"/>
      <c r="G38" s="14"/>
      <c r="H38" s="11">
        <v>3161</v>
      </c>
      <c r="I38" s="4"/>
      <c r="J38" s="11"/>
      <c r="K38" s="4"/>
      <c r="L38" s="11"/>
      <c r="M38" s="4"/>
      <c r="N38" s="11"/>
      <c r="O38" s="4"/>
      <c r="P38" s="11">
        <v>11679</v>
      </c>
      <c r="Q38" s="14"/>
      <c r="R38" s="11">
        <v>841</v>
      </c>
      <c r="S38" s="14"/>
      <c r="T38" s="112">
        <v>15681</v>
      </c>
      <c r="U38" s="4"/>
      <c r="V38" s="11">
        <v>145958</v>
      </c>
      <c r="W38" s="101"/>
      <c r="Y38" s="44">
        <v>4810</v>
      </c>
      <c r="Z38" s="5"/>
      <c r="AA38" s="52"/>
    </row>
    <row r="39" spans="1:27" x14ac:dyDescent="0.2">
      <c r="A39" s="1"/>
      <c r="B39" s="14" t="s">
        <v>520</v>
      </c>
      <c r="C39" s="14"/>
      <c r="D39" s="44">
        <v>106561</v>
      </c>
      <c r="E39" s="109"/>
      <c r="F39" s="11"/>
      <c r="G39" s="14"/>
      <c r="H39" s="11">
        <v>840</v>
      </c>
      <c r="I39" s="4"/>
      <c r="J39" s="11"/>
      <c r="K39" s="4"/>
      <c r="L39" s="11"/>
      <c r="M39" s="4"/>
      <c r="N39" s="11"/>
      <c r="O39" s="4"/>
      <c r="P39" s="11">
        <v>11636</v>
      </c>
      <c r="Q39" s="14"/>
      <c r="R39" s="11">
        <v>0</v>
      </c>
      <c r="S39" s="14"/>
      <c r="T39" s="112">
        <v>12476</v>
      </c>
      <c r="U39" s="4"/>
      <c r="V39" s="11">
        <v>119037</v>
      </c>
      <c r="W39" s="101"/>
      <c r="Y39" s="44">
        <v>4793</v>
      </c>
      <c r="Z39" s="5"/>
      <c r="AA39" s="52"/>
    </row>
    <row r="40" spans="1:27" x14ac:dyDescent="0.2">
      <c r="A40" s="1"/>
      <c r="B40" s="14" t="s">
        <v>500</v>
      </c>
      <c r="C40" s="14"/>
      <c r="D40" s="44">
        <v>77617</v>
      </c>
      <c r="E40" s="97"/>
      <c r="F40" s="11"/>
      <c r="G40" s="14"/>
      <c r="H40" s="11">
        <v>1860</v>
      </c>
      <c r="I40" s="4"/>
      <c r="J40" s="11"/>
      <c r="K40" s="4"/>
      <c r="L40" s="11"/>
      <c r="M40" s="4"/>
      <c r="N40" s="11"/>
      <c r="O40" s="4"/>
      <c r="P40" s="11">
        <v>9355</v>
      </c>
      <c r="Q40" s="14"/>
      <c r="R40" s="11">
        <v>0</v>
      </c>
      <c r="S40" s="14"/>
      <c r="T40" s="112">
        <v>11215</v>
      </c>
      <c r="U40" s="4"/>
      <c r="V40" s="11">
        <v>88832</v>
      </c>
      <c r="W40" s="101"/>
      <c r="Y40" s="44">
        <v>3853</v>
      </c>
      <c r="Z40" s="5"/>
      <c r="AA40" s="52"/>
    </row>
    <row r="41" spans="1:27" x14ac:dyDescent="0.2">
      <c r="A41" s="1"/>
      <c r="B41" s="14" t="s">
        <v>521</v>
      </c>
      <c r="C41" s="14"/>
      <c r="D41" s="44">
        <v>157424</v>
      </c>
      <c r="E41" s="97"/>
      <c r="F41" s="11"/>
      <c r="G41" s="14"/>
      <c r="H41" s="11">
        <v>0</v>
      </c>
      <c r="I41" s="4"/>
      <c r="J41" s="11"/>
      <c r="K41" s="4"/>
      <c r="L41" s="11"/>
      <c r="M41" s="4"/>
      <c r="N41" s="11"/>
      <c r="O41" s="4"/>
      <c r="P41" s="11">
        <v>19999</v>
      </c>
      <c r="Q41" s="14"/>
      <c r="R41" s="11">
        <v>2415</v>
      </c>
      <c r="S41" s="14"/>
      <c r="T41" s="112">
        <v>22414</v>
      </c>
      <c r="U41" s="4"/>
      <c r="V41" s="11">
        <v>179838</v>
      </c>
      <c r="W41" s="101"/>
      <c r="Y41" s="44">
        <v>8237</v>
      </c>
      <c r="Z41" s="5"/>
      <c r="AA41" s="52"/>
    </row>
    <row r="42" spans="1:27" x14ac:dyDescent="0.2">
      <c r="A42" s="1"/>
      <c r="B42" s="14" t="s">
        <v>522</v>
      </c>
      <c r="C42" s="14"/>
      <c r="D42" s="44">
        <v>147679</v>
      </c>
      <c r="E42" s="97"/>
      <c r="F42" s="11"/>
      <c r="G42" s="14"/>
      <c r="H42" s="11">
        <v>1978</v>
      </c>
      <c r="I42" s="4"/>
      <c r="J42" s="11"/>
      <c r="K42" s="4"/>
      <c r="L42" s="11"/>
      <c r="M42" s="4"/>
      <c r="N42" s="11"/>
      <c r="O42" s="4"/>
      <c r="P42" s="11">
        <v>14236</v>
      </c>
      <c r="Q42" s="14"/>
      <c r="R42" s="11">
        <v>1242</v>
      </c>
      <c r="S42" s="14"/>
      <c r="T42" s="112">
        <v>17456</v>
      </c>
      <c r="U42" s="4"/>
      <c r="V42" s="11">
        <v>165135</v>
      </c>
      <c r="W42" s="101"/>
      <c r="Y42" s="44">
        <v>5863</v>
      </c>
      <c r="Z42" s="5"/>
      <c r="AA42" s="52"/>
    </row>
    <row r="43" spans="1:27" x14ac:dyDescent="0.2">
      <c r="A43" s="1"/>
      <c r="B43" s="14" t="s">
        <v>501</v>
      </c>
      <c r="C43" s="14"/>
      <c r="D43" s="44">
        <v>136612</v>
      </c>
      <c r="E43" s="14"/>
      <c r="F43" s="11"/>
      <c r="G43" s="14"/>
      <c r="H43" s="11">
        <v>2602</v>
      </c>
      <c r="I43" s="4"/>
      <c r="J43" s="11"/>
      <c r="K43" s="4"/>
      <c r="L43" s="11"/>
      <c r="M43" s="4"/>
      <c r="N43" s="11"/>
      <c r="O43" s="4"/>
      <c r="P43" s="11">
        <v>11446</v>
      </c>
      <c r="Q43" s="14"/>
      <c r="R43" s="11">
        <v>2264</v>
      </c>
      <c r="S43" s="14"/>
      <c r="T43" s="112">
        <v>16312</v>
      </c>
      <c r="U43" s="4"/>
      <c r="V43" s="11">
        <v>152924</v>
      </c>
      <c r="W43" s="101"/>
      <c r="Y43" s="44">
        <v>4714</v>
      </c>
      <c r="Z43" s="5"/>
      <c r="AA43" s="52"/>
    </row>
    <row r="44" spans="1:27" x14ac:dyDescent="0.2">
      <c r="A44" s="1"/>
      <c r="B44" s="14" t="s">
        <v>503</v>
      </c>
      <c r="C44" s="14"/>
      <c r="D44" s="44">
        <v>396496</v>
      </c>
      <c r="E44" s="97"/>
      <c r="F44" s="31"/>
      <c r="G44" s="14"/>
      <c r="H44" s="11">
        <v>6557</v>
      </c>
      <c r="I44" s="4"/>
      <c r="J44" s="11"/>
      <c r="K44" s="4"/>
      <c r="L44" s="11"/>
      <c r="M44" s="4"/>
      <c r="N44" s="11"/>
      <c r="O44" s="4"/>
      <c r="P44" s="11">
        <v>39623</v>
      </c>
      <c r="Q44" s="14"/>
      <c r="R44" s="11">
        <v>842</v>
      </c>
      <c r="S44" s="14"/>
      <c r="T44" s="112">
        <v>47022</v>
      </c>
      <c r="U44" s="4"/>
      <c r="V44" s="11">
        <v>443518</v>
      </c>
      <c r="W44" s="101"/>
      <c r="Y44" s="44">
        <v>16320</v>
      </c>
      <c r="Z44" s="5"/>
      <c r="AA44" s="52"/>
    </row>
    <row r="45" spans="1:27" x14ac:dyDescent="0.2">
      <c r="A45" s="1"/>
      <c r="B45" s="14" t="s">
        <v>523</v>
      </c>
      <c r="C45" s="14"/>
      <c r="D45" s="44">
        <v>184473</v>
      </c>
      <c r="E45" s="97"/>
      <c r="F45" s="31"/>
      <c r="G45" s="14"/>
      <c r="H45" s="11">
        <v>3990</v>
      </c>
      <c r="I45" s="4"/>
      <c r="J45" s="11"/>
      <c r="K45" s="4"/>
      <c r="L45" s="11"/>
      <c r="M45" s="4"/>
      <c r="N45" s="11"/>
      <c r="O45" s="4"/>
      <c r="P45" s="11">
        <v>5248</v>
      </c>
      <c r="Q45" s="14"/>
      <c r="R45" s="11">
        <v>606</v>
      </c>
      <c r="S45" s="14"/>
      <c r="T45" s="112">
        <v>9844</v>
      </c>
      <c r="U45" s="4"/>
      <c r="V45" s="11">
        <v>194317</v>
      </c>
      <c r="W45" s="101"/>
      <c r="Y45" s="44">
        <v>2161</v>
      </c>
      <c r="Z45" s="5"/>
      <c r="AA45" s="52"/>
    </row>
    <row r="46" spans="1:27" x14ac:dyDescent="0.2">
      <c r="A46" s="1"/>
      <c r="B46" s="14" t="s">
        <v>524</v>
      </c>
      <c r="C46" s="14"/>
      <c r="D46" s="44">
        <v>174390</v>
      </c>
      <c r="E46" s="14"/>
      <c r="F46" s="31"/>
      <c r="G46" s="14"/>
      <c r="H46" s="11">
        <v>3200</v>
      </c>
      <c r="I46" s="4"/>
      <c r="J46" s="11"/>
      <c r="K46" s="4"/>
      <c r="L46" s="11"/>
      <c r="M46" s="4"/>
      <c r="N46" s="11"/>
      <c r="O46" s="4"/>
      <c r="P46" s="11">
        <v>24807</v>
      </c>
      <c r="Q46" s="14"/>
      <c r="R46" s="11">
        <v>0</v>
      </c>
      <c r="S46" s="14"/>
      <c r="T46" s="112">
        <v>28007</v>
      </c>
      <c r="U46" s="4"/>
      <c r="V46" s="11">
        <v>202397</v>
      </c>
      <c r="W46" s="101"/>
      <c r="Y46" s="44">
        <v>10218</v>
      </c>
      <c r="Z46" s="5"/>
      <c r="AA46" s="52"/>
    </row>
    <row r="47" spans="1:27" x14ac:dyDescent="0.2">
      <c r="A47" s="22"/>
      <c r="B47" s="37" t="s">
        <v>512</v>
      </c>
      <c r="C47" s="14"/>
      <c r="D47" s="44">
        <v>201981</v>
      </c>
      <c r="E47" s="37"/>
      <c r="F47" s="90"/>
      <c r="G47" s="37"/>
      <c r="H47" s="47">
        <v>6600</v>
      </c>
      <c r="I47" s="46"/>
      <c r="J47" s="47"/>
      <c r="K47" s="46"/>
      <c r="L47" s="47"/>
      <c r="M47" s="46"/>
      <c r="N47" s="47"/>
      <c r="O47" s="46"/>
      <c r="P47" s="47">
        <v>26943</v>
      </c>
      <c r="Q47" s="37"/>
      <c r="R47" s="47">
        <v>47</v>
      </c>
      <c r="S47" s="37"/>
      <c r="T47" s="118">
        <v>33590</v>
      </c>
      <c r="U47" s="46"/>
      <c r="V47" s="11">
        <v>235571</v>
      </c>
      <c r="W47" s="103"/>
      <c r="Y47" s="45">
        <v>11097</v>
      </c>
      <c r="Z47" s="23"/>
      <c r="AA47" s="52"/>
    </row>
    <row r="48" spans="1:27" s="60" customFormat="1" ht="13.5" thickBot="1" x14ac:dyDescent="0.25">
      <c r="A48" s="128" t="s">
        <v>529</v>
      </c>
      <c r="B48" s="167"/>
      <c r="C48" s="167"/>
      <c r="D48" s="166">
        <v>96556</v>
      </c>
      <c r="E48" s="231" t="s">
        <v>489</v>
      </c>
      <c r="F48" s="168"/>
      <c r="G48" s="167"/>
      <c r="H48" s="129"/>
      <c r="I48" s="169"/>
      <c r="J48" s="129">
        <v>84718</v>
      </c>
      <c r="K48" s="169"/>
      <c r="L48" s="129">
        <v>502000</v>
      </c>
      <c r="M48" s="169"/>
      <c r="N48" s="129"/>
      <c r="O48" s="207"/>
      <c r="P48" s="129">
        <v>13200</v>
      </c>
      <c r="Q48" s="206"/>
      <c r="R48" s="129"/>
      <c r="S48" s="167"/>
      <c r="T48" s="129">
        <v>515200</v>
      </c>
      <c r="U48" s="169"/>
      <c r="V48" s="129">
        <v>696474</v>
      </c>
      <c r="W48" s="170"/>
      <c r="Y48" s="166">
        <v>15300</v>
      </c>
      <c r="Z48" s="208"/>
      <c r="AA48" s="52"/>
    </row>
    <row r="49" spans="1:27" ht="13.5" thickBot="1" x14ac:dyDescent="0.25">
      <c r="A49" s="87" t="s">
        <v>243</v>
      </c>
      <c r="B49" s="7"/>
      <c r="C49" s="17"/>
      <c r="D49" s="198">
        <v>8567644</v>
      </c>
      <c r="E49" s="17"/>
      <c r="F49" s="78"/>
      <c r="G49" s="17"/>
      <c r="H49" s="78">
        <v>146007</v>
      </c>
      <c r="I49" s="40"/>
      <c r="J49" s="78">
        <v>84718</v>
      </c>
      <c r="K49" s="40"/>
      <c r="L49" s="78">
        <v>502000</v>
      </c>
      <c r="M49" s="163"/>
      <c r="N49" s="78">
        <v>135</v>
      </c>
      <c r="O49" s="40"/>
      <c r="P49" s="78">
        <v>518200</v>
      </c>
      <c r="Q49" s="41"/>
      <c r="R49" s="78">
        <v>60000</v>
      </c>
      <c r="S49" s="17"/>
      <c r="T49" s="78">
        <v>1311060</v>
      </c>
      <c r="U49" s="40"/>
      <c r="V49" s="78">
        <v>9878704</v>
      </c>
      <c r="W49" s="194"/>
      <c r="Y49" s="198">
        <v>223298</v>
      </c>
      <c r="Z49" s="209"/>
      <c r="AA49" s="52"/>
    </row>
    <row r="50" spans="1:27" ht="15" x14ac:dyDescent="0.2">
      <c r="A50" s="34" t="s">
        <v>289</v>
      </c>
      <c r="B50" s="34"/>
      <c r="C50" s="34"/>
      <c r="D50" s="34"/>
      <c r="G50" s="99"/>
      <c r="K50" s="99"/>
      <c r="P50"/>
      <c r="R50"/>
      <c r="V50" s="99"/>
      <c r="Y50"/>
    </row>
    <row r="51" spans="1:27" ht="15" x14ac:dyDescent="0.2">
      <c r="A51" s="34" t="s">
        <v>8</v>
      </c>
      <c r="B51" s="34"/>
      <c r="C51" s="34"/>
      <c r="D51" s="34"/>
      <c r="G51" s="99"/>
      <c r="K51" s="99"/>
      <c r="P51"/>
      <c r="R51"/>
      <c r="V51" s="99"/>
      <c r="Y51"/>
    </row>
    <row r="52" spans="1:27" ht="15" x14ac:dyDescent="0.2">
      <c r="A52" s="34" t="s">
        <v>148</v>
      </c>
      <c r="B52" s="34"/>
      <c r="C52" s="34"/>
      <c r="D52" s="34"/>
      <c r="G52" s="99"/>
      <c r="K52" s="99"/>
      <c r="P52"/>
      <c r="R52"/>
      <c r="V52" s="99"/>
      <c r="Y52"/>
    </row>
    <row r="53" spans="1:27" ht="15" x14ac:dyDescent="0.2">
      <c r="A53" s="34" t="s">
        <v>20</v>
      </c>
      <c r="B53" s="34"/>
      <c r="C53" s="34"/>
    </row>
    <row r="54" spans="1:27" s="34" customFormat="1" ht="15" x14ac:dyDescent="0.2">
      <c r="A54" s="34" t="s">
        <v>598</v>
      </c>
      <c r="P54" s="111"/>
      <c r="R54" s="111"/>
      <c r="Y54" s="99"/>
      <c r="Z54"/>
    </row>
    <row r="55" spans="1:27" s="34" customFormat="1" ht="15" x14ac:dyDescent="0.2">
      <c r="A55" s="34" t="s">
        <v>149</v>
      </c>
      <c r="P55" s="111"/>
      <c r="R55" s="111"/>
      <c r="Y55" s="99"/>
      <c r="Z55"/>
    </row>
    <row r="56" spans="1:27" s="34" customFormat="1" ht="15" x14ac:dyDescent="0.2">
      <c r="A56" s="34" t="s">
        <v>635</v>
      </c>
      <c r="P56" s="111"/>
      <c r="R56" s="111"/>
      <c r="Y56" s="111"/>
    </row>
    <row r="57" spans="1:27" s="34" customFormat="1" ht="15" x14ac:dyDescent="0.2">
      <c r="A57" s="34" t="s">
        <v>6</v>
      </c>
      <c r="P57" s="111"/>
      <c r="R57" s="111"/>
      <c r="Y57" s="111"/>
    </row>
    <row r="58" spans="1:27" s="34" customFormat="1" ht="15" x14ac:dyDescent="0.2">
      <c r="A58" s="34" t="s">
        <v>7</v>
      </c>
      <c r="P58" s="111"/>
      <c r="R58" s="111"/>
    </row>
    <row r="59" spans="1:27" s="34" customFormat="1" ht="15" x14ac:dyDescent="0.2"/>
    <row r="60" spans="1:27" s="34" customFormat="1" ht="15" x14ac:dyDescent="0.2">
      <c r="Y60" s="99"/>
      <c r="Z60"/>
    </row>
    <row r="61" spans="1:27" s="34" customFormat="1" ht="15" x14ac:dyDescent="0.2">
      <c r="Y61" s="99"/>
      <c r="Z61"/>
    </row>
    <row r="62" spans="1:27" s="34" customFormat="1" ht="15" x14ac:dyDescent="0.2"/>
    <row r="63" spans="1:27" s="34" customFormat="1" ht="15" x14ac:dyDescent="0.2"/>
    <row r="64" spans="1:27" s="34" customFormat="1" ht="15" x14ac:dyDescent="0.2">
      <c r="P64" s="111"/>
      <c r="R64" s="111"/>
      <c r="Y64" s="111"/>
    </row>
    <row r="65" spans="16:26" s="34" customFormat="1" ht="15" x14ac:dyDescent="0.2">
      <c r="P65" s="111"/>
      <c r="R65" s="111"/>
      <c r="Y65" s="111"/>
    </row>
    <row r="67" spans="16:26" s="34" customFormat="1" ht="15" x14ac:dyDescent="0.2">
      <c r="P67" s="111"/>
      <c r="R67" s="111"/>
      <c r="Y67" s="99"/>
      <c r="Z67"/>
    </row>
    <row r="68" spans="16:26" s="34" customFormat="1" ht="15" x14ac:dyDescent="0.2">
      <c r="P68" s="111"/>
      <c r="R68" s="111"/>
      <c r="Y68" s="99"/>
      <c r="Z68"/>
    </row>
  </sheetData>
  <mergeCells count="38">
    <mergeCell ref="F10:G10"/>
    <mergeCell ref="N8:O8"/>
    <mergeCell ref="L9:M9"/>
    <mergeCell ref="J8:K8"/>
    <mergeCell ref="L7:M7"/>
    <mergeCell ref="J9:K9"/>
    <mergeCell ref="F7:G7"/>
    <mergeCell ref="F8:G8"/>
    <mergeCell ref="J7:K7"/>
    <mergeCell ref="V7:W7"/>
    <mergeCell ref="J6:K6"/>
    <mergeCell ref="Y3:Z3"/>
    <mergeCell ref="Y4:Z4"/>
    <mergeCell ref="H3:U3"/>
    <mergeCell ref="N7:O7"/>
    <mergeCell ref="N5:O5"/>
    <mergeCell ref="D3:E3"/>
    <mergeCell ref="J5:K5"/>
    <mergeCell ref="A7:C7"/>
    <mergeCell ref="V9:W9"/>
    <mergeCell ref="V4:W4"/>
    <mergeCell ref="F5:G5"/>
    <mergeCell ref="P5:S5"/>
    <mergeCell ref="R9:S9"/>
    <mergeCell ref="L8:M8"/>
    <mergeCell ref="P6:S6"/>
    <mergeCell ref="D4:E4"/>
    <mergeCell ref="P8:Q8"/>
    <mergeCell ref="P7:S7"/>
    <mergeCell ref="P9:Q9"/>
    <mergeCell ref="V8:W8"/>
    <mergeCell ref="R8:S8"/>
    <mergeCell ref="AJ25:AJ28"/>
    <mergeCell ref="Y9:Z9"/>
    <mergeCell ref="Y5:Z5"/>
    <mergeCell ref="Y6:Z6"/>
    <mergeCell ref="Y7:Z7"/>
    <mergeCell ref="Y8:Z8"/>
  </mergeCells>
  <phoneticPr fontId="0" type="noConversion"/>
  <pageMargins left="0.5" right="0.2" top="0.94" bottom="0.2" header="0.5" footer="0.28000000000000003"/>
  <pageSetup paperSize="9" scale="65" orientation="landscape"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8"/>
  <sheetViews>
    <sheetView zoomScale="80" zoomScaleNormal="80" workbookViewId="0">
      <pane xSplit="1" ySplit="11" topLeftCell="B12" activePane="bottomRight" state="frozen"/>
      <selection activeCell="A19" sqref="A19:I19"/>
      <selection pane="topRight" activeCell="A19" sqref="A19:I19"/>
      <selection pane="bottomLeft" activeCell="A19" sqref="A19:I19"/>
      <selection pane="bottomRight" activeCell="N25" sqref="N25"/>
    </sheetView>
  </sheetViews>
  <sheetFormatPr defaultRowHeight="12.75" x14ac:dyDescent="0.2"/>
  <cols>
    <col min="1" max="1" width="22.42578125" style="1393" customWidth="1"/>
    <col min="2" max="2" width="14.140625" style="1393" customWidth="1"/>
    <col min="3" max="3" width="3.42578125" style="1393" customWidth="1"/>
    <col min="4" max="4" width="13.5703125" style="1393" customWidth="1"/>
    <col min="5" max="5" width="3" style="1393" customWidth="1"/>
    <col min="6" max="6" width="13.85546875" style="1393" bestFit="1" customWidth="1"/>
    <col min="7" max="7" width="3" style="1393" customWidth="1"/>
    <col min="8" max="8" width="8.5703125" style="1393" customWidth="1"/>
    <col min="9" max="9" width="11.42578125" style="1393" customWidth="1"/>
    <col min="10" max="10" width="3.28515625" style="1393" customWidth="1"/>
    <col min="12" max="12" width="9.85546875" customWidth="1"/>
    <col min="13" max="13" width="4" customWidth="1"/>
    <col min="14" max="14" width="15.28515625" customWidth="1"/>
    <col min="15" max="15" width="3.7109375" customWidth="1"/>
    <col min="16" max="16" width="9.140625" style="1393"/>
    <col min="17" max="17" width="12.5703125" style="1393" customWidth="1"/>
    <col min="18" max="16384" width="9.140625" style="1393"/>
  </cols>
  <sheetData>
    <row r="1" spans="1:17" ht="20.25" x14ac:dyDescent="0.3">
      <c r="A1" s="189" t="s">
        <v>1203</v>
      </c>
      <c r="B1" s="24"/>
      <c r="C1" s="24"/>
      <c r="D1" s="24"/>
      <c r="E1" s="426"/>
      <c r="K1" s="24"/>
      <c r="O1" s="24"/>
      <c r="P1" s="24"/>
    </row>
    <row r="2" spans="1:17" ht="13.5" thickBot="1" x14ac:dyDescent="0.25"/>
    <row r="3" spans="1:17" x14ac:dyDescent="0.2">
      <c r="A3" s="1616"/>
      <c r="B3" s="1616"/>
      <c r="C3" s="1395"/>
      <c r="D3" s="1395"/>
      <c r="E3" s="1395"/>
      <c r="F3" s="1395"/>
      <c r="G3" s="1395"/>
      <c r="H3" s="1395"/>
      <c r="I3" s="1616"/>
      <c r="J3" s="1617"/>
    </row>
    <row r="4" spans="1:17" x14ac:dyDescent="0.2">
      <c r="A4" s="1399"/>
      <c r="B4" s="2971" t="s">
        <v>532</v>
      </c>
      <c r="C4" s="2978"/>
      <c r="D4" s="2978"/>
      <c r="E4" s="2978"/>
      <c r="F4" s="2978"/>
      <c r="G4" s="2978"/>
      <c r="H4" s="2972"/>
      <c r="I4" s="2971" t="s">
        <v>67</v>
      </c>
      <c r="J4" s="2972"/>
      <c r="K4" s="61"/>
      <c r="L4" s="61"/>
      <c r="M4" s="61"/>
      <c r="N4" s="61"/>
    </row>
    <row r="5" spans="1:17" x14ac:dyDescent="0.2">
      <c r="A5" s="1399"/>
      <c r="B5" s="1399"/>
      <c r="C5" s="1396"/>
      <c r="D5" s="3311" t="s">
        <v>861</v>
      </c>
      <c r="E5" s="3312"/>
      <c r="F5" s="1396"/>
      <c r="G5" s="1396"/>
      <c r="H5" s="1396"/>
      <c r="I5" s="2971" t="s">
        <v>485</v>
      </c>
      <c r="J5" s="2972"/>
      <c r="K5" s="61"/>
      <c r="L5" s="61"/>
      <c r="M5" s="61"/>
      <c r="N5" s="61"/>
    </row>
    <row r="6" spans="1:17" x14ac:dyDescent="0.2">
      <c r="A6" s="1399"/>
      <c r="B6" s="3313"/>
      <c r="C6" s="2976"/>
      <c r="D6" s="2976"/>
      <c r="E6" s="2976"/>
      <c r="F6" s="2976"/>
      <c r="G6" s="2976"/>
      <c r="H6" s="1909"/>
      <c r="I6" s="2971" t="s">
        <v>80</v>
      </c>
      <c r="J6" s="2972"/>
      <c r="K6" s="61"/>
      <c r="L6" s="61"/>
      <c r="M6" s="61"/>
      <c r="N6" s="61"/>
    </row>
    <row r="7" spans="1:17" x14ac:dyDescent="0.2">
      <c r="A7" s="1929" t="s">
        <v>678</v>
      </c>
      <c r="B7" s="3314" t="s">
        <v>127</v>
      </c>
      <c r="C7" s="2984"/>
      <c r="D7" s="2982" t="s">
        <v>250</v>
      </c>
      <c r="E7" s="2984"/>
      <c r="F7" s="2964" t="s">
        <v>626</v>
      </c>
      <c r="G7" s="2978"/>
      <c r="H7" s="1897" t="s">
        <v>533</v>
      </c>
      <c r="I7" s="2971" t="s">
        <v>386</v>
      </c>
      <c r="J7" s="2972"/>
      <c r="K7" s="61"/>
      <c r="L7" s="61"/>
      <c r="M7" s="61"/>
      <c r="N7" s="61"/>
    </row>
    <row r="8" spans="1:17" x14ac:dyDescent="0.2">
      <c r="A8" s="1929"/>
      <c r="B8" s="2971" t="s">
        <v>251</v>
      </c>
      <c r="C8" s="2965"/>
      <c r="D8" s="2964" t="s">
        <v>251</v>
      </c>
      <c r="E8" s="2965"/>
      <c r="F8" s="2964" t="s">
        <v>492</v>
      </c>
      <c r="G8" s="2978"/>
      <c r="H8" s="1897" t="s">
        <v>491</v>
      </c>
      <c r="I8" s="2971" t="s">
        <v>280</v>
      </c>
      <c r="J8" s="2972"/>
      <c r="K8" s="61"/>
      <c r="L8" s="61"/>
      <c r="M8" s="61"/>
      <c r="N8" s="61"/>
    </row>
    <row r="9" spans="1:17" x14ac:dyDescent="0.2">
      <c r="A9" s="1929"/>
      <c r="B9" s="3315" t="s">
        <v>489</v>
      </c>
      <c r="C9" s="3316"/>
      <c r="D9" s="2964" t="s">
        <v>489</v>
      </c>
      <c r="E9" s="2965"/>
      <c r="F9" s="3317"/>
      <c r="G9" s="3312"/>
      <c r="H9" s="1954"/>
      <c r="I9" s="1399"/>
      <c r="J9" s="1404"/>
      <c r="K9" s="61"/>
      <c r="L9" s="61"/>
      <c r="M9" s="61"/>
      <c r="N9" s="61"/>
    </row>
    <row r="10" spans="1:17" x14ac:dyDescent="0.2">
      <c r="A10" s="1399"/>
      <c r="B10" s="2971"/>
      <c r="C10" s="2965"/>
      <c r="D10" s="2964"/>
      <c r="E10" s="2965"/>
      <c r="F10" s="2964"/>
      <c r="G10" s="2978"/>
      <c r="H10" s="1897"/>
      <c r="I10" s="2971" t="s">
        <v>486</v>
      </c>
      <c r="J10" s="2972"/>
    </row>
    <row r="11" spans="1:17" ht="13.5" thickBot="1" x14ac:dyDescent="0.25">
      <c r="A11" s="1955"/>
      <c r="B11" s="1956"/>
      <c r="C11" s="1957"/>
      <c r="D11" s="1958"/>
      <c r="E11" s="1957"/>
      <c r="F11" s="1959"/>
      <c r="G11" s="1394"/>
      <c r="H11" s="1960"/>
      <c r="I11" s="1895"/>
      <c r="J11" s="1961"/>
      <c r="O11" s="13"/>
    </row>
    <row r="12" spans="1:17" ht="13.5" customHeight="1" x14ac:dyDescent="0.2">
      <c r="A12" s="1962" t="s">
        <v>591</v>
      </c>
      <c r="B12" s="1963">
        <v>51086.959886394259</v>
      </c>
      <c r="C12" s="2063"/>
      <c r="D12" s="1964">
        <v>31.040113605744693</v>
      </c>
      <c r="E12" s="2063"/>
      <c r="F12" s="1965">
        <v>51118</v>
      </c>
      <c r="G12" s="1966"/>
      <c r="H12" s="1731">
        <v>4.7692531609667257E-2</v>
      </c>
      <c r="I12" s="1967">
        <v>556028.19671699835</v>
      </c>
      <c r="J12" s="1968"/>
      <c r="K12" s="404"/>
      <c r="P12" s="1969"/>
      <c r="Q12" s="1970"/>
    </row>
    <row r="13" spans="1:17" x14ac:dyDescent="0.2">
      <c r="A13" s="1962" t="s">
        <v>494</v>
      </c>
      <c r="B13" s="1963">
        <v>55002.000000000007</v>
      </c>
      <c r="C13" s="2063"/>
      <c r="D13" s="1964">
        <v>0</v>
      </c>
      <c r="E13" s="2063"/>
      <c r="F13" s="1965">
        <v>55002</v>
      </c>
      <c r="G13" s="1966"/>
      <c r="H13" s="1731">
        <v>5.1316260878651716E-2</v>
      </c>
      <c r="I13" s="1967">
        <v>598275.81039610982</v>
      </c>
      <c r="J13" s="1968"/>
      <c r="K13" s="404"/>
      <c r="P13" s="1969"/>
      <c r="Q13" s="1970"/>
    </row>
    <row r="14" spans="1:17" x14ac:dyDescent="0.2">
      <c r="A14" s="1962" t="s">
        <v>612</v>
      </c>
      <c r="B14" s="1963">
        <v>16742.418274040498</v>
      </c>
      <c r="C14" s="2063"/>
      <c r="D14" s="1964">
        <v>139.58172595950469</v>
      </c>
      <c r="E14" s="2066"/>
      <c r="F14" s="1965">
        <v>16882</v>
      </c>
      <c r="G14" s="1971"/>
      <c r="H14" s="1731">
        <v>1.5750720267506606E-2</v>
      </c>
      <c r="I14" s="1967">
        <v>183631.36306147277</v>
      </c>
      <c r="J14" s="1972"/>
      <c r="K14" s="404"/>
      <c r="P14" s="1969"/>
      <c r="Q14" s="1970"/>
    </row>
    <row r="15" spans="1:17" x14ac:dyDescent="0.2">
      <c r="A15" s="1962" t="s">
        <v>306</v>
      </c>
      <c r="B15" s="1963">
        <v>36692</v>
      </c>
      <c r="C15" s="2063"/>
      <c r="D15" s="1964">
        <v>0</v>
      </c>
      <c r="E15" s="2063"/>
      <c r="F15" s="1965">
        <v>36692</v>
      </c>
      <c r="G15" s="1966"/>
      <c r="H15" s="1731">
        <v>3.4233232321724462E-2</v>
      </c>
      <c r="I15" s="1967">
        <v>399111.59657928912</v>
      </c>
      <c r="J15" s="1973"/>
      <c r="K15" s="404"/>
      <c r="P15" s="1969"/>
      <c r="Q15" s="1970"/>
    </row>
    <row r="16" spans="1:17" x14ac:dyDescent="0.2">
      <c r="A16" s="1974" t="s">
        <v>496</v>
      </c>
      <c r="B16" s="1963">
        <v>13692</v>
      </c>
      <c r="C16" s="2063"/>
      <c r="D16" s="1964">
        <v>0</v>
      </c>
      <c r="E16" s="2063"/>
      <c r="F16" s="1965">
        <v>13692</v>
      </c>
      <c r="G16" s="1966"/>
      <c r="H16" s="1731">
        <v>1.2774485363268596E-2</v>
      </c>
      <c r="I16" s="1967">
        <v>148932.62783068861</v>
      </c>
      <c r="J16" s="1973"/>
      <c r="K16" s="404"/>
      <c r="O16" s="3214">
        <v>2.41</v>
      </c>
      <c r="P16" s="1969"/>
      <c r="Q16" s="1970"/>
    </row>
    <row r="17" spans="1:18" x14ac:dyDescent="0.2">
      <c r="A17" s="1962" t="s">
        <v>445</v>
      </c>
      <c r="B17" s="1963">
        <v>47771.304586481565</v>
      </c>
      <c r="C17" s="2063"/>
      <c r="D17" s="1964">
        <v>1169.6954135184333</v>
      </c>
      <c r="E17" s="2066"/>
      <c r="F17" s="1965">
        <v>48941</v>
      </c>
      <c r="G17" s="1971"/>
      <c r="H17" s="1731">
        <v>4.5661414560599502E-2</v>
      </c>
      <c r="I17" s="1967">
        <v>532348.21345761989</v>
      </c>
      <c r="J17" s="1972"/>
      <c r="K17" s="404"/>
      <c r="O17" s="3214"/>
      <c r="P17" s="1969"/>
      <c r="Q17" s="1970"/>
    </row>
    <row r="18" spans="1:18" x14ac:dyDescent="0.2">
      <c r="A18" s="1962" t="s">
        <v>592</v>
      </c>
      <c r="B18" s="1963">
        <v>71412</v>
      </c>
      <c r="C18" s="2063"/>
      <c r="D18" s="1964">
        <v>0</v>
      </c>
      <c r="E18" s="2066"/>
      <c r="F18" s="1965">
        <v>71412</v>
      </c>
      <c r="G18" s="1971"/>
      <c r="H18" s="1731">
        <v>6.6626610339010878E-2</v>
      </c>
      <c r="I18" s="1967">
        <v>776773.06592500256</v>
      </c>
      <c r="J18" s="1972"/>
      <c r="K18" s="404"/>
      <c r="O18" s="3214"/>
      <c r="P18" s="1969"/>
      <c r="Q18" s="1970"/>
    </row>
    <row r="19" spans="1:18" x14ac:dyDescent="0.2">
      <c r="A19" s="1962" t="s">
        <v>593</v>
      </c>
      <c r="B19" s="1963">
        <v>78835.640679373144</v>
      </c>
      <c r="C19" s="2063"/>
      <c r="D19" s="1964">
        <v>3141.3593206268501</v>
      </c>
      <c r="E19" s="2063"/>
      <c r="F19" s="1965">
        <v>81977</v>
      </c>
      <c r="G19" s="1966"/>
      <c r="H19" s="1731">
        <v>7.648363910492767E-2</v>
      </c>
      <c r="I19" s="1967">
        <v>891692.23135234893</v>
      </c>
      <c r="J19" s="1973"/>
      <c r="K19" s="404"/>
      <c r="O19" s="3214"/>
      <c r="P19" s="1969"/>
      <c r="Q19" s="1970"/>
    </row>
    <row r="20" spans="1:18" x14ac:dyDescent="0.2">
      <c r="A20" s="1962" t="s">
        <v>594</v>
      </c>
      <c r="B20" s="1963">
        <v>39872</v>
      </c>
      <c r="C20" s="2063"/>
      <c r="D20" s="1964">
        <v>0</v>
      </c>
      <c r="E20" s="2063"/>
      <c r="F20" s="1965">
        <v>39872</v>
      </c>
      <c r="G20" s="1966"/>
      <c r="H20" s="1731">
        <v>3.7200137335980536E-2</v>
      </c>
      <c r="I20" s="1967">
        <v>433701.55834539997</v>
      </c>
      <c r="J20" s="1973"/>
      <c r="K20" s="404"/>
      <c r="P20" s="1969"/>
      <c r="Q20" s="1970"/>
    </row>
    <row r="21" spans="1:18" x14ac:dyDescent="0.2">
      <c r="A21" s="1962" t="s">
        <v>181</v>
      </c>
      <c r="B21" s="1963">
        <v>14227</v>
      </c>
      <c r="C21" s="2063"/>
      <c r="D21" s="1964">
        <v>0</v>
      </c>
      <c r="E21" s="2063"/>
      <c r="F21" s="1965">
        <v>14227</v>
      </c>
      <c r="G21" s="1966"/>
      <c r="H21" s="1731">
        <v>1.3273634477302244E-2</v>
      </c>
      <c r="I21" s="1967">
        <v>154752.00819071042</v>
      </c>
      <c r="J21" s="1973"/>
      <c r="K21" s="404"/>
      <c r="P21" s="1969"/>
      <c r="Q21" s="1970"/>
      <c r="R21" s="1975"/>
    </row>
    <row r="22" spans="1:18" x14ac:dyDescent="0.2">
      <c r="A22" s="1962" t="s">
        <v>531</v>
      </c>
      <c r="B22" s="1963">
        <v>38217.859761524363</v>
      </c>
      <c r="C22" s="2063"/>
      <c r="D22" s="1964">
        <v>726.14023847563078</v>
      </c>
      <c r="E22" s="2066"/>
      <c r="F22" s="1965">
        <v>38944</v>
      </c>
      <c r="G22" s="1971"/>
      <c r="H22" s="1731">
        <v>3.6334323545656751E-2</v>
      </c>
      <c r="I22" s="1967">
        <v>423607.38082371734</v>
      </c>
      <c r="J22" s="1972"/>
      <c r="K22" s="404"/>
      <c r="P22" s="1969"/>
      <c r="Q22" s="1970"/>
      <c r="R22" s="1976"/>
    </row>
    <row r="23" spans="1:18" x14ac:dyDescent="0.2">
      <c r="A23" s="1962" t="s">
        <v>500</v>
      </c>
      <c r="B23" s="1963">
        <v>52384.89428143359</v>
      </c>
      <c r="C23" s="2063"/>
      <c r="D23" s="1964">
        <v>8389.1057185664122</v>
      </c>
      <c r="E23" s="2066"/>
      <c r="F23" s="1965">
        <v>60774</v>
      </c>
      <c r="G23" s="1971"/>
      <c r="H23" s="1731">
        <v>5.6701473376225948E-2</v>
      </c>
      <c r="I23" s="1967">
        <v>661059.8542055412</v>
      </c>
      <c r="J23" s="1972"/>
      <c r="K23" s="404"/>
      <c r="P23" s="1969"/>
      <c r="Q23" s="1970"/>
    </row>
    <row r="24" spans="1:18" x14ac:dyDescent="0.2">
      <c r="A24" s="1962" t="s">
        <v>503</v>
      </c>
      <c r="B24" s="1963">
        <v>92029.706861151586</v>
      </c>
      <c r="C24" s="2063"/>
      <c r="D24" s="1964">
        <v>3913.2931388484167</v>
      </c>
      <c r="E24" s="2066"/>
      <c r="F24" s="1965">
        <v>95943</v>
      </c>
      <c r="G24" s="1971"/>
      <c r="H24" s="1731">
        <v>8.951376345370135E-2</v>
      </c>
      <c r="I24" s="1967">
        <v>1043605.2521150861</v>
      </c>
      <c r="J24" s="1972"/>
      <c r="K24" s="404"/>
      <c r="P24" s="1969"/>
      <c r="Q24" s="1970"/>
    </row>
    <row r="25" spans="1:18" x14ac:dyDescent="0.2">
      <c r="A25" s="1962" t="s">
        <v>505</v>
      </c>
      <c r="B25" s="1963">
        <v>13278</v>
      </c>
      <c r="C25" s="2063"/>
      <c r="D25" s="1964">
        <v>0</v>
      </c>
      <c r="E25" s="2063"/>
      <c r="F25" s="1965">
        <v>13278</v>
      </c>
      <c r="G25" s="1966"/>
      <c r="H25" s="1731">
        <v>1.238822791801639E-2</v>
      </c>
      <c r="I25" s="1967">
        <v>144429.40639321381</v>
      </c>
      <c r="J25" s="1973"/>
      <c r="K25" s="404"/>
      <c r="P25" s="1969"/>
      <c r="Q25" s="1970"/>
    </row>
    <row r="26" spans="1:18" x14ac:dyDescent="0.2">
      <c r="A26" s="1962" t="s">
        <v>104</v>
      </c>
      <c r="B26" s="1963">
        <v>571.44681384575847</v>
      </c>
      <c r="C26" s="2063"/>
      <c r="D26" s="1964">
        <v>103559.55318615424</v>
      </c>
      <c r="E26" s="2066"/>
      <c r="F26" s="1965">
        <v>104131</v>
      </c>
      <c r="G26" s="1971"/>
      <c r="H26" s="1731">
        <v>9.7153077370911639E-2</v>
      </c>
      <c r="I26" s="1967">
        <v>1132668.9649895879</v>
      </c>
      <c r="J26" s="1972"/>
      <c r="K26" s="404"/>
      <c r="P26" s="1969"/>
      <c r="Q26" s="1970"/>
    </row>
    <row r="27" spans="1:18" x14ac:dyDescent="0.2">
      <c r="A27" s="1962" t="s">
        <v>506</v>
      </c>
      <c r="B27" s="1963">
        <v>55161</v>
      </c>
      <c r="C27" s="2063"/>
      <c r="D27" s="1964">
        <v>0</v>
      </c>
      <c r="E27" s="2063"/>
      <c r="F27" s="1965">
        <v>55161</v>
      </c>
      <c r="G27" s="1966"/>
      <c r="H27" s="1731">
        <v>5.1464606129364522E-2</v>
      </c>
      <c r="I27" s="1967">
        <v>600005.30848441541</v>
      </c>
      <c r="J27" s="1973"/>
      <c r="K27" s="404"/>
      <c r="P27" s="1969"/>
      <c r="Q27" s="1970"/>
    </row>
    <row r="28" spans="1:18" x14ac:dyDescent="0.2">
      <c r="A28" s="1974" t="s">
        <v>320</v>
      </c>
      <c r="B28" s="1963">
        <v>78107.185988213343</v>
      </c>
      <c r="C28" s="2063"/>
      <c r="D28" s="1964">
        <v>660.81401178665442</v>
      </c>
      <c r="E28" s="2063"/>
      <c r="F28" s="1965">
        <v>78768</v>
      </c>
      <c r="G28" s="1966"/>
      <c r="H28" s="1731">
        <v>7.348967740972398E-2</v>
      </c>
      <c r="I28" s="1967">
        <v>856786.82653868548</v>
      </c>
      <c r="J28" s="1968"/>
      <c r="K28" s="404"/>
      <c r="P28" s="1969"/>
      <c r="Q28" s="1970"/>
    </row>
    <row r="29" spans="1:18" x14ac:dyDescent="0.2">
      <c r="A29" s="1962" t="s">
        <v>614</v>
      </c>
      <c r="B29" s="1963">
        <v>27256</v>
      </c>
      <c r="C29" s="2063"/>
      <c r="D29" s="1964">
        <v>0</v>
      </c>
      <c r="E29" s="2063"/>
      <c r="F29" s="1965">
        <v>27256</v>
      </c>
      <c r="G29" s="1966"/>
      <c r="H29" s="1731">
        <v>2.5429548134768394E-2</v>
      </c>
      <c r="I29" s="1967">
        <v>296472.95531355892</v>
      </c>
      <c r="J29" s="1968"/>
      <c r="K29" s="404"/>
      <c r="P29" s="1969"/>
      <c r="Q29" s="1970"/>
      <c r="R29" s="1975"/>
    </row>
    <row r="30" spans="1:18" x14ac:dyDescent="0.2">
      <c r="A30" s="1962" t="s">
        <v>509</v>
      </c>
      <c r="B30" s="1963">
        <v>16814</v>
      </c>
      <c r="C30" s="2063"/>
      <c r="D30" s="1964">
        <v>0</v>
      </c>
      <c r="E30" s="2063"/>
      <c r="F30" s="1965">
        <v>16814</v>
      </c>
      <c r="G30" s="1966"/>
      <c r="H30" s="1731">
        <v>1.5687277015629431E-2</v>
      </c>
      <c r="I30" s="1967">
        <v>182891.70350169431</v>
      </c>
      <c r="J30" s="1968"/>
      <c r="K30" s="404"/>
      <c r="P30" s="1969"/>
      <c r="Q30" s="1970"/>
      <c r="R30" s="1976"/>
    </row>
    <row r="31" spans="1:18" x14ac:dyDescent="0.2">
      <c r="A31" s="1962" t="s">
        <v>634</v>
      </c>
      <c r="B31" s="1963">
        <v>36382.867280581486</v>
      </c>
      <c r="C31" s="2063"/>
      <c r="D31" s="1964">
        <v>0.13271941851376692</v>
      </c>
      <c r="E31" s="2067"/>
      <c r="F31" s="1965">
        <v>36383</v>
      </c>
      <c r="G31" s="1873"/>
      <c r="H31" s="1731">
        <v>3.3944938721282597E-2</v>
      </c>
      <c r="I31" s="1874">
        <v>395750.49652088404</v>
      </c>
      <c r="J31" s="1869"/>
      <c r="K31" s="404"/>
      <c r="P31" s="1969"/>
      <c r="Q31" s="1970"/>
    </row>
    <row r="32" spans="1:18" x14ac:dyDescent="0.2">
      <c r="A32" s="1962" t="s">
        <v>511</v>
      </c>
      <c r="B32" s="1963">
        <v>33420</v>
      </c>
      <c r="C32" s="2063"/>
      <c r="D32" s="1964">
        <v>0</v>
      </c>
      <c r="E32" s="2063"/>
      <c r="F32" s="1965">
        <v>33420</v>
      </c>
      <c r="G32" s="1966"/>
      <c r="H32" s="1731">
        <v>3.1180492319634566E-2</v>
      </c>
      <c r="I32" s="1967">
        <v>363520.91893818387</v>
      </c>
      <c r="J32" s="1968"/>
      <c r="K32" s="404"/>
      <c r="P32" s="1969"/>
      <c r="Q32" s="1970"/>
    </row>
    <row r="33" spans="1:17" x14ac:dyDescent="0.2">
      <c r="A33" s="1962" t="s">
        <v>326</v>
      </c>
      <c r="B33" s="1963">
        <v>62647</v>
      </c>
      <c r="C33" s="2063"/>
      <c r="D33" s="1964">
        <v>0</v>
      </c>
      <c r="E33" s="2063"/>
      <c r="F33" s="1965">
        <v>62647</v>
      </c>
      <c r="G33" s="1966"/>
      <c r="H33" s="1731">
        <v>5.8448961769842808E-2</v>
      </c>
      <c r="I33" s="1967">
        <v>681433.12413885118</v>
      </c>
      <c r="J33" s="1968"/>
      <c r="K33" s="404"/>
      <c r="O33" s="13"/>
      <c r="P33" s="1969"/>
      <c r="Q33" s="1970"/>
    </row>
    <row r="34" spans="1:17" ht="13.5" thickBot="1" x14ac:dyDescent="0.25">
      <c r="A34" s="1400" t="s">
        <v>513</v>
      </c>
      <c r="B34" s="1977">
        <v>18490</v>
      </c>
      <c r="C34" s="2064"/>
      <c r="D34" s="1978">
        <v>0</v>
      </c>
      <c r="E34" s="2064"/>
      <c r="F34" s="1979">
        <v>18490</v>
      </c>
      <c r="G34" s="1980"/>
      <c r="H34" s="1748">
        <v>1.725096657660213E-2</v>
      </c>
      <c r="I34" s="1981">
        <v>201122.13618094014</v>
      </c>
      <c r="J34" s="1405"/>
      <c r="K34" s="404"/>
      <c r="P34" s="1969"/>
      <c r="Q34" s="1970"/>
    </row>
    <row r="35" spans="1:17" ht="13.5" thickBot="1" x14ac:dyDescent="0.25">
      <c r="A35" s="87" t="s">
        <v>488</v>
      </c>
      <c r="B35" s="1982">
        <v>950093.28441303968</v>
      </c>
      <c r="C35" s="2065"/>
      <c r="D35" s="1983">
        <v>121730.7155869604</v>
      </c>
      <c r="E35" s="2065"/>
      <c r="F35" s="1984">
        <v>1071824</v>
      </c>
      <c r="G35" s="1985"/>
      <c r="H35" s="1986">
        <v>1</v>
      </c>
      <c r="I35" s="1902">
        <v>11658601</v>
      </c>
      <c r="J35" s="1405"/>
      <c r="K35" s="404"/>
      <c r="P35" s="1969"/>
    </row>
    <row r="36" spans="1:17" ht="15" x14ac:dyDescent="0.2">
      <c r="A36" s="245" t="s">
        <v>908</v>
      </c>
      <c r="B36" s="39"/>
      <c r="C36" s="42"/>
      <c r="D36" s="39"/>
      <c r="E36" s="42"/>
      <c r="F36" s="39"/>
      <c r="G36" s="39"/>
      <c r="H36" s="39"/>
    </row>
    <row r="37" spans="1:17" ht="15" x14ac:dyDescent="0.2">
      <c r="A37" s="245" t="s">
        <v>534</v>
      </c>
      <c r="B37" s="39"/>
      <c r="C37" s="42"/>
      <c r="D37" s="39"/>
      <c r="E37" s="42"/>
      <c r="F37" s="39"/>
      <c r="G37" s="39"/>
      <c r="H37" s="39"/>
    </row>
    <row r="38" spans="1:17" ht="15" x14ac:dyDescent="0.2">
      <c r="A38" s="245" t="s">
        <v>535</v>
      </c>
      <c r="B38" s="39"/>
      <c r="C38" s="42"/>
      <c r="D38" s="39"/>
      <c r="E38" s="42"/>
      <c r="F38" s="39"/>
      <c r="G38" s="39"/>
      <c r="H38" s="39"/>
      <c r="I38" s="1987"/>
    </row>
    <row r="39" spans="1:17" s="34" customFormat="1" ht="15" x14ac:dyDescent="0.2">
      <c r="A39" s="34" t="s">
        <v>864</v>
      </c>
      <c r="F39" s="479"/>
      <c r="K39"/>
      <c r="L39"/>
      <c r="M39"/>
      <c r="N39"/>
      <c r="O39"/>
    </row>
    <row r="40" spans="1:17" s="34" customFormat="1" ht="15" x14ac:dyDescent="0.2">
      <c r="F40" s="479"/>
      <c r="O40"/>
    </row>
    <row r="41" spans="1:17" s="34" customFormat="1" ht="15" x14ac:dyDescent="0.2">
      <c r="F41" s="479"/>
      <c r="O41"/>
    </row>
    <row r="42" spans="1:17" ht="15" x14ac:dyDescent="0.2">
      <c r="A42" s="245"/>
      <c r="K42" s="34"/>
      <c r="L42" s="34"/>
      <c r="M42" s="34"/>
      <c r="N42" s="34"/>
    </row>
    <row r="48" spans="1:17" x14ac:dyDescent="0.2">
      <c r="O48" s="60"/>
    </row>
    <row r="54" spans="15:15" ht="15" x14ac:dyDescent="0.2">
      <c r="O54" s="34"/>
    </row>
    <row r="55" spans="15:15" ht="15" x14ac:dyDescent="0.2">
      <c r="O55" s="34"/>
    </row>
    <row r="56" spans="15:15" ht="15" x14ac:dyDescent="0.2">
      <c r="O56" s="34"/>
    </row>
    <row r="57" spans="15:15" ht="15" x14ac:dyDescent="0.2">
      <c r="O57" s="34"/>
    </row>
    <row r="58" spans="15:15" ht="15" x14ac:dyDescent="0.2">
      <c r="O58" s="34"/>
    </row>
    <row r="59" spans="15:15" ht="15" x14ac:dyDescent="0.2">
      <c r="O59" s="34"/>
    </row>
    <row r="60" spans="15:15" ht="15" x14ac:dyDescent="0.2">
      <c r="O60" s="34"/>
    </row>
    <row r="61" spans="15:15" ht="15" x14ac:dyDescent="0.2">
      <c r="O61" s="34"/>
    </row>
    <row r="62" spans="15:15" ht="15" x14ac:dyDescent="0.2">
      <c r="O62" s="34"/>
    </row>
    <row r="63" spans="15:15" ht="15" x14ac:dyDescent="0.2">
      <c r="O63" s="34"/>
    </row>
    <row r="64" spans="15:15" ht="15" x14ac:dyDescent="0.2">
      <c r="O64" s="34"/>
    </row>
    <row r="65" spans="15:15" ht="15" x14ac:dyDescent="0.2">
      <c r="O65" s="34"/>
    </row>
    <row r="67" spans="15:15" ht="15" x14ac:dyDescent="0.2">
      <c r="O67" s="34"/>
    </row>
    <row r="68" spans="15:15" ht="15" x14ac:dyDescent="0.2">
      <c r="O68" s="34"/>
    </row>
  </sheetData>
  <mergeCells count="22">
    <mergeCell ref="I10:J10"/>
    <mergeCell ref="O16:O19"/>
    <mergeCell ref="B9:C9"/>
    <mergeCell ref="D9:E9"/>
    <mergeCell ref="F9:G9"/>
    <mergeCell ref="B10:C10"/>
    <mergeCell ref="D10:E10"/>
    <mergeCell ref="F10:G10"/>
    <mergeCell ref="B7:C7"/>
    <mergeCell ref="D7:E7"/>
    <mergeCell ref="F7:G7"/>
    <mergeCell ref="I7:J7"/>
    <mergeCell ref="B8:C8"/>
    <mergeCell ref="D8:E8"/>
    <mergeCell ref="F8:G8"/>
    <mergeCell ref="I8:J8"/>
    <mergeCell ref="B4:H4"/>
    <mergeCell ref="I4:J4"/>
    <mergeCell ref="D5:E5"/>
    <mergeCell ref="I5:J5"/>
    <mergeCell ref="B6:G6"/>
    <mergeCell ref="I6:J6"/>
  </mergeCells>
  <pageMargins left="0.52" right="0.43" top="0.8" bottom="0.52" header="0.5" footer="0.5"/>
  <pageSetup paperSize="9" scale="98" orientation="landscape"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7"/>
  <sheetViews>
    <sheetView zoomScale="80" zoomScaleNormal="80" workbookViewId="0">
      <pane xSplit="1" ySplit="14" topLeftCell="C15" activePane="bottomRight" state="frozen"/>
      <selection activeCell="A19" sqref="A19:I19"/>
      <selection pane="topRight" activeCell="A19" sqref="A19:I19"/>
      <selection pane="bottomLeft" activeCell="A19" sqref="A19:I19"/>
      <selection pane="bottomRight" activeCell="AG14" sqref="AG14"/>
    </sheetView>
  </sheetViews>
  <sheetFormatPr defaultRowHeight="12.75" x14ac:dyDescent="0.2"/>
  <cols>
    <col min="1" max="1" width="20" customWidth="1"/>
    <col min="2" max="2" width="9.85546875" customWidth="1"/>
    <col min="3" max="3" width="2.42578125" customWidth="1"/>
    <col min="4" max="4" width="9.5703125" customWidth="1"/>
    <col min="5" max="5" width="2.7109375" customWidth="1"/>
    <col min="6" max="6" width="6.5703125" customWidth="1"/>
    <col min="7" max="7" width="1.140625" customWidth="1"/>
    <col min="8" max="8" width="11.85546875" customWidth="1"/>
    <col min="9" max="9" width="2.42578125" customWidth="1"/>
    <col min="10" max="10" width="13.140625" customWidth="1"/>
    <col min="11" max="11" width="2.42578125" customWidth="1"/>
    <col min="12" max="12" width="14.42578125" customWidth="1"/>
    <col min="13" max="13" width="3.42578125" customWidth="1"/>
    <col min="14" max="14" width="7.42578125" customWidth="1"/>
    <col min="15" max="15" width="1" customWidth="1"/>
    <col min="16" max="16" width="11.28515625" customWidth="1"/>
    <col min="17" max="17" width="2.42578125" customWidth="1"/>
    <col min="18" max="18" width="13.5703125" customWidth="1"/>
    <col min="19" max="19" width="2.5703125" customWidth="1"/>
    <col min="20" max="20" width="2.42578125" customWidth="1"/>
    <col min="21" max="21" width="12.7109375" customWidth="1"/>
    <col min="22" max="22" width="1.42578125" customWidth="1"/>
    <col min="23" max="23" width="2.42578125" customWidth="1"/>
    <col min="25" max="25" width="1.140625" customWidth="1"/>
    <col min="26" max="26" width="9.5703125" customWidth="1"/>
    <col min="27" max="27" width="1.140625" customWidth="1"/>
    <col min="28" max="28" width="10.140625" customWidth="1"/>
    <col min="29" max="29" width="2.140625" customWidth="1"/>
    <col min="30" max="30" width="1.7109375" customWidth="1"/>
    <col min="31" max="31" width="3.7109375" customWidth="1"/>
    <col min="32" max="32" width="11.140625" customWidth="1"/>
    <col min="33" max="33" width="11.5703125" customWidth="1"/>
    <col min="36" max="36" width="10.28515625" customWidth="1"/>
  </cols>
  <sheetData>
    <row r="1" spans="1:38" ht="20.25" x14ac:dyDescent="0.3">
      <c r="A1" s="24" t="s">
        <v>1204</v>
      </c>
      <c r="J1" s="284"/>
      <c r="P1" s="480"/>
      <c r="AE1" s="24"/>
    </row>
    <row r="2" spans="1:38" ht="13.5" thickBot="1" x14ac:dyDescent="0.25"/>
    <row r="3" spans="1:38" ht="15.75" x14ac:dyDescent="0.25">
      <c r="A3" s="25"/>
      <c r="B3" s="3173" t="s">
        <v>608</v>
      </c>
      <c r="C3" s="3174"/>
      <c r="D3" s="3174"/>
      <c r="E3" s="3174"/>
      <c r="F3" s="3174"/>
      <c r="G3" s="3174"/>
      <c r="H3" s="3174"/>
      <c r="I3" s="3174"/>
      <c r="J3" s="3174"/>
      <c r="K3" s="3174"/>
      <c r="L3" s="3173" t="s">
        <v>609</v>
      </c>
      <c r="M3" s="3174"/>
      <c r="N3" s="3174"/>
      <c r="O3" s="3174"/>
      <c r="P3" s="3174"/>
      <c r="Q3" s="3174"/>
      <c r="R3" s="3174"/>
      <c r="S3" s="3178"/>
      <c r="T3" s="287"/>
      <c r="U3" s="1940"/>
      <c r="V3" s="1941"/>
      <c r="X3" s="3166" t="s">
        <v>610</v>
      </c>
      <c r="Y3" s="3167"/>
      <c r="Z3" s="3167"/>
      <c r="AA3" s="3167"/>
      <c r="AB3" s="3167"/>
      <c r="AC3" s="3168"/>
      <c r="AD3" s="481"/>
      <c r="AF3" s="481"/>
      <c r="AH3" s="14"/>
      <c r="AI3" s="14"/>
      <c r="AJ3" s="14"/>
      <c r="AK3" s="14"/>
    </row>
    <row r="4" spans="1:38" s="1393" customFormat="1" ht="15" x14ac:dyDescent="0.2">
      <c r="A4" s="1399"/>
      <c r="B4" s="1988"/>
      <c r="C4" s="1989"/>
      <c r="D4" s="1989"/>
      <c r="E4" s="1989"/>
      <c r="F4" s="1398"/>
      <c r="G4" s="1398"/>
      <c r="H4" s="1989"/>
      <c r="I4" s="1989"/>
      <c r="J4" s="1398"/>
      <c r="K4" s="1398"/>
      <c r="L4" s="1988"/>
      <c r="M4" s="1989"/>
      <c r="N4" s="1398"/>
      <c r="O4" s="1398"/>
      <c r="P4" s="3319"/>
      <c r="Q4" s="3319"/>
      <c r="R4" s="1398"/>
      <c r="S4" s="1625"/>
      <c r="T4" s="1396"/>
      <c r="U4" s="1399"/>
      <c r="V4" s="1404"/>
      <c r="X4" s="3169" t="s">
        <v>109</v>
      </c>
      <c r="Y4" s="3170"/>
      <c r="Z4" s="3170"/>
      <c r="AA4" s="3170"/>
      <c r="AB4" s="3170"/>
      <c r="AC4" s="3171"/>
      <c r="AD4" s="481"/>
      <c r="AE4"/>
      <c r="AF4" s="481"/>
      <c r="AH4" s="14"/>
      <c r="AI4" s="14"/>
      <c r="AJ4" s="14"/>
      <c r="AK4" s="14"/>
      <c r="AL4"/>
    </row>
    <row r="5" spans="1:38" s="1393" customFormat="1" x14ac:dyDescent="0.2">
      <c r="A5" s="1399"/>
      <c r="B5" s="3175" t="s">
        <v>110</v>
      </c>
      <c r="C5" s="2902"/>
      <c r="D5" s="2902"/>
      <c r="E5" s="2902"/>
      <c r="F5" s="2902"/>
      <c r="G5" s="2904"/>
      <c r="H5" s="2982" t="s">
        <v>537</v>
      </c>
      <c r="I5" s="2983"/>
      <c r="J5" s="2983"/>
      <c r="K5" s="3318"/>
      <c r="L5" s="3314" t="s">
        <v>112</v>
      </c>
      <c r="M5" s="2983"/>
      <c r="N5" s="2983"/>
      <c r="O5" s="2984"/>
      <c r="P5" s="2982" t="s">
        <v>537</v>
      </c>
      <c r="Q5" s="2983"/>
      <c r="R5" s="2983"/>
      <c r="S5" s="3318"/>
      <c r="T5" s="1933"/>
      <c r="U5" s="1929"/>
      <c r="V5" s="1928"/>
      <c r="X5" s="1399"/>
      <c r="Y5" s="1396"/>
      <c r="Z5" s="1990"/>
      <c r="AA5" s="1396"/>
      <c r="AB5" s="1990"/>
      <c r="AC5" s="1404"/>
      <c r="AD5" s="62"/>
      <c r="AE5"/>
      <c r="AF5" s="1396"/>
      <c r="AH5" s="14"/>
      <c r="AI5" s="14"/>
      <c r="AJ5" s="14"/>
      <c r="AK5" s="263"/>
      <c r="AL5"/>
    </row>
    <row r="6" spans="1:38" s="1393" customFormat="1" x14ac:dyDescent="0.2">
      <c r="A6" s="1929" t="s">
        <v>678</v>
      </c>
      <c r="B6" s="2971" t="s">
        <v>114</v>
      </c>
      <c r="C6" s="2978"/>
      <c r="D6" s="2978"/>
      <c r="E6" s="2978"/>
      <c r="F6" s="2978"/>
      <c r="G6" s="2965"/>
      <c r="H6" s="2964" t="s">
        <v>538</v>
      </c>
      <c r="I6" s="2978"/>
      <c r="J6" s="2978"/>
      <c r="K6" s="2972"/>
      <c r="L6" s="3323" t="s">
        <v>116</v>
      </c>
      <c r="M6" s="3321"/>
      <c r="N6" s="3321"/>
      <c r="O6" s="3324"/>
      <c r="P6" s="2964" t="s">
        <v>538</v>
      </c>
      <c r="Q6" s="2978"/>
      <c r="R6" s="2978"/>
      <c r="S6" s="2972"/>
      <c r="T6" s="1933"/>
      <c r="U6" s="2971" t="s">
        <v>626</v>
      </c>
      <c r="V6" s="2972"/>
      <c r="X6" s="1399"/>
      <c r="Y6" s="1396"/>
      <c r="Z6" s="1641"/>
      <c r="AA6" s="1396"/>
      <c r="AB6" s="1641"/>
      <c r="AC6" s="1404"/>
      <c r="AD6" s="62"/>
      <c r="AE6"/>
      <c r="AF6" s="1396"/>
      <c r="AH6" s="14"/>
      <c r="AI6" s="14"/>
      <c r="AJ6" s="14"/>
      <c r="AK6" s="14"/>
      <c r="AL6"/>
    </row>
    <row r="7" spans="1:38" s="1393" customFormat="1" x14ac:dyDescent="0.2">
      <c r="A7" s="1929"/>
      <c r="B7" s="3315">
        <v>2010</v>
      </c>
      <c r="C7" s="3312" t="e">
        <v>#REF!</v>
      </c>
      <c r="D7" s="3312" t="e">
        <v>#REF!</v>
      </c>
      <c r="E7" s="3312" t="e">
        <v>#REF!</v>
      </c>
      <c r="F7" s="3312"/>
      <c r="G7" s="3316"/>
      <c r="H7" s="3320" t="s">
        <v>539</v>
      </c>
      <c r="I7" s="3321"/>
      <c r="J7" s="3321"/>
      <c r="K7" s="3322"/>
      <c r="L7" s="3323" t="s">
        <v>118</v>
      </c>
      <c r="M7" s="3321"/>
      <c r="N7" s="3321"/>
      <c r="O7" s="3324"/>
      <c r="P7" s="3320" t="s">
        <v>539</v>
      </c>
      <c r="Q7" s="3321"/>
      <c r="R7" s="3321"/>
      <c r="S7" s="3322"/>
      <c r="T7" s="1991"/>
      <c r="U7" s="2971" t="s">
        <v>120</v>
      </c>
      <c r="V7" s="2972"/>
      <c r="X7" s="1399"/>
      <c r="Y7" s="1396"/>
      <c r="Z7" s="1641"/>
      <c r="AA7" s="1396"/>
      <c r="AB7" s="1641"/>
      <c r="AC7" s="1404"/>
      <c r="AD7" s="62"/>
      <c r="AE7"/>
      <c r="AF7" s="1396"/>
      <c r="AH7" s="4"/>
      <c r="AI7" s="14"/>
      <c r="AJ7" s="4"/>
      <c r="AK7" s="14"/>
      <c r="AL7"/>
    </row>
    <row r="8" spans="1:38" s="1393" customFormat="1" x14ac:dyDescent="0.2">
      <c r="A8" s="1929"/>
      <c r="B8" s="3313"/>
      <c r="C8" s="2976"/>
      <c r="D8" s="2976"/>
      <c r="E8" s="2976"/>
      <c r="F8" s="2976"/>
      <c r="G8" s="2977"/>
      <c r="H8" s="3320" t="s">
        <v>861</v>
      </c>
      <c r="I8" s="3321" t="e">
        <v>#REF!</v>
      </c>
      <c r="J8" s="3321" t="e">
        <v>#REF!</v>
      </c>
      <c r="K8" s="3322" t="e">
        <v>#REF!</v>
      </c>
      <c r="L8" s="3327">
        <v>2010</v>
      </c>
      <c r="M8" s="3328"/>
      <c r="N8" s="3328"/>
      <c r="O8" s="3329"/>
      <c r="P8" s="3330" t="s">
        <v>861</v>
      </c>
      <c r="Q8" s="3331" t="e">
        <v>#REF!</v>
      </c>
      <c r="R8" s="3331" t="e">
        <v>#REF!</v>
      </c>
      <c r="S8" s="3332" t="e">
        <v>#REF!</v>
      </c>
      <c r="T8" s="1992"/>
      <c r="U8" s="2971" t="s">
        <v>121</v>
      </c>
      <c r="V8" s="2972"/>
      <c r="X8" s="2971" t="s">
        <v>122</v>
      </c>
      <c r="Y8" s="2965"/>
      <c r="Z8" s="2964" t="s">
        <v>38</v>
      </c>
      <c r="AA8" s="2965"/>
      <c r="AB8" s="2964" t="s">
        <v>488</v>
      </c>
      <c r="AC8" s="2972"/>
      <c r="AD8" s="1939"/>
      <c r="AE8"/>
      <c r="AF8" s="1933"/>
      <c r="AH8" s="14"/>
      <c r="AI8" s="14"/>
      <c r="AJ8" s="14"/>
      <c r="AK8" s="14"/>
      <c r="AL8"/>
    </row>
    <row r="9" spans="1:38" s="1393" customFormat="1" x14ac:dyDescent="0.2">
      <c r="A9" s="1929"/>
      <c r="B9" s="3325"/>
      <c r="C9" s="3326"/>
      <c r="D9" s="1993"/>
      <c r="E9" s="1994"/>
      <c r="F9" s="1927"/>
      <c r="G9" s="1932"/>
      <c r="H9" s="2982"/>
      <c r="I9" s="2984"/>
      <c r="J9" s="1930"/>
      <c r="K9" s="1934"/>
      <c r="L9" s="2971"/>
      <c r="M9" s="2978"/>
      <c r="N9" s="1990"/>
      <c r="O9" s="1877"/>
      <c r="P9" s="2964"/>
      <c r="Q9" s="2965"/>
      <c r="R9" s="1990"/>
      <c r="S9" s="1869"/>
      <c r="T9" s="1396"/>
      <c r="U9" s="2971" t="s">
        <v>123</v>
      </c>
      <c r="V9" s="2972"/>
      <c r="X9" s="2971" t="s">
        <v>124</v>
      </c>
      <c r="Y9" s="2965"/>
      <c r="Z9" s="2964" t="s">
        <v>40</v>
      </c>
      <c r="AA9" s="2965"/>
      <c r="AB9" s="1641"/>
      <c r="AC9" s="1404"/>
      <c r="AD9" s="62"/>
      <c r="AE9"/>
      <c r="AF9" s="1396"/>
      <c r="AH9" s="14"/>
      <c r="AI9" s="14"/>
      <c r="AJ9" s="14"/>
      <c r="AK9" s="14"/>
      <c r="AL9"/>
    </row>
    <row r="10" spans="1:38" s="1393" customFormat="1" ht="15.75" customHeight="1" x14ac:dyDescent="0.2">
      <c r="A10" s="1929"/>
      <c r="B10" s="2971" t="s">
        <v>125</v>
      </c>
      <c r="C10" s="2965"/>
      <c r="D10" s="2964" t="s">
        <v>488</v>
      </c>
      <c r="E10" s="2965"/>
      <c r="F10" s="2964" t="s">
        <v>126</v>
      </c>
      <c r="G10" s="2965"/>
      <c r="H10" s="3320" t="s">
        <v>488</v>
      </c>
      <c r="I10" s="3324"/>
      <c r="J10" s="2964" t="s">
        <v>128</v>
      </c>
      <c r="K10" s="2978"/>
      <c r="L10" s="2971" t="s">
        <v>488</v>
      </c>
      <c r="M10" s="2965"/>
      <c r="N10" s="2964" t="s">
        <v>126</v>
      </c>
      <c r="O10" s="2965"/>
      <c r="P10" s="2964" t="s">
        <v>488</v>
      </c>
      <c r="Q10" s="2965"/>
      <c r="R10" s="2964" t="s">
        <v>128</v>
      </c>
      <c r="S10" s="2972"/>
      <c r="T10" s="1933"/>
      <c r="U10" s="2971" t="s">
        <v>129</v>
      </c>
      <c r="V10" s="2972"/>
      <c r="X10" s="2971" t="s">
        <v>130</v>
      </c>
      <c r="Y10" s="2965"/>
      <c r="Z10" s="2964" t="s">
        <v>131</v>
      </c>
      <c r="AA10" s="2965"/>
      <c r="AB10" s="1641"/>
      <c r="AC10" s="1404"/>
      <c r="AD10" s="62"/>
      <c r="AE10"/>
      <c r="AF10" s="1396"/>
      <c r="AH10" s="1396"/>
      <c r="AI10" s="1396"/>
      <c r="AJ10" s="1396"/>
      <c r="AK10" s="1396"/>
    </row>
    <row r="11" spans="1:38" x14ac:dyDescent="0.2">
      <c r="A11" s="1923"/>
      <c r="B11" s="2971" t="s">
        <v>132</v>
      </c>
      <c r="C11" s="2965"/>
      <c r="D11" s="1641"/>
      <c r="E11" s="14"/>
      <c r="F11" s="2854" t="s">
        <v>133</v>
      </c>
      <c r="G11" s="2864"/>
      <c r="H11" s="3320"/>
      <c r="I11" s="3324"/>
      <c r="J11" s="2854" t="s">
        <v>40</v>
      </c>
      <c r="K11" s="2852"/>
      <c r="L11" s="2971"/>
      <c r="M11" s="2965"/>
      <c r="N11" s="2854" t="s">
        <v>133</v>
      </c>
      <c r="O11" s="2864"/>
      <c r="P11" s="2964"/>
      <c r="Q11" s="2965"/>
      <c r="R11" s="2854" t="s">
        <v>40</v>
      </c>
      <c r="S11" s="2853"/>
      <c r="T11" s="1918"/>
      <c r="U11" s="2851" t="s">
        <v>40</v>
      </c>
      <c r="V11" s="2853"/>
      <c r="X11" s="1"/>
      <c r="Y11" s="14"/>
      <c r="Z11" s="31"/>
      <c r="AA11" s="14"/>
      <c r="AB11" s="31"/>
      <c r="AC11" s="5"/>
      <c r="AD11" s="14"/>
      <c r="AE11" s="13"/>
      <c r="AF11" s="14"/>
      <c r="AH11" s="14"/>
      <c r="AI11" s="14"/>
      <c r="AJ11" s="14"/>
      <c r="AK11" s="307"/>
    </row>
    <row r="12" spans="1:38" x14ac:dyDescent="0.2">
      <c r="A12" s="1"/>
      <c r="B12" s="2851" t="s">
        <v>331</v>
      </c>
      <c r="C12" s="2864"/>
      <c r="D12" s="1916"/>
      <c r="E12" s="14"/>
      <c r="F12" s="2854" t="s">
        <v>134</v>
      </c>
      <c r="G12" s="2864"/>
      <c r="H12" s="31"/>
      <c r="I12" s="85"/>
      <c r="J12" s="2854" t="s">
        <v>135</v>
      </c>
      <c r="K12" s="2852"/>
      <c r="L12" s="2851"/>
      <c r="M12" s="2864"/>
      <c r="N12" s="2854" t="s">
        <v>134</v>
      </c>
      <c r="O12" s="2864"/>
      <c r="P12" s="31"/>
      <c r="Q12" s="14"/>
      <c r="R12" s="2854" t="s">
        <v>135</v>
      </c>
      <c r="S12" s="2853"/>
      <c r="T12" s="1918"/>
      <c r="U12" s="2851" t="s">
        <v>136</v>
      </c>
      <c r="V12" s="2853"/>
      <c r="X12" s="1"/>
      <c r="Y12" s="14"/>
      <c r="Z12" s="31"/>
      <c r="AA12" s="14"/>
      <c r="AB12" s="31"/>
      <c r="AC12" s="5"/>
      <c r="AD12" s="14"/>
      <c r="AF12" s="14"/>
      <c r="AH12" s="14"/>
      <c r="AI12" s="14"/>
      <c r="AJ12" s="14"/>
      <c r="AK12" s="14"/>
    </row>
    <row r="13" spans="1:38" x14ac:dyDescent="0.2">
      <c r="A13" s="1"/>
      <c r="B13" s="1923" t="s">
        <v>137</v>
      </c>
      <c r="C13" s="1917"/>
      <c r="D13" s="2854" t="s">
        <v>138</v>
      </c>
      <c r="E13" s="2864"/>
      <c r="F13" s="2854" t="s">
        <v>139</v>
      </c>
      <c r="G13" s="2864"/>
      <c r="H13" s="2854" t="s">
        <v>140</v>
      </c>
      <c r="I13" s="2864"/>
      <c r="J13" s="2854" t="s">
        <v>802</v>
      </c>
      <c r="K13" s="2853"/>
      <c r="L13" s="2851" t="s">
        <v>142</v>
      </c>
      <c r="M13" s="2864"/>
      <c r="N13" s="2854" t="s">
        <v>143</v>
      </c>
      <c r="O13" s="2864"/>
      <c r="P13" s="2854" t="s">
        <v>144</v>
      </c>
      <c r="Q13" s="2864"/>
      <c r="R13" s="1916" t="s">
        <v>803</v>
      </c>
      <c r="S13" s="1919"/>
      <c r="T13" s="1918"/>
      <c r="U13" s="1923"/>
      <c r="V13" s="1919"/>
      <c r="X13" s="1"/>
      <c r="Y13" s="14"/>
      <c r="Z13" s="31"/>
      <c r="AA13" s="14"/>
      <c r="AB13" s="31"/>
      <c r="AC13" s="5"/>
      <c r="AD13" s="14"/>
      <c r="AF13" s="14"/>
    </row>
    <row r="14" spans="1:38" ht="13.5" thickBot="1" x14ac:dyDescent="0.25">
      <c r="A14" s="262"/>
      <c r="B14" s="3142"/>
      <c r="C14" s="2891"/>
      <c r="D14" s="2869"/>
      <c r="E14" s="2891"/>
      <c r="F14" s="2869" t="s">
        <v>489</v>
      </c>
      <c r="G14" s="2891"/>
      <c r="H14" s="36"/>
      <c r="I14" s="88"/>
      <c r="J14" s="2869"/>
      <c r="K14" s="2870"/>
      <c r="L14" s="3142"/>
      <c r="M14" s="2891"/>
      <c r="N14" s="2869" t="s">
        <v>487</v>
      </c>
      <c r="O14" s="2891"/>
      <c r="P14" s="36"/>
      <c r="Q14" s="17"/>
      <c r="R14" s="2869"/>
      <c r="S14" s="3141"/>
      <c r="T14" s="1918"/>
      <c r="U14" s="1936"/>
      <c r="V14" s="1935"/>
      <c r="X14" s="3142" t="s">
        <v>486</v>
      </c>
      <c r="Y14" s="2891"/>
      <c r="Z14" s="2869" t="s">
        <v>486</v>
      </c>
      <c r="AA14" s="2891"/>
      <c r="AB14" s="2869" t="s">
        <v>486</v>
      </c>
      <c r="AC14" s="3141"/>
      <c r="AD14" s="1918"/>
      <c r="AF14" s="1918"/>
    </row>
    <row r="15" spans="1:38" x14ac:dyDescent="0.2">
      <c r="A15" s="642" t="s">
        <v>591</v>
      </c>
      <c r="B15" s="1995">
        <v>18213.629000000001</v>
      </c>
      <c r="C15" s="669"/>
      <c r="D15" s="670">
        <v>23834.37</v>
      </c>
      <c r="E15" s="669"/>
      <c r="F15" s="671">
        <v>1.0910439999999999</v>
      </c>
      <c r="G15" s="669"/>
      <c r="H15" s="1996">
        <v>51118</v>
      </c>
      <c r="I15" s="1997"/>
      <c r="J15" s="674">
        <v>4653.9871919999932</v>
      </c>
      <c r="K15" s="730"/>
      <c r="L15" s="1998">
        <v>23853.883999999998</v>
      </c>
      <c r="M15" s="652"/>
      <c r="N15" s="671">
        <v>1.0081869999999999</v>
      </c>
      <c r="O15" s="669"/>
      <c r="P15" s="1996">
        <v>51118</v>
      </c>
      <c r="Q15" s="669"/>
      <c r="R15" s="1999">
        <v>418.50306599999749</v>
      </c>
      <c r="S15" s="730"/>
      <c r="T15" s="482"/>
      <c r="U15" s="2000">
        <v>5072.4902579999907</v>
      </c>
      <c r="V15" s="643"/>
      <c r="W15" s="440"/>
      <c r="X15" s="654">
        <v>54100.76011699334</v>
      </c>
      <c r="Y15" s="652"/>
      <c r="Z15" s="670">
        <v>4864.9325938867187</v>
      </c>
      <c r="AA15" s="652"/>
      <c r="AB15" s="670">
        <v>58965.692710880059</v>
      </c>
      <c r="AC15" s="643"/>
      <c r="AD15" s="14"/>
      <c r="AF15" s="322"/>
    </row>
    <row r="16" spans="1:38" x14ac:dyDescent="0.2">
      <c r="A16" s="642" t="s">
        <v>494</v>
      </c>
      <c r="B16" s="1995">
        <v>7114.2840000000006</v>
      </c>
      <c r="C16" s="669"/>
      <c r="D16" s="670">
        <v>19638.986400000002</v>
      </c>
      <c r="E16" s="669"/>
      <c r="F16" s="671">
        <v>1</v>
      </c>
      <c r="G16" s="669"/>
      <c r="H16" s="1996">
        <v>55002</v>
      </c>
      <c r="I16" s="1997"/>
      <c r="J16" s="674">
        <v>0</v>
      </c>
      <c r="K16" s="730"/>
      <c r="L16" s="1998">
        <v>19638.986400000002</v>
      </c>
      <c r="M16" s="652"/>
      <c r="N16" s="671">
        <v>1.0382929999999999</v>
      </c>
      <c r="O16" s="669"/>
      <c r="P16" s="1996">
        <v>55002</v>
      </c>
      <c r="Q16" s="669"/>
      <c r="R16" s="2001">
        <v>2106.1915859999935</v>
      </c>
      <c r="S16" s="730"/>
      <c r="T16" s="482"/>
      <c r="U16" s="2000">
        <v>2106.1915859999935</v>
      </c>
      <c r="V16" s="643"/>
      <c r="W16" s="440"/>
      <c r="X16" s="654">
        <v>0</v>
      </c>
      <c r="Y16" s="652"/>
      <c r="Z16" s="670">
        <v>24483.644035480957</v>
      </c>
      <c r="AA16" s="652"/>
      <c r="AB16" s="670">
        <v>24483.644035480957</v>
      </c>
      <c r="AC16" s="643"/>
      <c r="AD16" s="14"/>
      <c r="AF16" s="14"/>
    </row>
    <row r="17" spans="1:37" x14ac:dyDescent="0.2">
      <c r="A17" s="642" t="s">
        <v>612</v>
      </c>
      <c r="B17" s="1995">
        <v>8104.366</v>
      </c>
      <c r="C17" s="669"/>
      <c r="D17" s="670">
        <v>9628.6380000000008</v>
      </c>
      <c r="E17" s="669"/>
      <c r="F17" s="671">
        <v>1.1000000000000001</v>
      </c>
      <c r="G17" s="669"/>
      <c r="H17" s="1996">
        <v>16882</v>
      </c>
      <c r="I17" s="2002"/>
      <c r="J17" s="674">
        <v>1688.2000000000007</v>
      </c>
      <c r="K17" s="730"/>
      <c r="L17" s="1998">
        <v>9862.6440000000002</v>
      </c>
      <c r="M17" s="652"/>
      <c r="N17" s="671">
        <v>1.1081240000000001</v>
      </c>
      <c r="O17" s="669"/>
      <c r="P17" s="1996">
        <v>16882</v>
      </c>
      <c r="Q17" s="731"/>
      <c r="R17" s="2001">
        <v>1825.3493680000029</v>
      </c>
      <c r="S17" s="730"/>
      <c r="T17" s="482"/>
      <c r="U17" s="2000">
        <v>3513.5493680000036</v>
      </c>
      <c r="V17" s="643"/>
      <c r="W17" s="440"/>
      <c r="X17" s="654">
        <v>19624.657194266794</v>
      </c>
      <c r="Y17" s="652"/>
      <c r="Z17" s="670">
        <v>21218.964344729055</v>
      </c>
      <c r="AA17" s="652"/>
      <c r="AB17" s="670">
        <v>40843.621538995852</v>
      </c>
      <c r="AC17" s="643"/>
      <c r="AD17" s="14"/>
      <c r="AF17" s="14"/>
    </row>
    <row r="18" spans="1:37" x14ac:dyDescent="0.2">
      <c r="A18" s="642" t="s">
        <v>306</v>
      </c>
      <c r="B18" s="1995">
        <v>14792.916000000001</v>
      </c>
      <c r="C18" s="669"/>
      <c r="D18" s="670">
        <v>18902.554999999997</v>
      </c>
      <c r="E18" s="669"/>
      <c r="F18" s="671">
        <v>1.095647</v>
      </c>
      <c r="G18" s="669"/>
      <c r="H18" s="1996">
        <v>36692</v>
      </c>
      <c r="I18" s="1997"/>
      <c r="J18" s="674">
        <v>3509.4797240000044</v>
      </c>
      <c r="K18" s="730"/>
      <c r="L18" s="1998">
        <v>18902.554999999997</v>
      </c>
      <c r="M18" s="652"/>
      <c r="N18" s="671">
        <v>1.043553</v>
      </c>
      <c r="O18" s="669"/>
      <c r="P18" s="1996">
        <v>36692</v>
      </c>
      <c r="Q18" s="669"/>
      <c r="R18" s="2001">
        <v>1598.0466759999981</v>
      </c>
      <c r="S18" s="730"/>
      <c r="T18" s="482"/>
      <c r="U18" s="2000">
        <v>5107.5264000000025</v>
      </c>
      <c r="V18" s="643"/>
      <c r="W18" s="440"/>
      <c r="X18" s="654">
        <v>40796.313537335685</v>
      </c>
      <c r="Y18" s="652"/>
      <c r="Z18" s="670">
        <v>18576.660464955272</v>
      </c>
      <c r="AA18" s="652"/>
      <c r="AB18" s="670">
        <v>59372.974002290954</v>
      </c>
      <c r="AC18" s="643"/>
      <c r="AD18" s="14"/>
      <c r="AF18" s="14"/>
    </row>
    <row r="19" spans="1:37" x14ac:dyDescent="0.2">
      <c r="A19" s="658" t="s">
        <v>496</v>
      </c>
      <c r="B19" s="1995">
        <v>7457.1210000000001</v>
      </c>
      <c r="C19" s="669"/>
      <c r="D19" s="670">
        <v>9158.9930000000004</v>
      </c>
      <c r="E19" s="669"/>
      <c r="F19" s="671">
        <v>1.1000000000000001</v>
      </c>
      <c r="G19" s="669"/>
      <c r="H19" s="1996">
        <v>13692</v>
      </c>
      <c r="I19" s="1997"/>
      <c r="J19" s="674">
        <v>1369.2000000000007</v>
      </c>
      <c r="K19" s="730"/>
      <c r="L19" s="1998">
        <v>9158.9930000000004</v>
      </c>
      <c r="M19" s="652"/>
      <c r="N19" s="671">
        <v>1.1131500000000001</v>
      </c>
      <c r="O19" s="669"/>
      <c r="P19" s="1996">
        <v>13692</v>
      </c>
      <c r="Q19" s="669"/>
      <c r="R19" s="2001">
        <v>1549.2498000000014</v>
      </c>
      <c r="S19" s="730"/>
      <c r="T19" s="482"/>
      <c r="U19" s="2000">
        <v>2918.4498000000021</v>
      </c>
      <c r="V19" s="643"/>
      <c r="W19" s="440"/>
      <c r="X19" s="654">
        <v>15916.408381939402</v>
      </c>
      <c r="Y19" s="652"/>
      <c r="Z19" s="670">
        <v>18009.416084164441</v>
      </c>
      <c r="AA19" s="652"/>
      <c r="AB19" s="670">
        <v>33925.824466103841</v>
      </c>
      <c r="AC19" s="643"/>
      <c r="AD19" s="14"/>
      <c r="AF19" s="14"/>
    </row>
    <row r="20" spans="1:37" x14ac:dyDescent="0.2">
      <c r="A20" s="642" t="s">
        <v>445</v>
      </c>
      <c r="B20" s="1995">
        <v>11469.7412</v>
      </c>
      <c r="C20" s="669"/>
      <c r="D20" s="670">
        <v>19971.347600000001</v>
      </c>
      <c r="E20" s="669"/>
      <c r="F20" s="671">
        <v>1.043577</v>
      </c>
      <c r="G20" s="669"/>
      <c r="H20" s="1996">
        <v>48941</v>
      </c>
      <c r="I20" s="2002"/>
      <c r="J20" s="674">
        <v>2132.7019569999975</v>
      </c>
      <c r="K20" s="730"/>
      <c r="L20" s="1998">
        <v>21705.806400000001</v>
      </c>
      <c r="M20" s="652"/>
      <c r="N20" s="671">
        <v>1.0235300000000001</v>
      </c>
      <c r="O20" s="669"/>
      <c r="P20" s="1996">
        <v>48941</v>
      </c>
      <c r="Q20" s="731"/>
      <c r="R20" s="2001">
        <v>1151.5817300000053</v>
      </c>
      <c r="S20" s="730"/>
      <c r="T20" s="482"/>
      <c r="U20" s="2000">
        <v>3284.2836870000028</v>
      </c>
      <c r="V20" s="643"/>
      <c r="W20" s="440"/>
      <c r="X20" s="654">
        <v>24791.816611578517</v>
      </c>
      <c r="Y20" s="652"/>
      <c r="Z20" s="670">
        <v>13386.682077023337</v>
      </c>
      <c r="AA20" s="652"/>
      <c r="AB20" s="670">
        <v>38178.498688601852</v>
      </c>
      <c r="AC20" s="643"/>
      <c r="AD20" s="14"/>
      <c r="AF20" s="14"/>
    </row>
    <row r="21" spans="1:37" x14ac:dyDescent="0.2">
      <c r="A21" s="642" t="s">
        <v>592</v>
      </c>
      <c r="B21" s="1995">
        <v>27258.966999999997</v>
      </c>
      <c r="C21" s="669"/>
      <c r="D21" s="670">
        <v>37270.58</v>
      </c>
      <c r="E21" s="669"/>
      <c r="F21" s="671">
        <v>1.0828450000000001</v>
      </c>
      <c r="G21" s="669"/>
      <c r="H21" s="1996">
        <v>71412</v>
      </c>
      <c r="I21" s="1997"/>
      <c r="J21" s="674">
        <v>5916.1271399999969</v>
      </c>
      <c r="K21" s="730"/>
      <c r="L21" s="1998">
        <v>37270.58</v>
      </c>
      <c r="M21" s="652"/>
      <c r="N21" s="671">
        <v>1</v>
      </c>
      <c r="O21" s="669"/>
      <c r="P21" s="1996">
        <v>71412</v>
      </c>
      <c r="Q21" s="676"/>
      <c r="R21" s="2001">
        <v>0</v>
      </c>
      <c r="S21" s="730"/>
      <c r="T21" s="482"/>
      <c r="U21" s="2000">
        <v>5916.1271399999969</v>
      </c>
      <c r="V21" s="643"/>
      <c r="W21" s="440"/>
      <c r="X21" s="654">
        <v>68772.637744460342</v>
      </c>
      <c r="Y21" s="652"/>
      <c r="Z21" s="670">
        <v>0</v>
      </c>
      <c r="AA21" s="652"/>
      <c r="AB21" s="670">
        <v>68772.637744460342</v>
      </c>
      <c r="AC21" s="643"/>
      <c r="AD21" s="14"/>
      <c r="AE21" s="2873" t="s">
        <v>1205</v>
      </c>
      <c r="AF21" s="14"/>
    </row>
    <row r="22" spans="1:37" x14ac:dyDescent="0.2">
      <c r="A22" s="642" t="s">
        <v>593</v>
      </c>
      <c r="B22" s="1995">
        <v>14415.856</v>
      </c>
      <c r="C22" s="669"/>
      <c r="D22" s="670">
        <v>27193.011999999999</v>
      </c>
      <c r="E22" s="669"/>
      <c r="F22" s="671">
        <v>1.0325329999999999</v>
      </c>
      <c r="G22" s="669"/>
      <c r="H22" s="1996">
        <v>81977</v>
      </c>
      <c r="I22" s="1997"/>
      <c r="J22" s="674">
        <v>2666.9577409999911</v>
      </c>
      <c r="K22" s="730"/>
      <c r="L22" s="1998">
        <v>30620.995999999999</v>
      </c>
      <c r="M22" s="652"/>
      <c r="N22" s="671">
        <v>1</v>
      </c>
      <c r="O22" s="669"/>
      <c r="P22" s="1996">
        <v>81977</v>
      </c>
      <c r="Q22" s="669"/>
      <c r="R22" s="2001">
        <v>0</v>
      </c>
      <c r="S22" s="730"/>
      <c r="T22" s="482"/>
      <c r="U22" s="2000">
        <v>2666.9577409999911</v>
      </c>
      <c r="V22" s="643"/>
      <c r="W22" s="440"/>
      <c r="X22" s="654">
        <v>31002.328763606783</v>
      </c>
      <c r="Y22" s="652"/>
      <c r="Z22" s="670">
        <v>0</v>
      </c>
      <c r="AA22" s="652"/>
      <c r="AB22" s="670">
        <v>31002.328763606783</v>
      </c>
      <c r="AC22" s="643"/>
      <c r="AD22" s="14"/>
      <c r="AE22" s="2874"/>
      <c r="AF22" s="14"/>
    </row>
    <row r="23" spans="1:37" x14ac:dyDescent="0.2">
      <c r="A23" s="642" t="s">
        <v>594</v>
      </c>
      <c r="B23" s="1995">
        <v>15017.11</v>
      </c>
      <c r="C23" s="669"/>
      <c r="D23" s="670">
        <v>15725.472999999998</v>
      </c>
      <c r="E23" s="669"/>
      <c r="F23" s="671">
        <v>1.1000000000000001</v>
      </c>
      <c r="G23" s="669"/>
      <c r="H23" s="1996">
        <v>39872</v>
      </c>
      <c r="I23" s="1997"/>
      <c r="J23" s="674">
        <v>3987.2000000000044</v>
      </c>
      <c r="K23" s="730"/>
      <c r="L23" s="1998">
        <v>15725.472999999998</v>
      </c>
      <c r="M23" s="652"/>
      <c r="N23" s="671">
        <v>1.0662469999999999</v>
      </c>
      <c r="O23" s="669"/>
      <c r="P23" s="1996">
        <v>39872</v>
      </c>
      <c r="Q23" s="669"/>
      <c r="R23" s="2001">
        <v>2641.4003840000005</v>
      </c>
      <c r="S23" s="730"/>
      <c r="T23" s="482"/>
      <c r="U23" s="2000">
        <v>6628.6003840000049</v>
      </c>
      <c r="V23" s="643"/>
      <c r="W23" s="440"/>
      <c r="X23" s="654">
        <v>46349.622772764254</v>
      </c>
      <c r="Y23" s="652"/>
      <c r="Z23" s="670">
        <v>30705.234598273109</v>
      </c>
      <c r="AA23" s="652"/>
      <c r="AB23" s="670">
        <v>77054.85737103736</v>
      </c>
      <c r="AC23" s="643"/>
      <c r="AD23" s="14"/>
      <c r="AE23" s="2874"/>
      <c r="AF23" s="14"/>
    </row>
    <row r="24" spans="1:37" x14ac:dyDescent="0.2">
      <c r="A24" s="642" t="s">
        <v>520</v>
      </c>
      <c r="B24" s="1995">
        <v>7383.1090000000004</v>
      </c>
      <c r="C24" s="669"/>
      <c r="D24" s="670">
        <v>7426.152000000001</v>
      </c>
      <c r="E24" s="669"/>
      <c r="F24" s="671">
        <v>1.1000000000000001</v>
      </c>
      <c r="G24" s="669"/>
      <c r="H24" s="1996">
        <v>14227</v>
      </c>
      <c r="I24" s="1997"/>
      <c r="J24" s="674">
        <v>1422.7000000000007</v>
      </c>
      <c r="K24" s="730"/>
      <c r="L24" s="1998">
        <v>7426.152000000001</v>
      </c>
      <c r="M24" s="652"/>
      <c r="N24" s="671">
        <v>1.1255269999999999</v>
      </c>
      <c r="O24" s="669"/>
      <c r="P24" s="1996">
        <v>14227</v>
      </c>
      <c r="Q24" s="669"/>
      <c r="R24" s="2001">
        <v>1785.8726289999995</v>
      </c>
      <c r="S24" s="730"/>
      <c r="T24" s="482"/>
      <c r="U24" s="677">
        <v>3208.5726290000002</v>
      </c>
      <c r="V24" s="643"/>
      <c r="W24" s="440"/>
      <c r="X24" s="654">
        <v>16538.324718803087</v>
      </c>
      <c r="Y24" s="652"/>
      <c r="Z24" s="670">
        <v>20760.062869771937</v>
      </c>
      <c r="AA24" s="652"/>
      <c r="AB24" s="670">
        <v>37298.387588575024</v>
      </c>
      <c r="AC24" s="643"/>
      <c r="AD24" s="14"/>
      <c r="AE24" s="2874"/>
      <c r="AF24" s="14"/>
    </row>
    <row r="25" spans="1:37" x14ac:dyDescent="0.2">
      <c r="A25" s="642" t="s">
        <v>531</v>
      </c>
      <c r="B25" s="1995">
        <v>11281.476000000001</v>
      </c>
      <c r="C25" s="669"/>
      <c r="D25" s="670">
        <v>17662.746999999999</v>
      </c>
      <c r="E25" s="669"/>
      <c r="F25" s="671">
        <v>1.059679</v>
      </c>
      <c r="G25" s="669"/>
      <c r="H25" s="1996">
        <v>38944</v>
      </c>
      <c r="I25" s="2002"/>
      <c r="J25" s="674">
        <v>2324.138976000002</v>
      </c>
      <c r="K25" s="730"/>
      <c r="L25" s="1998">
        <v>18839.516</v>
      </c>
      <c r="M25" s="652"/>
      <c r="N25" s="671">
        <v>1.044003</v>
      </c>
      <c r="O25" s="669"/>
      <c r="P25" s="1996">
        <v>38944</v>
      </c>
      <c r="Q25" s="731"/>
      <c r="R25" s="2001">
        <v>1713.6528319999998</v>
      </c>
      <c r="S25" s="730"/>
      <c r="T25" s="482"/>
      <c r="U25" s="2000">
        <v>4037.7918080000018</v>
      </c>
      <c r="V25" s="643"/>
      <c r="W25" s="440"/>
      <c r="X25" s="654">
        <v>27017.196230206304</v>
      </c>
      <c r="Y25" s="652"/>
      <c r="Z25" s="670">
        <v>19920.5362978228</v>
      </c>
      <c r="AA25" s="652"/>
      <c r="AB25" s="670">
        <v>46937.732528029104</v>
      </c>
      <c r="AC25" s="643"/>
      <c r="AD25" s="14"/>
      <c r="AF25" s="14"/>
    </row>
    <row r="26" spans="1:37" x14ac:dyDescent="0.2">
      <c r="A26" s="642" t="s">
        <v>500</v>
      </c>
      <c r="B26" s="1995">
        <v>10495.566200000001</v>
      </c>
      <c r="C26" s="669"/>
      <c r="D26" s="670">
        <v>24150.582599999991</v>
      </c>
      <c r="E26" s="669"/>
      <c r="F26" s="671">
        <v>1.0086470000000001</v>
      </c>
      <c r="G26" s="669"/>
      <c r="H26" s="1996">
        <v>60774</v>
      </c>
      <c r="I26" s="1997"/>
      <c r="J26" s="674">
        <v>525.51277800000389</v>
      </c>
      <c r="K26" s="730"/>
      <c r="L26" s="1998">
        <v>36453.348299999991</v>
      </c>
      <c r="M26" s="652"/>
      <c r="N26" s="671">
        <v>1</v>
      </c>
      <c r="O26" s="669"/>
      <c r="P26" s="1996">
        <v>60774</v>
      </c>
      <c r="Q26" s="669"/>
      <c r="R26" s="2001">
        <v>0</v>
      </c>
      <c r="S26" s="730"/>
      <c r="T26" s="482"/>
      <c r="U26" s="2000">
        <v>525.51277800000389</v>
      </c>
      <c r="V26" s="643"/>
      <c r="W26" s="440"/>
      <c r="X26" s="654">
        <v>6108.8781657723621</v>
      </c>
      <c r="Y26" s="652"/>
      <c r="Z26" s="670">
        <v>0</v>
      </c>
      <c r="AA26" s="652"/>
      <c r="AB26" s="670">
        <v>6108.8781657723621</v>
      </c>
      <c r="AC26" s="643"/>
      <c r="AD26" s="14"/>
      <c r="AF26" s="14"/>
    </row>
    <row r="27" spans="1:37" x14ac:dyDescent="0.2">
      <c r="A27" s="642" t="s">
        <v>503</v>
      </c>
      <c r="B27" s="1995">
        <v>11183.106</v>
      </c>
      <c r="C27" s="669"/>
      <c r="D27" s="670">
        <v>34232.324999999997</v>
      </c>
      <c r="E27" s="669"/>
      <c r="F27" s="671">
        <v>1</v>
      </c>
      <c r="G27" s="669"/>
      <c r="H27" s="1996">
        <v>95943</v>
      </c>
      <c r="I27" s="2002"/>
      <c r="J27" s="674">
        <v>0</v>
      </c>
      <c r="K27" s="730"/>
      <c r="L27" s="1998">
        <v>39681.392999999996</v>
      </c>
      <c r="M27" s="652"/>
      <c r="N27" s="671">
        <v>1</v>
      </c>
      <c r="O27" s="669"/>
      <c r="P27" s="1996">
        <v>95943</v>
      </c>
      <c r="Q27" s="731"/>
      <c r="R27" s="2001">
        <v>0</v>
      </c>
      <c r="S27" s="730"/>
      <c r="T27" s="482"/>
      <c r="U27" s="2000">
        <v>0</v>
      </c>
      <c r="V27" s="643"/>
      <c r="W27" s="440"/>
      <c r="X27" s="654">
        <v>0</v>
      </c>
      <c r="Y27" s="652"/>
      <c r="Z27" s="670">
        <v>0</v>
      </c>
      <c r="AA27" s="652"/>
      <c r="AB27" s="670">
        <v>0</v>
      </c>
      <c r="AC27" s="643"/>
      <c r="AD27" s="14"/>
      <c r="AF27" s="14"/>
    </row>
    <row r="28" spans="1:37" x14ac:dyDescent="0.2">
      <c r="A28" s="642" t="s">
        <v>505</v>
      </c>
      <c r="B28" s="1995">
        <v>2176.1235999999999</v>
      </c>
      <c r="C28" s="669"/>
      <c r="D28" s="670">
        <v>6026.4416999999994</v>
      </c>
      <c r="E28" s="669"/>
      <c r="F28" s="671">
        <v>1</v>
      </c>
      <c r="G28" s="669"/>
      <c r="H28" s="1996">
        <v>13278</v>
      </c>
      <c r="I28" s="1997"/>
      <c r="J28" s="674">
        <v>0</v>
      </c>
      <c r="K28" s="730"/>
      <c r="L28" s="1998">
        <v>6026.4416999999994</v>
      </c>
      <c r="M28" s="652"/>
      <c r="N28" s="671">
        <v>1.1355249999999999</v>
      </c>
      <c r="O28" s="669"/>
      <c r="P28" s="1996">
        <v>13278</v>
      </c>
      <c r="Q28" s="669"/>
      <c r="R28" s="2001">
        <v>1799.5009499999978</v>
      </c>
      <c r="S28" s="730"/>
      <c r="T28" s="482"/>
      <c r="U28" s="2000">
        <v>1799.5009499999978</v>
      </c>
      <c r="V28" s="643"/>
      <c r="W28" s="440"/>
      <c r="X28" s="654">
        <v>0</v>
      </c>
      <c r="Y28" s="652"/>
      <c r="Z28" s="670">
        <v>20918.486710405981</v>
      </c>
      <c r="AA28" s="652"/>
      <c r="AB28" s="670">
        <v>20918.486710405981</v>
      </c>
      <c r="AC28" s="643"/>
      <c r="AD28" s="14"/>
      <c r="AF28" s="14"/>
    </row>
    <row r="29" spans="1:37" x14ac:dyDescent="0.2">
      <c r="A29" s="642" t="s">
        <v>104</v>
      </c>
      <c r="B29" s="1995">
        <v>94417.683399999994</v>
      </c>
      <c r="C29" s="669" t="s">
        <v>490</v>
      </c>
      <c r="D29" s="670">
        <v>147921.43909999999</v>
      </c>
      <c r="E29" s="669" t="s">
        <v>490</v>
      </c>
      <c r="F29" s="671">
        <v>1.059574</v>
      </c>
      <c r="G29" s="669"/>
      <c r="H29" s="1996">
        <v>104131</v>
      </c>
      <c r="I29" s="2002"/>
      <c r="J29" s="674">
        <v>6203.5001940000075</v>
      </c>
      <c r="K29" s="730"/>
      <c r="L29" s="1998">
        <v>148275.02309999999</v>
      </c>
      <c r="M29" s="652"/>
      <c r="N29" s="671">
        <v>1</v>
      </c>
      <c r="O29" s="669"/>
      <c r="P29" s="1996">
        <v>104131</v>
      </c>
      <c r="Q29" s="669"/>
      <c r="R29" s="2001">
        <v>0</v>
      </c>
      <c r="S29" s="730"/>
      <c r="T29" s="482"/>
      <c r="U29" s="2000">
        <v>6203.5001940000075</v>
      </c>
      <c r="V29" s="643"/>
      <c r="W29" s="440"/>
      <c r="X29" s="654">
        <v>72113.235820292422</v>
      </c>
      <c r="Y29" s="652"/>
      <c r="Z29" s="670">
        <v>0</v>
      </c>
      <c r="AA29" s="652"/>
      <c r="AB29" s="670">
        <v>72113.235820292422</v>
      </c>
      <c r="AC29" s="643"/>
      <c r="AD29" s="14"/>
      <c r="AF29" s="14"/>
    </row>
    <row r="30" spans="1:37" x14ac:dyDescent="0.2">
      <c r="A30" s="642" t="s">
        <v>506</v>
      </c>
      <c r="B30" s="1995">
        <v>5276.2424000000001</v>
      </c>
      <c r="C30" s="669"/>
      <c r="D30" s="670">
        <v>22055.6764</v>
      </c>
      <c r="E30" s="669"/>
      <c r="F30" s="671">
        <v>1</v>
      </c>
      <c r="G30" s="669"/>
      <c r="H30" s="1996">
        <v>55161</v>
      </c>
      <c r="I30" s="1997"/>
      <c r="J30" s="674">
        <v>0</v>
      </c>
      <c r="K30" s="730"/>
      <c r="L30" s="1998">
        <v>22055.6764</v>
      </c>
      <c r="M30" s="652"/>
      <c r="N30" s="671">
        <v>1.021031</v>
      </c>
      <c r="O30" s="669"/>
      <c r="P30" s="1996">
        <v>55161</v>
      </c>
      <c r="Q30" s="669"/>
      <c r="R30" s="2001">
        <v>1160.0909910000046</v>
      </c>
      <c r="S30" s="730"/>
      <c r="T30" s="482"/>
      <c r="U30" s="2000">
        <v>1160.0909910000046</v>
      </c>
      <c r="V30" s="643"/>
      <c r="W30" s="440"/>
      <c r="X30" s="654">
        <v>0</v>
      </c>
      <c r="Y30" s="652"/>
      <c r="Z30" s="670">
        <v>13485.598870117479</v>
      </c>
      <c r="AA30" s="652"/>
      <c r="AB30" s="670">
        <v>13485.598870117479</v>
      </c>
      <c r="AC30" s="643"/>
      <c r="AD30" s="14"/>
      <c r="AF30" s="14"/>
      <c r="AG30" s="14"/>
      <c r="AH30" s="14"/>
      <c r="AI30" s="14"/>
      <c r="AJ30" s="14"/>
      <c r="AK30" s="14"/>
    </row>
    <row r="31" spans="1:37" x14ac:dyDescent="0.2">
      <c r="A31" s="658" t="s">
        <v>320</v>
      </c>
      <c r="B31" s="1995">
        <v>31913.306999999997</v>
      </c>
      <c r="C31" s="669"/>
      <c r="D31" s="670">
        <v>36211.632999999994</v>
      </c>
      <c r="E31" s="669"/>
      <c r="F31" s="671">
        <v>1.1000000000000001</v>
      </c>
      <c r="G31" s="669"/>
      <c r="H31" s="1996">
        <v>78768</v>
      </c>
      <c r="I31" s="1997"/>
      <c r="J31" s="674">
        <v>7876.8000000000029</v>
      </c>
      <c r="K31" s="730"/>
      <c r="L31" s="1998">
        <v>37381.442999999992</v>
      </c>
      <c r="M31" s="652"/>
      <c r="N31" s="671">
        <v>1</v>
      </c>
      <c r="O31" s="669"/>
      <c r="P31" s="1996">
        <v>78768</v>
      </c>
      <c r="Q31" s="669"/>
      <c r="R31" s="2001">
        <v>0</v>
      </c>
      <c r="S31" s="730"/>
      <c r="T31" s="482"/>
      <c r="U31" s="2000">
        <v>7876.8000000000029</v>
      </c>
      <c r="V31" s="643"/>
      <c r="W31" s="440"/>
      <c r="X31" s="654">
        <v>91564.684153418246</v>
      </c>
      <c r="Y31" s="652"/>
      <c r="Z31" s="670">
        <v>0</v>
      </c>
      <c r="AA31" s="652"/>
      <c r="AB31" s="670">
        <v>91564.684153418246</v>
      </c>
      <c r="AC31" s="643"/>
      <c r="AD31" s="14"/>
      <c r="AF31" s="14"/>
    </row>
    <row r="32" spans="1:37" x14ac:dyDescent="0.2">
      <c r="A32" s="642" t="s">
        <v>614</v>
      </c>
      <c r="B32" s="1995">
        <v>14269.428</v>
      </c>
      <c r="C32" s="669"/>
      <c r="D32" s="670">
        <v>15897.266999999998</v>
      </c>
      <c r="E32" s="669"/>
      <c r="F32" s="671">
        <v>1.1000000000000001</v>
      </c>
      <c r="G32" s="669"/>
      <c r="H32" s="1996">
        <v>27256</v>
      </c>
      <c r="I32" s="1997"/>
      <c r="J32" s="674">
        <v>2725.6000000000022</v>
      </c>
      <c r="K32" s="730"/>
      <c r="L32" s="1998">
        <v>15897.266999999998</v>
      </c>
      <c r="M32" s="652"/>
      <c r="N32" s="671">
        <v>1.0650200000000001</v>
      </c>
      <c r="O32" s="669"/>
      <c r="P32" s="1996">
        <v>27256</v>
      </c>
      <c r="Q32" s="676"/>
      <c r="R32" s="2001">
        <v>1772.1851200000019</v>
      </c>
      <c r="S32" s="730"/>
      <c r="T32" s="482"/>
      <c r="U32" s="2000">
        <v>4497.7851200000041</v>
      </c>
      <c r="V32" s="643"/>
      <c r="W32" s="440"/>
      <c r="X32" s="654">
        <v>31684.021827208624</v>
      </c>
      <c r="Y32" s="652"/>
      <c r="Z32" s="670">
        <v>20600.950992051054</v>
      </c>
      <c r="AA32" s="652"/>
      <c r="AB32" s="670">
        <v>52284.972819259681</v>
      </c>
      <c r="AC32" s="643"/>
      <c r="AD32" s="14"/>
      <c r="AF32" s="14"/>
    </row>
    <row r="33" spans="1:33" x14ac:dyDescent="0.2">
      <c r="A33" s="642" t="s">
        <v>509</v>
      </c>
      <c r="B33" s="1995">
        <v>8642.9279999999999</v>
      </c>
      <c r="C33" s="669"/>
      <c r="D33" s="670">
        <v>9090.9460000000017</v>
      </c>
      <c r="E33" s="669"/>
      <c r="F33" s="671">
        <v>1.1000000000000001</v>
      </c>
      <c r="G33" s="669"/>
      <c r="H33" s="1996">
        <v>16814</v>
      </c>
      <c r="I33" s="1997"/>
      <c r="J33" s="674">
        <v>1681.4000000000015</v>
      </c>
      <c r="K33" s="730"/>
      <c r="L33" s="1998">
        <v>9090.9460000000017</v>
      </c>
      <c r="M33" s="652"/>
      <c r="N33" s="671">
        <v>1.1136360000000001</v>
      </c>
      <c r="O33" s="669"/>
      <c r="P33" s="1996">
        <v>16814</v>
      </c>
      <c r="Q33" s="676"/>
      <c r="R33" s="2001">
        <v>1910.6757040000011</v>
      </c>
      <c r="S33" s="730"/>
      <c r="T33" s="482"/>
      <c r="U33" s="2000">
        <v>3592.0757040000026</v>
      </c>
      <c r="V33" s="643"/>
      <c r="W33" s="440"/>
      <c r="X33" s="654">
        <v>19545.609884160767</v>
      </c>
      <c r="Y33" s="652"/>
      <c r="Z33" s="670">
        <v>22210.849247964921</v>
      </c>
      <c r="AA33" s="652"/>
      <c r="AB33" s="670">
        <v>41756.459132125688</v>
      </c>
      <c r="AC33" s="643"/>
      <c r="AD33" s="14"/>
      <c r="AF33" s="14"/>
    </row>
    <row r="34" spans="1:33" x14ac:dyDescent="0.2">
      <c r="A34" s="658" t="s">
        <v>634</v>
      </c>
      <c r="B34" s="1995">
        <v>22367.110999999997</v>
      </c>
      <c r="C34" s="669"/>
      <c r="D34" s="670">
        <v>22883.288</v>
      </c>
      <c r="E34" s="669"/>
      <c r="F34" s="671">
        <v>1.1000000000000001</v>
      </c>
      <c r="G34" s="669"/>
      <c r="H34" s="1996">
        <v>36383</v>
      </c>
      <c r="I34" s="1997"/>
      <c r="J34" s="674">
        <v>3638.3000000000029</v>
      </c>
      <c r="K34" s="730"/>
      <c r="L34" s="1998">
        <v>22883.59</v>
      </c>
      <c r="M34" s="652"/>
      <c r="N34" s="671">
        <v>1.015117</v>
      </c>
      <c r="O34" s="669"/>
      <c r="P34" s="1996">
        <v>36383</v>
      </c>
      <c r="Q34" s="669"/>
      <c r="R34" s="2001">
        <v>550.00181100000191</v>
      </c>
      <c r="S34" s="730"/>
      <c r="T34" s="482"/>
      <c r="U34" s="2000">
        <v>4188.3018110000048</v>
      </c>
      <c r="V34" s="643"/>
      <c r="W34" s="440"/>
      <c r="X34" s="654">
        <v>42293.798288058824</v>
      </c>
      <c r="Y34" s="652"/>
      <c r="Z34" s="670">
        <v>6393.5534872058697</v>
      </c>
      <c r="AA34" s="652"/>
      <c r="AB34" s="670">
        <v>48687.351775264695</v>
      </c>
      <c r="AC34" s="643"/>
      <c r="AD34" s="14"/>
      <c r="AF34" s="14"/>
    </row>
    <row r="35" spans="1:33" x14ac:dyDescent="0.2">
      <c r="A35" s="642" t="s">
        <v>511</v>
      </c>
      <c r="B35" s="1995">
        <v>11685.539499999999</v>
      </c>
      <c r="C35" s="669"/>
      <c r="D35" s="670">
        <v>14509.895799999998</v>
      </c>
      <c r="E35" s="669"/>
      <c r="F35" s="671">
        <v>1.1000000000000001</v>
      </c>
      <c r="G35" s="669"/>
      <c r="H35" s="1996">
        <v>33420</v>
      </c>
      <c r="I35" s="1997"/>
      <c r="J35" s="674">
        <v>3342</v>
      </c>
      <c r="K35" s="730"/>
      <c r="L35" s="1998">
        <v>14509.895799999998</v>
      </c>
      <c r="M35" s="652"/>
      <c r="N35" s="671">
        <v>1.074929</v>
      </c>
      <c r="O35" s="669"/>
      <c r="P35" s="1996">
        <v>33420</v>
      </c>
      <c r="Q35" s="676"/>
      <c r="R35" s="2001">
        <v>2504.1271800000031</v>
      </c>
      <c r="S35" s="730"/>
      <c r="T35" s="482"/>
      <c r="U35" s="2000">
        <v>5846.1271800000031</v>
      </c>
      <c r="V35" s="643"/>
      <c r="W35" s="440"/>
      <c r="X35" s="654">
        <v>38849.427996232436</v>
      </c>
      <c r="Y35" s="652"/>
      <c r="Z35" s="670">
        <v>29109.487903297042</v>
      </c>
      <c r="AA35" s="652"/>
      <c r="AB35" s="670">
        <v>67958.915899529471</v>
      </c>
      <c r="AC35" s="643"/>
      <c r="AD35" s="14"/>
      <c r="AF35" s="14"/>
    </row>
    <row r="36" spans="1:33" x14ac:dyDescent="0.2">
      <c r="A36" s="642" t="s">
        <v>326</v>
      </c>
      <c r="B36" s="1995">
        <v>11252.6898</v>
      </c>
      <c r="C36" s="669"/>
      <c r="D36" s="670">
        <v>21549.400099999999</v>
      </c>
      <c r="E36" s="669"/>
      <c r="F36" s="671">
        <v>1.030545</v>
      </c>
      <c r="G36" s="669"/>
      <c r="H36" s="1996">
        <v>62647</v>
      </c>
      <c r="I36" s="1997"/>
      <c r="J36" s="674">
        <v>1913.5526150000005</v>
      </c>
      <c r="K36" s="730"/>
      <c r="L36" s="1998">
        <v>21549.400099999999</v>
      </c>
      <c r="M36" s="652"/>
      <c r="N36" s="671">
        <v>1.0246470000000001</v>
      </c>
      <c r="O36" s="669"/>
      <c r="P36" s="1996">
        <v>62647</v>
      </c>
      <c r="Q36" s="676"/>
      <c r="R36" s="2001">
        <v>1544.0606090000074</v>
      </c>
      <c r="S36" s="730"/>
      <c r="T36" s="482"/>
      <c r="U36" s="2000">
        <v>3457.6132240000079</v>
      </c>
      <c r="V36" s="643"/>
      <c r="W36" s="440"/>
      <c r="X36" s="654">
        <v>22244.29220031263</v>
      </c>
      <c r="Y36" s="652"/>
      <c r="Z36" s="670">
        <v>17949.093791491501</v>
      </c>
      <c r="AA36" s="652"/>
      <c r="AB36" s="670">
        <v>40193.385991804127</v>
      </c>
      <c r="AC36" s="643"/>
      <c r="AD36" s="14"/>
      <c r="AF36" s="14"/>
    </row>
    <row r="37" spans="1:33" ht="13.5" thickBot="1" x14ac:dyDescent="0.25">
      <c r="A37" s="6" t="s">
        <v>513</v>
      </c>
      <c r="B37" s="1995">
        <v>12961.85</v>
      </c>
      <c r="C37" s="14"/>
      <c r="D37" s="11">
        <v>13164.333999999999</v>
      </c>
      <c r="E37" s="88"/>
      <c r="F37" s="678">
        <v>1.1000000000000001</v>
      </c>
      <c r="G37" s="14"/>
      <c r="H37" s="1996">
        <v>18490</v>
      </c>
      <c r="I37" s="1657"/>
      <c r="J37" s="483">
        <v>1849</v>
      </c>
      <c r="K37" s="203"/>
      <c r="L37" s="2003">
        <v>13164.333999999999</v>
      </c>
      <c r="M37" s="137"/>
      <c r="N37" s="671">
        <v>1.0845400000000001</v>
      </c>
      <c r="O37" s="14"/>
      <c r="P37" s="1996">
        <v>18490</v>
      </c>
      <c r="Q37" s="316"/>
      <c r="R37" s="2004">
        <v>1563.1445999999996</v>
      </c>
      <c r="S37" s="488"/>
      <c r="T37" s="4"/>
      <c r="U37" s="2005">
        <v>3412.1445999999996</v>
      </c>
      <c r="V37" s="7"/>
      <c r="W37" s="440"/>
      <c r="X37" s="48">
        <v>21493.893586186052</v>
      </c>
      <c r="Y37" s="40"/>
      <c r="Z37" s="12">
        <v>18170.937637761683</v>
      </c>
      <c r="AA37" s="40"/>
      <c r="AB37" s="12">
        <v>39664.831223947738</v>
      </c>
      <c r="AC37" s="7"/>
      <c r="AD37" s="14"/>
      <c r="AF37" s="14"/>
    </row>
    <row r="38" spans="1:33" ht="13.5" thickBot="1" x14ac:dyDescent="0.25">
      <c r="A38" s="87" t="s">
        <v>488</v>
      </c>
      <c r="B38" s="2006">
        <v>379150.15009999997</v>
      </c>
      <c r="C38" s="2007"/>
      <c r="D38" s="2008">
        <v>574106.08269999991</v>
      </c>
      <c r="E38" s="2009"/>
      <c r="F38" s="2010"/>
      <c r="G38" s="2007"/>
      <c r="H38" s="2011">
        <v>1071824</v>
      </c>
      <c r="I38" s="2012"/>
      <c r="J38" s="2013">
        <v>59426.35831700002</v>
      </c>
      <c r="K38" s="2068"/>
      <c r="L38" s="2014">
        <v>599974.34419999993</v>
      </c>
      <c r="M38" s="1985"/>
      <c r="N38" s="2015"/>
      <c r="O38" s="2007"/>
      <c r="P38" s="2011">
        <v>1071824</v>
      </c>
      <c r="Q38" s="316"/>
      <c r="R38" s="2016">
        <v>27593.635036000014</v>
      </c>
      <c r="S38" s="2069"/>
      <c r="T38" s="39"/>
      <c r="U38" s="2017">
        <v>87019.993353000027</v>
      </c>
      <c r="V38" s="2018"/>
      <c r="X38" s="1902">
        <v>690807.90799359686</v>
      </c>
      <c r="Y38" s="1985"/>
      <c r="Z38" s="1901">
        <v>320765.09200640314</v>
      </c>
      <c r="AA38" s="1985"/>
      <c r="AB38" s="1901">
        <v>1011573</v>
      </c>
      <c r="AC38" s="7"/>
      <c r="AD38" s="14"/>
      <c r="AF38" s="14"/>
    </row>
    <row r="39" spans="1:33" s="320" customFormat="1" ht="16.5" x14ac:dyDescent="0.25">
      <c r="A39" s="320" t="s">
        <v>61</v>
      </c>
      <c r="T39" s="321"/>
      <c r="U39" s="321"/>
      <c r="Z39" s="228"/>
      <c r="AA39"/>
      <c r="AB39" s="229"/>
      <c r="AE39"/>
      <c r="AG39" s="2019"/>
    </row>
    <row r="40" spans="1:33" s="320" customFormat="1" ht="16.5" x14ac:dyDescent="0.25">
      <c r="A40" s="320" t="s">
        <v>362</v>
      </c>
      <c r="AE40"/>
      <c r="AG40" s="681"/>
    </row>
    <row r="41" spans="1:33" s="320" customFormat="1" ht="16.5" x14ac:dyDescent="0.25">
      <c r="A41" s="320" t="s">
        <v>363</v>
      </c>
      <c r="AE41"/>
    </row>
    <row r="42" spans="1:33" s="320" customFormat="1" ht="16.5" x14ac:dyDescent="0.25">
      <c r="A42" s="320" t="s">
        <v>332</v>
      </c>
      <c r="AE42"/>
    </row>
    <row r="43" spans="1:33" ht="16.5" x14ac:dyDescent="0.25">
      <c r="A43" s="486"/>
    </row>
    <row r="44" spans="1:33" x14ac:dyDescent="0.2">
      <c r="P44" s="682"/>
    </row>
    <row r="45" spans="1:33" x14ac:dyDescent="0.2">
      <c r="F45" s="682"/>
    </row>
    <row r="47" spans="1:33" x14ac:dyDescent="0.2">
      <c r="AE47" s="60"/>
    </row>
    <row r="53" spans="31:31" ht="15" x14ac:dyDescent="0.2">
      <c r="AE53" s="34"/>
    </row>
    <row r="54" spans="31:31" ht="15" x14ac:dyDescent="0.2">
      <c r="AE54" s="34"/>
    </row>
    <row r="55" spans="31:31" ht="15" x14ac:dyDescent="0.2">
      <c r="AE55" s="34"/>
    </row>
    <row r="56" spans="31:31" ht="15" x14ac:dyDescent="0.2">
      <c r="AE56" s="34"/>
    </row>
    <row r="57" spans="31:31" ht="15" x14ac:dyDescent="0.2">
      <c r="AE57" s="34"/>
    </row>
    <row r="58" spans="31:31" ht="15" x14ac:dyDescent="0.2">
      <c r="AE58" s="34"/>
    </row>
    <row r="59" spans="31:31" ht="15" x14ac:dyDescent="0.2">
      <c r="AE59" s="34"/>
    </row>
    <row r="60" spans="31:31" ht="15" x14ac:dyDescent="0.2">
      <c r="AE60" s="34"/>
    </row>
    <row r="61" spans="31:31" ht="15" x14ac:dyDescent="0.2">
      <c r="AE61" s="34"/>
    </row>
    <row r="62" spans="31:31" ht="15" x14ac:dyDescent="0.2">
      <c r="AE62" s="34"/>
    </row>
    <row r="63" spans="31:31" ht="15" x14ac:dyDescent="0.2">
      <c r="AE63" s="34"/>
    </row>
    <row r="64" spans="31:31" ht="15" x14ac:dyDescent="0.2">
      <c r="AE64" s="34"/>
    </row>
    <row r="66" spans="31:31" ht="15" x14ac:dyDescent="0.2">
      <c r="AE66" s="34"/>
    </row>
    <row r="67" spans="31:31" ht="15" x14ac:dyDescent="0.2">
      <c r="AE67" s="34"/>
    </row>
  </sheetData>
  <mergeCells count="80">
    <mergeCell ref="R14:S14"/>
    <mergeCell ref="X14:Y14"/>
    <mergeCell ref="Z14:AA14"/>
    <mergeCell ref="AB14:AC14"/>
    <mergeCell ref="AE21:AE24"/>
    <mergeCell ref="P13:Q13"/>
    <mergeCell ref="B14:C14"/>
    <mergeCell ref="D14:E14"/>
    <mergeCell ref="F14:G14"/>
    <mergeCell ref="J14:K14"/>
    <mergeCell ref="L14:M14"/>
    <mergeCell ref="N14:O14"/>
    <mergeCell ref="D13:E13"/>
    <mergeCell ref="F13:G13"/>
    <mergeCell ref="H13:I13"/>
    <mergeCell ref="J13:K13"/>
    <mergeCell ref="L13:M13"/>
    <mergeCell ref="N13:O13"/>
    <mergeCell ref="P11:Q11"/>
    <mergeCell ref="R11:S11"/>
    <mergeCell ref="U11:V11"/>
    <mergeCell ref="B12:C12"/>
    <mergeCell ref="F12:G12"/>
    <mergeCell ref="J12:K12"/>
    <mergeCell ref="L12:M12"/>
    <mergeCell ref="N12:O12"/>
    <mergeCell ref="R12:S12"/>
    <mergeCell ref="U12:V12"/>
    <mergeCell ref="B11:C11"/>
    <mergeCell ref="F11:G11"/>
    <mergeCell ref="H11:I11"/>
    <mergeCell ref="J11:K11"/>
    <mergeCell ref="L11:M11"/>
    <mergeCell ref="N11:O11"/>
    <mergeCell ref="Z10:AA10"/>
    <mergeCell ref="B10:C10"/>
    <mergeCell ref="D10:E10"/>
    <mergeCell ref="F10:G10"/>
    <mergeCell ref="H10:I10"/>
    <mergeCell ref="J10:K10"/>
    <mergeCell ref="L10:M10"/>
    <mergeCell ref="N10:O10"/>
    <mergeCell ref="P10:Q10"/>
    <mergeCell ref="R10:S10"/>
    <mergeCell ref="U10:V10"/>
    <mergeCell ref="X10:Y10"/>
    <mergeCell ref="Z8:AA8"/>
    <mergeCell ref="AB8:AC8"/>
    <mergeCell ref="B9:C9"/>
    <mergeCell ref="H9:I9"/>
    <mergeCell ref="L9:M9"/>
    <mergeCell ref="P9:Q9"/>
    <mergeCell ref="U9:V9"/>
    <mergeCell ref="X9:Y9"/>
    <mergeCell ref="Z9:AA9"/>
    <mergeCell ref="B8:G8"/>
    <mergeCell ref="H8:K8"/>
    <mergeCell ref="L8:O8"/>
    <mergeCell ref="P8:S8"/>
    <mergeCell ref="U8:V8"/>
    <mergeCell ref="X8:Y8"/>
    <mergeCell ref="B6:G6"/>
    <mergeCell ref="H6:K6"/>
    <mergeCell ref="L6:O6"/>
    <mergeCell ref="P6:S6"/>
    <mergeCell ref="U6:V6"/>
    <mergeCell ref="B7:G7"/>
    <mergeCell ref="H7:K7"/>
    <mergeCell ref="L7:O7"/>
    <mergeCell ref="P7:S7"/>
    <mergeCell ref="U7:V7"/>
    <mergeCell ref="P5:S5"/>
    <mergeCell ref="B3:K3"/>
    <mergeCell ref="L3:S3"/>
    <mergeCell ref="X3:AC3"/>
    <mergeCell ref="P4:Q4"/>
    <mergeCell ref="X4:AC4"/>
    <mergeCell ref="B5:G5"/>
    <mergeCell ref="H5:K5"/>
    <mergeCell ref="L5:O5"/>
  </mergeCells>
  <pageMargins left="0.4" right="0.32" top="1.0900000000000001" bottom="0.51" header="0.89" footer="0.5"/>
  <pageSetup paperSize="9" scale="72" orientation="landscape"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729"/>
  <sheetViews>
    <sheetView zoomScale="80" zoomScaleNormal="80" workbookViewId="0">
      <pane xSplit="2" ySplit="12" topLeftCell="C13" activePane="bottomRight" state="frozen"/>
      <selection activeCell="A19" sqref="A19:I19"/>
      <selection pane="topRight" activeCell="A19" sqref="A19:I19"/>
      <selection pane="bottomLeft" activeCell="A19" sqref="A19:I19"/>
      <selection pane="bottomRight" activeCell="X9" sqref="X9"/>
    </sheetView>
  </sheetViews>
  <sheetFormatPr defaultRowHeight="12.75" x14ac:dyDescent="0.2"/>
  <cols>
    <col min="1" max="1" width="4.42578125" customWidth="1"/>
    <col min="2" max="2" width="21.42578125" customWidth="1"/>
    <col min="3" max="3" width="10.140625" customWidth="1"/>
    <col min="4" max="4" width="2.140625" customWidth="1"/>
    <col min="5" max="5" width="10.28515625" customWidth="1"/>
    <col min="6" max="6" width="1.5703125" customWidth="1"/>
    <col min="7" max="7" width="10.28515625" customWidth="1"/>
    <col min="8" max="8" width="2" customWidth="1"/>
    <col min="9" max="9" width="11" customWidth="1"/>
    <col min="10" max="10" width="2.7109375" customWidth="1"/>
    <col min="11" max="11" width="11.85546875" customWidth="1"/>
    <col min="12" max="12" width="1.7109375" customWidth="1"/>
    <col min="13" max="13" width="11.140625" customWidth="1"/>
    <col min="14" max="14" width="1.7109375" customWidth="1"/>
    <col min="15" max="15" width="12.140625" customWidth="1"/>
    <col min="16" max="16" width="2.140625" customWidth="1"/>
    <col min="17" max="17" width="12.42578125" customWidth="1"/>
    <col min="18" max="18" width="2.28515625" customWidth="1"/>
    <col min="19" max="19" width="10.5703125" customWidth="1"/>
    <col min="20" max="20" width="1.5703125" customWidth="1"/>
    <col min="21" max="21" width="2.85546875" customWidth="1"/>
    <col min="22" max="22" width="4.85546875" customWidth="1"/>
    <col min="24" max="24" width="9.7109375" customWidth="1"/>
  </cols>
  <sheetData>
    <row r="1" spans="1:24" ht="23.25" x14ac:dyDescent="0.35">
      <c r="A1" s="325" t="s">
        <v>1206</v>
      </c>
      <c r="B1" s="325"/>
      <c r="C1" s="325"/>
      <c r="D1" s="325"/>
      <c r="E1" s="325"/>
      <c r="F1" s="325"/>
      <c r="G1" s="325"/>
      <c r="H1" s="325"/>
      <c r="K1" s="326"/>
      <c r="V1" s="24"/>
    </row>
    <row r="2" spans="1:24" ht="13.5" thickBot="1" x14ac:dyDescent="0.25"/>
    <row r="3" spans="1:24" x14ac:dyDescent="0.2">
      <c r="A3" s="25"/>
      <c r="B3" s="26"/>
      <c r="C3" s="2847" t="s">
        <v>451</v>
      </c>
      <c r="D3" s="2848"/>
      <c r="E3" s="2848"/>
      <c r="F3" s="2848"/>
      <c r="G3" s="2848"/>
      <c r="H3" s="2848"/>
      <c r="I3" s="2848"/>
      <c r="J3" s="2848"/>
      <c r="K3" s="2848"/>
      <c r="L3" s="2848"/>
      <c r="M3" s="2848"/>
      <c r="N3" s="2848"/>
      <c r="O3" s="2848"/>
      <c r="P3" s="2868"/>
      <c r="Q3" s="2139"/>
      <c r="R3" s="2102"/>
      <c r="S3" s="3306" t="s">
        <v>464</v>
      </c>
      <c r="T3" s="3308"/>
    </row>
    <row r="4" spans="1:24" x14ac:dyDescent="0.2">
      <c r="A4" s="1"/>
      <c r="B4" s="14"/>
      <c r="C4" s="22"/>
      <c r="D4" s="37"/>
      <c r="E4" s="37"/>
      <c r="F4" s="37"/>
      <c r="G4" s="37"/>
      <c r="H4" s="37"/>
      <c r="I4" s="3333" t="s">
        <v>341</v>
      </c>
      <c r="J4" s="3333"/>
      <c r="K4" s="437">
        <v>2011</v>
      </c>
      <c r="L4" s="2096"/>
      <c r="N4" s="2096"/>
      <c r="O4" s="2096"/>
      <c r="P4" s="2108"/>
      <c r="Q4" s="1897" t="s">
        <v>488</v>
      </c>
      <c r="R4" s="2102"/>
      <c r="S4" s="2971" t="s">
        <v>410</v>
      </c>
      <c r="T4" s="2972"/>
    </row>
    <row r="5" spans="1:24" x14ac:dyDescent="0.2">
      <c r="A5" s="1"/>
      <c r="B5" s="14"/>
      <c r="C5" s="3314" t="s">
        <v>880</v>
      </c>
      <c r="D5" s="2983"/>
      <c r="E5" s="2983"/>
      <c r="F5" s="2983"/>
      <c r="G5" s="2983"/>
      <c r="H5" s="2983"/>
      <c r="I5" s="2983"/>
      <c r="J5" s="2984"/>
      <c r="K5" s="2849" t="s">
        <v>455</v>
      </c>
      <c r="L5" s="2890"/>
      <c r="M5" s="2890"/>
      <c r="N5" s="2850"/>
      <c r="O5" s="2982" t="s">
        <v>881</v>
      </c>
      <c r="P5" s="2984"/>
      <c r="Q5" s="1897" t="s">
        <v>367</v>
      </c>
      <c r="R5" s="2102"/>
      <c r="S5" s="2971" t="s">
        <v>39</v>
      </c>
      <c r="T5" s="2972"/>
    </row>
    <row r="6" spans="1:24" x14ac:dyDescent="0.2">
      <c r="A6" s="1"/>
      <c r="B6" s="14"/>
      <c r="C6" s="22"/>
      <c r="D6" s="37"/>
      <c r="E6" s="37"/>
      <c r="F6" s="37"/>
      <c r="G6" s="37"/>
      <c r="H6" s="37"/>
      <c r="I6" s="2096"/>
      <c r="J6" s="2108"/>
      <c r="K6" s="2882" t="s">
        <v>299</v>
      </c>
      <c r="L6" s="2883"/>
      <c r="M6" s="2883"/>
      <c r="N6" s="2884"/>
      <c r="O6" s="2964" t="s">
        <v>488</v>
      </c>
      <c r="P6" s="2965"/>
      <c r="Q6" s="1897" t="s">
        <v>371</v>
      </c>
      <c r="R6" s="2102"/>
      <c r="S6" s="3334" t="s">
        <v>341</v>
      </c>
      <c r="T6" s="3335"/>
    </row>
    <row r="7" spans="1:24" x14ac:dyDescent="0.2">
      <c r="A7" s="2971" t="s">
        <v>678</v>
      </c>
      <c r="B7" s="2853"/>
      <c r="C7" s="2851" t="s">
        <v>882</v>
      </c>
      <c r="D7" s="2864"/>
      <c r="E7" s="2854" t="s">
        <v>883</v>
      </c>
      <c r="F7" s="2864"/>
      <c r="G7" s="2854" t="s">
        <v>884</v>
      </c>
      <c r="H7" s="2864"/>
      <c r="I7" s="2854" t="s">
        <v>626</v>
      </c>
      <c r="J7" s="2864"/>
      <c r="K7" s="2849" t="s">
        <v>457</v>
      </c>
      <c r="L7" s="2850"/>
      <c r="M7" s="2887" t="s">
        <v>458</v>
      </c>
      <c r="N7" s="2886"/>
      <c r="O7" s="2126"/>
      <c r="P7" s="2126"/>
      <c r="Q7" s="1897" t="s">
        <v>885</v>
      </c>
      <c r="R7" s="2102"/>
      <c r="S7" s="3334" t="s">
        <v>871</v>
      </c>
      <c r="T7" s="3335"/>
    </row>
    <row r="8" spans="1:24" x14ac:dyDescent="0.2">
      <c r="A8" s="2851"/>
      <c r="B8" s="2853"/>
      <c r="C8" s="2851" t="s">
        <v>886</v>
      </c>
      <c r="D8" s="2864"/>
      <c r="E8" s="2854" t="s">
        <v>887</v>
      </c>
      <c r="F8" s="2864"/>
      <c r="G8" s="2854" t="s">
        <v>888</v>
      </c>
      <c r="H8" s="2864"/>
      <c r="I8" s="2854" t="s">
        <v>456</v>
      </c>
      <c r="J8" s="2864"/>
      <c r="K8" s="2854" t="s">
        <v>383</v>
      </c>
      <c r="L8" s="2864"/>
      <c r="M8" s="438" t="s">
        <v>22</v>
      </c>
      <c r="N8" s="365"/>
      <c r="O8" s="2140"/>
      <c r="P8" s="2140"/>
      <c r="Q8" s="1897" t="s">
        <v>410</v>
      </c>
      <c r="R8" s="2102"/>
      <c r="S8" s="2971"/>
      <c r="T8" s="2972"/>
    </row>
    <row r="9" spans="1:24" x14ac:dyDescent="0.2">
      <c r="A9" s="1"/>
      <c r="B9" s="14"/>
      <c r="C9" s="2851" t="s">
        <v>889</v>
      </c>
      <c r="D9" s="2864"/>
      <c r="E9" s="2854" t="s">
        <v>890</v>
      </c>
      <c r="F9" s="2864"/>
      <c r="G9" s="2854" t="s">
        <v>891</v>
      </c>
      <c r="H9" s="2864"/>
      <c r="I9" s="2854" t="s">
        <v>892</v>
      </c>
      <c r="J9" s="2864"/>
      <c r="K9" s="31"/>
      <c r="L9" s="14"/>
      <c r="M9" s="2885"/>
      <c r="N9" s="3143"/>
      <c r="O9" s="2126"/>
      <c r="P9" s="2126"/>
      <c r="Q9" s="647"/>
      <c r="R9" s="2102"/>
      <c r="S9" s="1399"/>
      <c r="T9" s="1404"/>
    </row>
    <row r="10" spans="1:24" x14ac:dyDescent="0.2">
      <c r="A10" s="1"/>
      <c r="B10" s="14"/>
      <c r="C10" s="2851" t="s">
        <v>893</v>
      </c>
      <c r="D10" s="2864"/>
      <c r="E10" s="31"/>
      <c r="F10" s="14"/>
      <c r="G10" s="3196" t="s">
        <v>894</v>
      </c>
      <c r="H10" s="3197"/>
      <c r="I10" s="2854" t="s">
        <v>135</v>
      </c>
      <c r="J10" s="2864"/>
      <c r="K10" s="2100"/>
      <c r="L10" s="2102"/>
      <c r="M10" s="2100"/>
      <c r="N10" s="2101"/>
      <c r="O10" s="2102"/>
      <c r="P10" s="2102"/>
      <c r="Q10" s="647"/>
      <c r="R10" s="2102"/>
      <c r="S10" s="1399"/>
      <c r="T10" s="1404"/>
    </row>
    <row r="11" spans="1:24" x14ac:dyDescent="0.2">
      <c r="A11" s="2106"/>
      <c r="B11" s="2102"/>
      <c r="C11" s="3151" t="s">
        <v>895</v>
      </c>
      <c r="D11" s="2884"/>
      <c r="E11" s="2882" t="s">
        <v>138</v>
      </c>
      <c r="F11" s="2884"/>
      <c r="G11" s="2882" t="s">
        <v>896</v>
      </c>
      <c r="H11" s="2884"/>
      <c r="I11" s="2882" t="s">
        <v>897</v>
      </c>
      <c r="J11" s="2884"/>
      <c r="K11" s="2882" t="s">
        <v>142</v>
      </c>
      <c r="L11" s="2884"/>
      <c r="M11" s="2882" t="s">
        <v>143</v>
      </c>
      <c r="N11" s="2884"/>
      <c r="O11" s="2854" t="s">
        <v>898</v>
      </c>
      <c r="P11" s="2864"/>
      <c r="Q11" s="647"/>
      <c r="R11" s="2102"/>
      <c r="S11" s="2851"/>
      <c r="T11" s="2853"/>
      <c r="V11" s="13"/>
    </row>
    <row r="12" spans="1:24" ht="13.5" thickBot="1" x14ac:dyDescent="0.25">
      <c r="A12" s="262"/>
      <c r="B12" s="2141" t="s">
        <v>879</v>
      </c>
      <c r="C12" s="2142">
        <v>1</v>
      </c>
      <c r="D12" s="2143"/>
      <c r="E12" s="2144">
        <v>1</v>
      </c>
      <c r="F12" s="2143"/>
      <c r="G12" s="2144">
        <v>1</v>
      </c>
      <c r="H12" s="41"/>
      <c r="I12" s="336">
        <v>1</v>
      </c>
      <c r="J12" s="2145"/>
      <c r="K12" s="336">
        <v>1</v>
      </c>
      <c r="L12" s="340"/>
      <c r="M12" s="336">
        <v>3</v>
      </c>
      <c r="N12" s="227"/>
      <c r="O12" s="17"/>
      <c r="P12" s="17"/>
      <c r="Q12" s="1898"/>
      <c r="R12" s="2102"/>
      <c r="S12" s="3142" t="s">
        <v>486</v>
      </c>
      <c r="T12" s="3141"/>
    </row>
    <row r="13" spans="1:24" x14ac:dyDescent="0.2">
      <c r="A13" s="693" t="s">
        <v>591</v>
      </c>
      <c r="B13" s="669"/>
      <c r="C13" s="2146">
        <v>115.54</v>
      </c>
      <c r="D13" s="2147"/>
      <c r="E13" s="2148">
        <v>25.3</v>
      </c>
      <c r="F13" s="2147"/>
      <c r="G13" s="2148">
        <v>0.95</v>
      </c>
      <c r="H13" s="2149"/>
      <c r="I13" s="2150">
        <v>141.79</v>
      </c>
      <c r="J13" s="1997"/>
      <c r="K13" s="2040">
        <v>101</v>
      </c>
      <c r="L13" s="2041"/>
      <c r="M13" s="2040">
        <v>13</v>
      </c>
      <c r="N13" s="2042"/>
      <c r="O13" s="2041">
        <v>255.79</v>
      </c>
      <c r="P13" s="2041"/>
      <c r="Q13" s="2151">
        <v>281.78999999999996</v>
      </c>
      <c r="R13" s="14"/>
      <c r="S13" s="654">
        <v>33540.73411033304</v>
      </c>
      <c r="T13" s="643"/>
      <c r="X13" s="2152"/>
    </row>
    <row r="14" spans="1:24" x14ac:dyDescent="0.2">
      <c r="A14" s="642" t="s">
        <v>494</v>
      </c>
      <c r="B14" s="669"/>
      <c r="C14" s="2153">
        <v>1124.04</v>
      </c>
      <c r="D14" s="2154"/>
      <c r="E14" s="2155">
        <v>128.91</v>
      </c>
      <c r="F14" s="2154"/>
      <c r="G14" s="2155">
        <v>61.45</v>
      </c>
      <c r="H14" s="2156"/>
      <c r="I14" s="2150">
        <v>1314.4</v>
      </c>
      <c r="J14" s="1997"/>
      <c r="K14" s="2040">
        <v>561.08500000000004</v>
      </c>
      <c r="L14" s="2041"/>
      <c r="M14" s="2040">
        <v>163</v>
      </c>
      <c r="N14" s="2042"/>
      <c r="O14" s="2041">
        <v>2038.4850000000001</v>
      </c>
      <c r="P14" s="2041"/>
      <c r="Q14" s="2151">
        <v>2364.4850000000001</v>
      </c>
      <c r="R14" s="14"/>
      <c r="S14" s="654">
        <v>281438.52760165662</v>
      </c>
      <c r="T14" s="643"/>
      <c r="X14" s="2152"/>
    </row>
    <row r="15" spans="1:24" x14ac:dyDescent="0.2">
      <c r="A15" s="693" t="s">
        <v>612</v>
      </c>
      <c r="B15" s="702"/>
      <c r="C15" s="2153">
        <v>40.11</v>
      </c>
      <c r="D15" s="2154"/>
      <c r="E15" s="2155">
        <v>6.75</v>
      </c>
      <c r="F15" s="2154"/>
      <c r="G15" s="2155">
        <v>0.45</v>
      </c>
      <c r="H15" s="2156"/>
      <c r="I15" s="2150">
        <v>47.31</v>
      </c>
      <c r="J15" s="1997"/>
      <c r="K15" s="2040">
        <v>28.5</v>
      </c>
      <c r="L15" s="2041"/>
      <c r="M15" s="2040">
        <v>5</v>
      </c>
      <c r="N15" s="2042"/>
      <c r="O15" s="2041">
        <v>80.81</v>
      </c>
      <c r="P15" s="2041"/>
      <c r="Q15" s="2151">
        <v>90.81</v>
      </c>
      <c r="R15" s="14"/>
      <c r="S15" s="654">
        <v>10808.879181515824</v>
      </c>
      <c r="T15" s="643"/>
      <c r="X15" s="2152"/>
    </row>
    <row r="16" spans="1:24" x14ac:dyDescent="0.2">
      <c r="A16" s="693" t="s">
        <v>306</v>
      </c>
      <c r="B16" s="669"/>
      <c r="C16" s="2153">
        <v>74.260000000000005</v>
      </c>
      <c r="D16" s="2154"/>
      <c r="E16" s="2155">
        <v>10.92</v>
      </c>
      <c r="F16" s="2154"/>
      <c r="G16" s="2155">
        <v>3.7</v>
      </c>
      <c r="H16" s="2156"/>
      <c r="I16" s="2150">
        <v>88.88000000000001</v>
      </c>
      <c r="J16" s="1997"/>
      <c r="K16" s="2040">
        <v>48</v>
      </c>
      <c r="L16" s="2041"/>
      <c r="M16" s="2040">
        <v>14</v>
      </c>
      <c r="N16" s="2042"/>
      <c r="O16" s="2041">
        <v>150.88</v>
      </c>
      <c r="P16" s="2041"/>
      <c r="Q16" s="2151">
        <v>178.88</v>
      </c>
      <c r="R16" s="14"/>
      <c r="S16" s="654">
        <v>21291.623257235438</v>
      </c>
      <c r="T16" s="643"/>
      <c r="X16" s="2152"/>
    </row>
    <row r="17" spans="1:24" x14ac:dyDescent="0.2">
      <c r="A17" s="693" t="s">
        <v>496</v>
      </c>
      <c r="B17" s="669"/>
      <c r="C17" s="2153">
        <v>168.17</v>
      </c>
      <c r="D17" s="2154"/>
      <c r="E17" s="2155">
        <v>9.02</v>
      </c>
      <c r="F17" s="2154"/>
      <c r="G17" s="2155">
        <v>3.62</v>
      </c>
      <c r="H17" s="2156"/>
      <c r="I17" s="2150">
        <v>180.81</v>
      </c>
      <c r="J17" s="1997"/>
      <c r="K17" s="2040">
        <v>120.86</v>
      </c>
      <c r="L17" s="2041"/>
      <c r="M17" s="2040">
        <v>44</v>
      </c>
      <c r="N17" s="2042"/>
      <c r="O17" s="2041">
        <v>345.67</v>
      </c>
      <c r="P17" s="2041"/>
      <c r="Q17" s="2151">
        <v>433.67</v>
      </c>
      <c r="R17" s="14"/>
      <c r="S17" s="654">
        <v>51618.617273956246</v>
      </c>
      <c r="T17" s="643"/>
      <c r="V17" s="3336">
        <v>2.4300000000000002</v>
      </c>
      <c r="X17" s="2152"/>
    </row>
    <row r="18" spans="1:24" x14ac:dyDescent="0.2">
      <c r="A18" s="644" t="s">
        <v>445</v>
      </c>
      <c r="B18" s="669"/>
      <c r="C18" s="2157">
        <v>511.74</v>
      </c>
      <c r="D18" s="2158"/>
      <c r="E18" s="2159">
        <v>29.58</v>
      </c>
      <c r="F18" s="2158"/>
      <c r="G18" s="2159">
        <v>27.18</v>
      </c>
      <c r="H18" s="2160"/>
      <c r="I18" s="2150">
        <v>568.5</v>
      </c>
      <c r="J18" s="1997"/>
      <c r="K18" s="2040">
        <v>287.17</v>
      </c>
      <c r="L18" s="2041"/>
      <c r="M18" s="2040">
        <v>107</v>
      </c>
      <c r="N18" s="2042"/>
      <c r="O18" s="2041">
        <v>962.67000000000007</v>
      </c>
      <c r="P18" s="2041"/>
      <c r="Q18" s="2151">
        <v>1176.67</v>
      </c>
      <c r="R18" s="14"/>
      <c r="S18" s="654">
        <v>140055.98355373001</v>
      </c>
      <c r="T18" s="643"/>
      <c r="V18" s="3336"/>
      <c r="X18" s="2152"/>
    </row>
    <row r="19" spans="1:24" x14ac:dyDescent="0.2">
      <c r="A19" s="644" t="s">
        <v>592</v>
      </c>
      <c r="B19" s="702"/>
      <c r="C19" s="2157">
        <v>637.99</v>
      </c>
      <c r="D19" s="2158"/>
      <c r="E19" s="2159">
        <v>118.07</v>
      </c>
      <c r="F19" s="2158"/>
      <c r="G19" s="2159">
        <v>18.29</v>
      </c>
      <c r="H19" s="2160"/>
      <c r="I19" s="2150">
        <v>774.34999999999991</v>
      </c>
      <c r="J19" s="1997"/>
      <c r="K19" s="2040">
        <v>262</v>
      </c>
      <c r="L19" s="2041"/>
      <c r="M19" s="2040">
        <v>68</v>
      </c>
      <c r="N19" s="2042"/>
      <c r="O19" s="2041">
        <v>1104.3499999999999</v>
      </c>
      <c r="P19" s="2041"/>
      <c r="Q19" s="2151">
        <v>1240.3499999999999</v>
      </c>
      <c r="R19" s="14"/>
      <c r="S19" s="654">
        <v>147635.64907821993</v>
      </c>
      <c r="T19" s="643"/>
      <c r="V19" s="3336"/>
      <c r="X19" s="2152"/>
    </row>
    <row r="20" spans="1:24" x14ac:dyDescent="0.2">
      <c r="A20" s="693" t="s">
        <v>593</v>
      </c>
      <c r="B20" s="669"/>
      <c r="C20" s="2153">
        <v>1152.02</v>
      </c>
      <c r="D20" s="2154"/>
      <c r="E20" s="2155">
        <v>45.26</v>
      </c>
      <c r="F20" s="2154"/>
      <c r="G20" s="2155">
        <v>53.09</v>
      </c>
      <c r="H20" s="2156"/>
      <c r="I20" s="2150">
        <v>1250.3699999999999</v>
      </c>
      <c r="J20" s="1997"/>
      <c r="K20" s="2040">
        <v>480.43200000000002</v>
      </c>
      <c r="L20" s="2041"/>
      <c r="M20" s="2040">
        <v>154</v>
      </c>
      <c r="N20" s="2042"/>
      <c r="O20" s="2041">
        <v>1884.8019999999999</v>
      </c>
      <c r="P20" s="2041"/>
      <c r="Q20" s="2151">
        <v>2192.8019999999997</v>
      </c>
      <c r="R20" s="14"/>
      <c r="S20" s="654">
        <v>261003.54462048513</v>
      </c>
      <c r="T20" s="643"/>
      <c r="V20" s="3336"/>
      <c r="X20" s="2152"/>
    </row>
    <row r="21" spans="1:24" x14ac:dyDescent="0.2">
      <c r="A21" s="693" t="s">
        <v>594</v>
      </c>
      <c r="B21" s="669"/>
      <c r="C21" s="2153">
        <v>143.15</v>
      </c>
      <c r="D21" s="2154"/>
      <c r="E21" s="2155">
        <v>1.89</v>
      </c>
      <c r="F21" s="2154"/>
      <c r="G21" s="2155">
        <v>2.5099999999999998</v>
      </c>
      <c r="H21" s="2156"/>
      <c r="I21" s="2150">
        <v>147.54999999999998</v>
      </c>
      <c r="J21" s="1997"/>
      <c r="K21" s="2040">
        <v>104.824</v>
      </c>
      <c r="L21" s="2041"/>
      <c r="M21" s="2040">
        <v>17</v>
      </c>
      <c r="N21" s="2042"/>
      <c r="O21" s="2041">
        <v>269.37399999999997</v>
      </c>
      <c r="P21" s="2041"/>
      <c r="Q21" s="2151">
        <v>303.37399999999997</v>
      </c>
      <c r="R21" s="14"/>
      <c r="S21" s="654">
        <v>36109.821746648835</v>
      </c>
      <c r="T21" s="643"/>
      <c r="X21" s="2152"/>
    </row>
    <row r="22" spans="1:24" x14ac:dyDescent="0.2">
      <c r="A22" s="693" t="s">
        <v>520</v>
      </c>
      <c r="B22" s="669"/>
      <c r="C22" s="2153">
        <v>23.74</v>
      </c>
      <c r="D22" s="2154"/>
      <c r="E22" s="2155">
        <v>2.5</v>
      </c>
      <c r="F22" s="2154"/>
      <c r="G22" s="2155">
        <v>0</v>
      </c>
      <c r="H22" s="2156"/>
      <c r="I22" s="2150">
        <v>26.24</v>
      </c>
      <c r="J22" s="1997"/>
      <c r="K22" s="2040">
        <v>0</v>
      </c>
      <c r="L22" s="2041"/>
      <c r="M22" s="2040">
        <v>0</v>
      </c>
      <c r="N22" s="2042"/>
      <c r="O22" s="2041">
        <v>26.24</v>
      </c>
      <c r="P22" s="2041"/>
      <c r="Q22" s="2151">
        <v>26.24</v>
      </c>
      <c r="R22" s="14"/>
      <c r="S22" s="654">
        <v>3123.2792613475958</v>
      </c>
      <c r="T22" s="643"/>
      <c r="X22" s="2152"/>
    </row>
    <row r="23" spans="1:24" x14ac:dyDescent="0.2">
      <c r="A23" s="644" t="s">
        <v>531</v>
      </c>
      <c r="B23" s="669"/>
      <c r="C23" s="2157">
        <v>283.52</v>
      </c>
      <c r="D23" s="2158"/>
      <c r="E23" s="2159">
        <v>59.97</v>
      </c>
      <c r="F23" s="2158"/>
      <c r="G23" s="2159">
        <v>7.95</v>
      </c>
      <c r="H23" s="2160"/>
      <c r="I23" s="2150">
        <v>351.44</v>
      </c>
      <c r="J23" s="1997"/>
      <c r="K23" s="2040">
        <v>262.95699999999999</v>
      </c>
      <c r="L23" s="2041"/>
      <c r="M23" s="2040">
        <v>59</v>
      </c>
      <c r="N23" s="2042"/>
      <c r="O23" s="2041">
        <v>673.39699999999993</v>
      </c>
      <c r="P23" s="2041"/>
      <c r="Q23" s="2151">
        <v>791.39699999999993</v>
      </c>
      <c r="R23" s="14"/>
      <c r="S23" s="654">
        <v>94197.935883868267</v>
      </c>
      <c r="T23" s="643"/>
      <c r="X23" s="2152"/>
    </row>
    <row r="24" spans="1:24" x14ac:dyDescent="0.2">
      <c r="A24" s="693" t="s">
        <v>500</v>
      </c>
      <c r="B24" s="669"/>
      <c r="C24" s="2153">
        <v>652.63</v>
      </c>
      <c r="D24" s="2154"/>
      <c r="E24" s="2155">
        <v>70.48</v>
      </c>
      <c r="F24" s="2154"/>
      <c r="G24" s="2155">
        <v>10.48</v>
      </c>
      <c r="H24" s="2156"/>
      <c r="I24" s="2150">
        <v>733.59</v>
      </c>
      <c r="J24" s="1997"/>
      <c r="K24" s="2040">
        <v>365.50400000000002</v>
      </c>
      <c r="L24" s="2041"/>
      <c r="M24" s="2040">
        <v>115</v>
      </c>
      <c r="N24" s="2042"/>
      <c r="O24" s="2041">
        <v>1214.0940000000001</v>
      </c>
      <c r="P24" s="2041"/>
      <c r="Q24" s="2151">
        <v>1444.0940000000001</v>
      </c>
      <c r="R24" s="14"/>
      <c r="S24" s="654">
        <v>171886.76987943961</v>
      </c>
      <c r="T24" s="643"/>
      <c r="X24" s="2152"/>
    </row>
    <row r="25" spans="1:24" x14ac:dyDescent="0.2">
      <c r="A25" s="644" t="s">
        <v>503</v>
      </c>
      <c r="B25" s="669"/>
      <c r="C25" s="2157">
        <v>1178.6099999999999</v>
      </c>
      <c r="D25" s="2158"/>
      <c r="E25" s="2159">
        <v>98.52</v>
      </c>
      <c r="F25" s="2158"/>
      <c r="G25" s="2159">
        <v>37.69</v>
      </c>
      <c r="H25" s="2160"/>
      <c r="I25" s="2150">
        <v>1314.82</v>
      </c>
      <c r="J25" s="1997"/>
      <c r="K25" s="2040">
        <v>670.24</v>
      </c>
      <c r="L25" s="2041"/>
      <c r="M25" s="2040">
        <v>206</v>
      </c>
      <c r="N25" s="2042"/>
      <c r="O25" s="2041">
        <v>2191.06</v>
      </c>
      <c r="P25" s="2041"/>
      <c r="Q25" s="2151">
        <v>2603.06</v>
      </c>
      <c r="R25" s="14"/>
      <c r="S25" s="654">
        <v>309835.49215104699</v>
      </c>
      <c r="T25" s="643"/>
      <c r="X25" s="2152"/>
    </row>
    <row r="26" spans="1:24" x14ac:dyDescent="0.2">
      <c r="A26" s="693" t="s">
        <v>505</v>
      </c>
      <c r="B26" s="669"/>
      <c r="C26" s="2153">
        <v>309.27</v>
      </c>
      <c r="D26" s="2154"/>
      <c r="E26" s="2155">
        <v>24.22</v>
      </c>
      <c r="F26" s="2154"/>
      <c r="G26" s="2155">
        <v>25.02</v>
      </c>
      <c r="H26" s="2156"/>
      <c r="I26" s="2150">
        <v>358.51</v>
      </c>
      <c r="J26" s="1997"/>
      <c r="K26" s="2040">
        <v>163.75</v>
      </c>
      <c r="L26" s="2041"/>
      <c r="M26" s="2040">
        <v>57</v>
      </c>
      <c r="N26" s="2042"/>
      <c r="O26" s="2041">
        <v>579.26</v>
      </c>
      <c r="P26" s="2041"/>
      <c r="Q26" s="2151">
        <v>693.26</v>
      </c>
      <c r="R26" s="14"/>
      <c r="S26" s="654">
        <v>82516.942862874785</v>
      </c>
      <c r="T26" s="643"/>
      <c r="X26" s="2152"/>
    </row>
    <row r="27" spans="1:24" x14ac:dyDescent="0.2">
      <c r="A27" s="693" t="s">
        <v>104</v>
      </c>
      <c r="B27" s="669"/>
      <c r="C27" s="2153">
        <v>732.63</v>
      </c>
      <c r="D27" s="2154"/>
      <c r="E27" s="2155">
        <v>45.61</v>
      </c>
      <c r="F27" s="2154"/>
      <c r="G27" s="2155">
        <v>19.38</v>
      </c>
      <c r="H27" s="2156"/>
      <c r="I27" s="2150">
        <v>797.62</v>
      </c>
      <c r="J27" s="1997"/>
      <c r="K27" s="2040">
        <v>190.32599999999999</v>
      </c>
      <c r="L27" s="2041"/>
      <c r="M27" s="2040">
        <v>93</v>
      </c>
      <c r="N27" s="2042"/>
      <c r="O27" s="2041">
        <v>1080.9459999999999</v>
      </c>
      <c r="P27" s="2041"/>
      <c r="Q27" s="2151">
        <v>1266.9459999999999</v>
      </c>
      <c r="R27" s="14"/>
      <c r="S27" s="654">
        <v>150801.30209783884</v>
      </c>
      <c r="T27" s="643"/>
      <c r="X27" s="2152"/>
    </row>
    <row r="28" spans="1:24" x14ac:dyDescent="0.2">
      <c r="A28" s="644" t="s">
        <v>506</v>
      </c>
      <c r="B28" s="669"/>
      <c r="C28" s="2157">
        <v>1048.06</v>
      </c>
      <c r="D28" s="2158"/>
      <c r="E28" s="2159">
        <v>66.03</v>
      </c>
      <c r="F28" s="2158"/>
      <c r="G28" s="2159">
        <v>34.159999999999997</v>
      </c>
      <c r="H28" s="2160"/>
      <c r="I28" s="2150">
        <v>1148.25</v>
      </c>
      <c r="J28" s="1997"/>
      <c r="K28" s="2040">
        <v>637.71400000000006</v>
      </c>
      <c r="L28" s="2041"/>
      <c r="M28" s="2040">
        <v>150</v>
      </c>
      <c r="N28" s="2042"/>
      <c r="O28" s="2041">
        <v>1935.9639999999999</v>
      </c>
      <c r="P28" s="2041"/>
      <c r="Q28" s="2151">
        <v>2235.9639999999999</v>
      </c>
      <c r="R28" s="14"/>
      <c r="S28" s="654">
        <v>266141.00572865148</v>
      </c>
      <c r="T28" s="643"/>
      <c r="V28" s="14"/>
      <c r="X28" s="2152"/>
    </row>
    <row r="29" spans="1:24" x14ac:dyDescent="0.2">
      <c r="A29" s="644" t="s">
        <v>320</v>
      </c>
      <c r="B29" s="702"/>
      <c r="C29" s="2157">
        <v>179.06</v>
      </c>
      <c r="D29" s="2158"/>
      <c r="E29" s="2159">
        <v>59.56</v>
      </c>
      <c r="F29" s="2158"/>
      <c r="G29" s="2159">
        <v>4.2300000000000004</v>
      </c>
      <c r="H29" s="2160"/>
      <c r="I29" s="2150">
        <v>242.85</v>
      </c>
      <c r="J29" s="1997"/>
      <c r="K29" s="2040">
        <v>131</v>
      </c>
      <c r="L29" s="2041"/>
      <c r="M29" s="2040">
        <v>28</v>
      </c>
      <c r="N29" s="2042"/>
      <c r="O29" s="2041">
        <v>401.85</v>
      </c>
      <c r="P29" s="2041"/>
      <c r="Q29" s="2151">
        <v>457.85</v>
      </c>
      <c r="R29" s="14"/>
      <c r="S29" s="654">
        <v>54496.700068902326</v>
      </c>
      <c r="T29" s="643"/>
      <c r="V29" s="14"/>
      <c r="X29" s="2152"/>
    </row>
    <row r="30" spans="1:24" s="13" customFormat="1" x14ac:dyDescent="0.2">
      <c r="A30" s="693" t="s">
        <v>614</v>
      </c>
      <c r="B30" s="702"/>
      <c r="C30" s="2153">
        <v>64.14</v>
      </c>
      <c r="D30" s="2154"/>
      <c r="E30" s="2155">
        <v>10.92</v>
      </c>
      <c r="F30" s="2154"/>
      <c r="G30" s="2155">
        <v>0</v>
      </c>
      <c r="H30" s="2156"/>
      <c r="I30" s="2150">
        <v>75.06</v>
      </c>
      <c r="J30" s="1997"/>
      <c r="K30" s="2040">
        <v>26</v>
      </c>
      <c r="L30" s="2041"/>
      <c r="M30" s="2040">
        <v>2</v>
      </c>
      <c r="N30" s="2042"/>
      <c r="O30" s="2041">
        <v>103.06</v>
      </c>
      <c r="P30" s="2041"/>
      <c r="Q30" s="2151">
        <v>107.06</v>
      </c>
      <c r="R30" s="14"/>
      <c r="S30" s="654">
        <v>12743.074608226892</v>
      </c>
      <c r="T30" s="643"/>
      <c r="U30"/>
      <c r="V30" s="14"/>
      <c r="X30" s="2152"/>
    </row>
    <row r="31" spans="1:24" x14ac:dyDescent="0.2">
      <c r="A31" s="693" t="s">
        <v>509</v>
      </c>
      <c r="B31" s="669"/>
      <c r="C31" s="2153">
        <v>113.91</v>
      </c>
      <c r="D31" s="2154"/>
      <c r="E31" s="2155">
        <v>7.48</v>
      </c>
      <c r="F31" s="2154"/>
      <c r="G31" s="2155">
        <v>9.4600000000000009</v>
      </c>
      <c r="H31" s="2156"/>
      <c r="I31" s="2150">
        <v>130.85</v>
      </c>
      <c r="J31" s="1997"/>
      <c r="K31" s="2040">
        <v>40.5</v>
      </c>
      <c r="L31" s="2041"/>
      <c r="M31" s="2040">
        <v>9</v>
      </c>
      <c r="N31" s="2042"/>
      <c r="O31" s="2041">
        <v>180.35</v>
      </c>
      <c r="P31" s="2041"/>
      <c r="Q31" s="2151">
        <v>198.35</v>
      </c>
      <c r="R31" s="14"/>
      <c r="S31" s="654">
        <v>23609.086946962485</v>
      </c>
      <c r="T31" s="643"/>
      <c r="V31" s="14"/>
      <c r="X31" s="2152"/>
    </row>
    <row r="32" spans="1:24" x14ac:dyDescent="0.2">
      <c r="A32" s="693" t="s">
        <v>634</v>
      </c>
      <c r="B32" s="669"/>
      <c r="C32" s="2153">
        <v>42.55</v>
      </c>
      <c r="D32" s="2154"/>
      <c r="E32" s="2155">
        <v>0.96</v>
      </c>
      <c r="F32" s="2154"/>
      <c r="G32" s="2155">
        <v>1.65</v>
      </c>
      <c r="H32" s="2156"/>
      <c r="I32" s="2150">
        <v>45.16</v>
      </c>
      <c r="J32" s="1997"/>
      <c r="K32" s="2040">
        <v>9.9369999999999994</v>
      </c>
      <c r="L32" s="2041"/>
      <c r="M32" s="2040">
        <v>4</v>
      </c>
      <c r="N32" s="2042"/>
      <c r="O32" s="2041">
        <v>59.096999999999994</v>
      </c>
      <c r="P32" s="2041"/>
      <c r="Q32" s="2151">
        <v>67.096999999999994</v>
      </c>
      <c r="R32" s="14"/>
      <c r="S32" s="654">
        <v>7986.3821874481573</v>
      </c>
      <c r="T32" s="643"/>
      <c r="U32" s="60"/>
      <c r="V32" s="14"/>
      <c r="X32" s="2152"/>
    </row>
    <row r="33" spans="1:24" x14ac:dyDescent="0.2">
      <c r="A33" s="644" t="s">
        <v>511</v>
      </c>
      <c r="B33" s="669"/>
      <c r="C33" s="2157">
        <v>330.06</v>
      </c>
      <c r="D33" s="2158"/>
      <c r="E33" s="2159">
        <v>6</v>
      </c>
      <c r="F33" s="2158"/>
      <c r="G33" s="2159">
        <v>10.27</v>
      </c>
      <c r="H33" s="2160"/>
      <c r="I33" s="2150">
        <v>346.33</v>
      </c>
      <c r="J33" s="1997"/>
      <c r="K33" s="2040">
        <v>209</v>
      </c>
      <c r="L33" s="2041"/>
      <c r="M33" s="2040">
        <v>80</v>
      </c>
      <c r="N33" s="2042"/>
      <c r="O33" s="2041">
        <v>635.32999999999993</v>
      </c>
      <c r="P33" s="2041"/>
      <c r="Q33" s="2151">
        <v>795.32999999999993</v>
      </c>
      <c r="R33" s="14"/>
      <c r="S33" s="654">
        <v>94666.070690837776</v>
      </c>
      <c r="T33" s="643"/>
      <c r="V33" s="42"/>
      <c r="X33" s="2152"/>
    </row>
    <row r="34" spans="1:24" x14ac:dyDescent="0.2">
      <c r="A34" s="693" t="s">
        <v>326</v>
      </c>
      <c r="B34" s="669"/>
      <c r="C34" s="2153">
        <v>897.83</v>
      </c>
      <c r="D34" s="2154"/>
      <c r="E34" s="2155">
        <v>58.26</v>
      </c>
      <c r="F34" s="2154"/>
      <c r="G34" s="2155">
        <v>80.98</v>
      </c>
      <c r="H34" s="2156"/>
      <c r="I34" s="2150">
        <v>1037.07</v>
      </c>
      <c r="J34" s="1997"/>
      <c r="K34" s="2040">
        <v>533.78</v>
      </c>
      <c r="L34" s="2041"/>
      <c r="M34" s="2040">
        <v>169</v>
      </c>
      <c r="N34" s="2042"/>
      <c r="O34" s="2041">
        <v>1739.85</v>
      </c>
      <c r="P34" s="2041"/>
      <c r="Q34" s="2151">
        <v>2077.85</v>
      </c>
      <c r="R34" s="14"/>
      <c r="S34" s="654">
        <v>247321.10568563649</v>
      </c>
      <c r="T34" s="643"/>
      <c r="V34" s="14"/>
      <c r="X34" s="2152"/>
    </row>
    <row r="35" spans="1:24" ht="13.5" thickBot="1" x14ac:dyDescent="0.25">
      <c r="A35" s="706" t="s">
        <v>513</v>
      </c>
      <c r="B35" s="230"/>
      <c r="C35" s="2161">
        <v>67.83</v>
      </c>
      <c r="D35" s="2162"/>
      <c r="E35" s="2163">
        <v>1.42</v>
      </c>
      <c r="F35" s="2162"/>
      <c r="G35" s="2163">
        <v>0</v>
      </c>
      <c r="H35" s="2164"/>
      <c r="I35" s="2165">
        <v>69.25</v>
      </c>
      <c r="J35" s="1653"/>
      <c r="K35" s="2050">
        <v>46</v>
      </c>
      <c r="L35" s="2051"/>
      <c r="M35" s="2050">
        <v>19</v>
      </c>
      <c r="N35" s="2052"/>
      <c r="O35" s="1978">
        <v>134.25</v>
      </c>
      <c r="P35" s="2166"/>
      <c r="Q35" s="2167">
        <v>172.25</v>
      </c>
      <c r="R35" s="14"/>
      <c r="S35" s="716">
        <v>20502.471523137323</v>
      </c>
      <c r="T35" s="222"/>
      <c r="V35" s="14"/>
      <c r="X35" s="2152"/>
    </row>
    <row r="36" spans="1:24" ht="13.5" thickBot="1" x14ac:dyDescent="0.25">
      <c r="A36" s="87" t="s">
        <v>488</v>
      </c>
      <c r="B36" s="2009"/>
      <c r="C36" s="2168">
        <v>9890.8599999999969</v>
      </c>
      <c r="D36" s="2169"/>
      <c r="E36" s="2170">
        <v>887.62999999999988</v>
      </c>
      <c r="F36" s="2169"/>
      <c r="G36" s="2170">
        <v>412.50999999999993</v>
      </c>
      <c r="H36" s="2009"/>
      <c r="I36" s="2171">
        <v>11191</v>
      </c>
      <c r="J36" s="2059"/>
      <c r="K36" s="1983">
        <v>5280.5789999999997</v>
      </c>
      <c r="L36" s="2058"/>
      <c r="M36" s="1983">
        <v>1576</v>
      </c>
      <c r="N36" s="2059"/>
      <c r="O36" s="2172">
        <v>18047.578999999998</v>
      </c>
      <c r="P36" s="2172"/>
      <c r="Q36" s="2173">
        <v>21199.578999999998</v>
      </c>
      <c r="R36" s="4"/>
      <c r="S36" s="1902">
        <v>2523331</v>
      </c>
      <c r="T36" s="7"/>
      <c r="V36" s="14"/>
      <c r="X36" s="2152"/>
    </row>
    <row r="37" spans="1:24" s="34" customFormat="1" ht="15" x14ac:dyDescent="0.2">
      <c r="A37" s="245"/>
      <c r="B37" s="106"/>
      <c r="K37" s="351"/>
      <c r="L37" s="351"/>
      <c r="M37" s="351"/>
      <c r="N37" s="351"/>
      <c r="O37" s="351"/>
      <c r="P37" s="351"/>
      <c r="Q37" s="351"/>
      <c r="R37" s="351"/>
      <c r="U37"/>
      <c r="V37" s="14"/>
    </row>
    <row r="38" spans="1:24" ht="15" x14ac:dyDescent="0.2">
      <c r="A38" s="34"/>
      <c r="B38" s="14"/>
      <c r="I38" s="2174"/>
      <c r="K38" s="52"/>
      <c r="L38" s="52"/>
      <c r="M38" s="52"/>
      <c r="N38" s="52"/>
      <c r="O38" s="52"/>
      <c r="P38" s="52"/>
      <c r="Q38" s="480"/>
      <c r="R38" s="52"/>
      <c r="V38" s="14"/>
    </row>
    <row r="39" spans="1:24" ht="15" x14ac:dyDescent="0.2">
      <c r="B39" s="14"/>
      <c r="K39" s="52"/>
      <c r="L39" s="52"/>
      <c r="M39" s="52"/>
      <c r="N39" s="52"/>
      <c r="O39" s="52"/>
      <c r="P39" s="52"/>
      <c r="Q39" s="52"/>
      <c r="R39" s="52"/>
      <c r="U39" s="34"/>
    </row>
    <row r="40" spans="1:24" x14ac:dyDescent="0.2">
      <c r="B40" s="14"/>
    </row>
    <row r="41" spans="1:24" x14ac:dyDescent="0.2">
      <c r="B41" s="14"/>
    </row>
    <row r="42" spans="1:24" x14ac:dyDescent="0.2">
      <c r="B42" s="14"/>
    </row>
    <row r="43" spans="1:24" x14ac:dyDescent="0.2">
      <c r="B43" s="14"/>
    </row>
    <row r="44" spans="1:24" x14ac:dyDescent="0.2">
      <c r="B44" s="14"/>
    </row>
    <row r="45" spans="1:24" x14ac:dyDescent="0.2">
      <c r="B45" s="14"/>
    </row>
    <row r="46" spans="1:24" x14ac:dyDescent="0.2">
      <c r="B46" s="14"/>
    </row>
    <row r="47" spans="1:24" x14ac:dyDescent="0.2">
      <c r="B47" s="14"/>
      <c r="V47" s="60"/>
    </row>
    <row r="48" spans="1:24" x14ac:dyDescent="0.2">
      <c r="B48" s="14"/>
    </row>
    <row r="49" spans="2:22" x14ac:dyDescent="0.2">
      <c r="B49" s="14"/>
    </row>
    <row r="50" spans="2:22" x14ac:dyDescent="0.2">
      <c r="B50" s="14"/>
    </row>
    <row r="51" spans="2:22" x14ac:dyDescent="0.2">
      <c r="B51" s="14"/>
    </row>
    <row r="52" spans="2:22" x14ac:dyDescent="0.2">
      <c r="B52" s="14"/>
    </row>
    <row r="53" spans="2:22" ht="15" x14ac:dyDescent="0.2">
      <c r="B53" s="14"/>
      <c r="V53" s="34"/>
    </row>
    <row r="54" spans="2:22" ht="15" x14ac:dyDescent="0.2">
      <c r="B54" s="14"/>
      <c r="V54" s="34"/>
    </row>
    <row r="55" spans="2:22" ht="15" x14ac:dyDescent="0.2">
      <c r="B55" s="14"/>
      <c r="V55" s="34"/>
    </row>
    <row r="56" spans="2:22" ht="15" x14ac:dyDescent="0.2">
      <c r="B56" s="14"/>
      <c r="V56" s="34"/>
    </row>
    <row r="57" spans="2:22" ht="15" x14ac:dyDescent="0.2">
      <c r="B57" s="14"/>
      <c r="V57" s="34"/>
    </row>
    <row r="58" spans="2:22" ht="15" x14ac:dyDescent="0.2">
      <c r="B58" s="14"/>
      <c r="V58" s="34"/>
    </row>
    <row r="59" spans="2:22" ht="15" x14ac:dyDescent="0.2">
      <c r="B59" s="14"/>
      <c r="V59" s="34"/>
    </row>
    <row r="60" spans="2:22" ht="15" x14ac:dyDescent="0.2">
      <c r="B60" s="14"/>
      <c r="V60" s="34"/>
    </row>
    <row r="61" spans="2:22" ht="15" x14ac:dyDescent="0.2">
      <c r="B61" s="14"/>
      <c r="V61" s="34"/>
    </row>
    <row r="62" spans="2:22" ht="15" x14ac:dyDescent="0.2">
      <c r="B62" s="14"/>
      <c r="V62" s="34"/>
    </row>
    <row r="63" spans="2:22" ht="15" x14ac:dyDescent="0.2">
      <c r="B63" s="14"/>
      <c r="V63" s="34"/>
    </row>
    <row r="64" spans="2:22" ht="15" x14ac:dyDescent="0.2">
      <c r="B64" s="14"/>
      <c r="V64" s="34"/>
    </row>
    <row r="65" spans="2:22" x14ac:dyDescent="0.2">
      <c r="B65" s="14"/>
    </row>
    <row r="66" spans="2:22" ht="15" x14ac:dyDescent="0.2">
      <c r="B66" s="14"/>
      <c r="V66" s="34"/>
    </row>
    <row r="67" spans="2:22" ht="15" x14ac:dyDescent="0.2">
      <c r="B67" s="14"/>
      <c r="V67" s="34"/>
    </row>
    <row r="68" spans="2:22" x14ac:dyDescent="0.2">
      <c r="B68" s="14"/>
    </row>
    <row r="69" spans="2:22" x14ac:dyDescent="0.2">
      <c r="B69" s="14"/>
    </row>
    <row r="70" spans="2:22" x14ac:dyDescent="0.2">
      <c r="B70" s="14"/>
    </row>
    <row r="71" spans="2:22" x14ac:dyDescent="0.2">
      <c r="B71" s="14"/>
    </row>
    <row r="72" spans="2:22" x14ac:dyDescent="0.2">
      <c r="B72" s="14"/>
    </row>
    <row r="73" spans="2:22" x14ac:dyDescent="0.2">
      <c r="B73" s="14"/>
    </row>
    <row r="74" spans="2:22" x14ac:dyDescent="0.2">
      <c r="B74" s="14"/>
    </row>
    <row r="75" spans="2:22" x14ac:dyDescent="0.2">
      <c r="B75" s="14"/>
    </row>
    <row r="76" spans="2:22" x14ac:dyDescent="0.2">
      <c r="B76" s="14"/>
    </row>
    <row r="77" spans="2:22" x14ac:dyDescent="0.2">
      <c r="B77" s="14"/>
    </row>
    <row r="78" spans="2:22" x14ac:dyDescent="0.2">
      <c r="B78" s="14"/>
    </row>
    <row r="79" spans="2:22" x14ac:dyDescent="0.2">
      <c r="B79" s="14"/>
    </row>
    <row r="80" spans="2: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row r="217" spans="2:2" x14ac:dyDescent="0.2">
      <c r="B217" s="14"/>
    </row>
    <row r="218" spans="2:2" x14ac:dyDescent="0.2">
      <c r="B218" s="14"/>
    </row>
    <row r="219" spans="2:2" x14ac:dyDescent="0.2">
      <c r="B219" s="14"/>
    </row>
    <row r="220" spans="2:2" x14ac:dyDescent="0.2">
      <c r="B220" s="14"/>
    </row>
    <row r="221" spans="2:2" x14ac:dyDescent="0.2">
      <c r="B221" s="14"/>
    </row>
    <row r="222" spans="2:2" x14ac:dyDescent="0.2">
      <c r="B222" s="14"/>
    </row>
    <row r="223" spans="2:2" x14ac:dyDescent="0.2">
      <c r="B223" s="14"/>
    </row>
    <row r="224" spans="2:2" x14ac:dyDescent="0.2">
      <c r="B224" s="14"/>
    </row>
    <row r="225" spans="2:2" x14ac:dyDescent="0.2">
      <c r="B225" s="14"/>
    </row>
    <row r="226" spans="2:2" x14ac:dyDescent="0.2">
      <c r="B226" s="14"/>
    </row>
    <row r="227" spans="2:2" x14ac:dyDescent="0.2">
      <c r="B227" s="14"/>
    </row>
    <row r="228" spans="2:2" x14ac:dyDescent="0.2">
      <c r="B228" s="14"/>
    </row>
    <row r="229" spans="2:2" x14ac:dyDescent="0.2">
      <c r="B229" s="14"/>
    </row>
    <row r="230" spans="2:2" x14ac:dyDescent="0.2">
      <c r="B230" s="14"/>
    </row>
    <row r="231" spans="2:2" x14ac:dyDescent="0.2">
      <c r="B231" s="14"/>
    </row>
    <row r="232" spans="2:2" x14ac:dyDescent="0.2">
      <c r="B232" s="14"/>
    </row>
    <row r="233" spans="2:2" x14ac:dyDescent="0.2">
      <c r="B233" s="14"/>
    </row>
    <row r="234" spans="2:2" x14ac:dyDescent="0.2">
      <c r="B234" s="14"/>
    </row>
    <row r="235" spans="2:2" x14ac:dyDescent="0.2">
      <c r="B235" s="14"/>
    </row>
    <row r="236" spans="2:2" x14ac:dyDescent="0.2">
      <c r="B236" s="14"/>
    </row>
    <row r="237" spans="2:2" x14ac:dyDescent="0.2">
      <c r="B237" s="14"/>
    </row>
    <row r="238" spans="2:2" x14ac:dyDescent="0.2">
      <c r="B238" s="14"/>
    </row>
    <row r="239" spans="2:2" x14ac:dyDescent="0.2">
      <c r="B239" s="14"/>
    </row>
    <row r="240" spans="2:2" x14ac:dyDescent="0.2">
      <c r="B240" s="14"/>
    </row>
    <row r="241" spans="2:2" x14ac:dyDescent="0.2">
      <c r="B241" s="14"/>
    </row>
    <row r="242" spans="2:2" x14ac:dyDescent="0.2">
      <c r="B242" s="14"/>
    </row>
    <row r="243" spans="2:2" x14ac:dyDescent="0.2">
      <c r="B243" s="14"/>
    </row>
    <row r="244" spans="2:2" x14ac:dyDescent="0.2">
      <c r="B244" s="14"/>
    </row>
    <row r="245" spans="2:2" x14ac:dyDescent="0.2">
      <c r="B245" s="14"/>
    </row>
    <row r="246" spans="2:2" x14ac:dyDescent="0.2">
      <c r="B246" s="14"/>
    </row>
    <row r="247" spans="2:2" x14ac:dyDescent="0.2">
      <c r="B247" s="14"/>
    </row>
    <row r="248" spans="2:2" x14ac:dyDescent="0.2">
      <c r="B248" s="14"/>
    </row>
    <row r="249" spans="2:2" x14ac:dyDescent="0.2">
      <c r="B249" s="14"/>
    </row>
    <row r="250" spans="2:2" x14ac:dyDescent="0.2">
      <c r="B250" s="14"/>
    </row>
    <row r="251" spans="2:2" x14ac:dyDescent="0.2">
      <c r="B251" s="14"/>
    </row>
    <row r="252" spans="2:2" x14ac:dyDescent="0.2">
      <c r="B252" s="14"/>
    </row>
    <row r="253" spans="2:2" x14ac:dyDescent="0.2">
      <c r="B253" s="14"/>
    </row>
    <row r="254" spans="2:2" x14ac:dyDescent="0.2">
      <c r="B254" s="14"/>
    </row>
    <row r="255" spans="2:2" x14ac:dyDescent="0.2">
      <c r="B255" s="14"/>
    </row>
    <row r="256" spans="2:2" x14ac:dyDescent="0.2">
      <c r="B256" s="14"/>
    </row>
    <row r="257" spans="2:2" x14ac:dyDescent="0.2">
      <c r="B257" s="14"/>
    </row>
    <row r="258" spans="2:2" x14ac:dyDescent="0.2">
      <c r="B258" s="14"/>
    </row>
    <row r="259" spans="2:2" x14ac:dyDescent="0.2">
      <c r="B259" s="14"/>
    </row>
    <row r="260" spans="2:2" x14ac:dyDescent="0.2">
      <c r="B260" s="14"/>
    </row>
    <row r="261" spans="2:2" x14ac:dyDescent="0.2">
      <c r="B261" s="14"/>
    </row>
    <row r="262" spans="2:2" x14ac:dyDescent="0.2">
      <c r="B262" s="14"/>
    </row>
    <row r="263" spans="2:2" x14ac:dyDescent="0.2">
      <c r="B263" s="14"/>
    </row>
    <row r="264" spans="2:2" x14ac:dyDescent="0.2">
      <c r="B264" s="14"/>
    </row>
    <row r="265" spans="2:2" x14ac:dyDescent="0.2">
      <c r="B265" s="14"/>
    </row>
    <row r="266" spans="2:2" x14ac:dyDescent="0.2">
      <c r="B266" s="14"/>
    </row>
    <row r="267" spans="2:2" x14ac:dyDescent="0.2">
      <c r="B267" s="14"/>
    </row>
    <row r="268" spans="2:2" x14ac:dyDescent="0.2">
      <c r="B268" s="14"/>
    </row>
    <row r="269" spans="2:2" x14ac:dyDescent="0.2">
      <c r="B269" s="14"/>
    </row>
    <row r="270" spans="2:2" x14ac:dyDescent="0.2">
      <c r="B270" s="14"/>
    </row>
    <row r="271" spans="2:2" x14ac:dyDescent="0.2">
      <c r="B271" s="14"/>
    </row>
    <row r="272" spans="2:2" x14ac:dyDescent="0.2">
      <c r="B272" s="14"/>
    </row>
    <row r="273" spans="2:2" x14ac:dyDescent="0.2">
      <c r="B273" s="14"/>
    </row>
    <row r="274" spans="2:2" x14ac:dyDescent="0.2">
      <c r="B274" s="14"/>
    </row>
    <row r="275" spans="2:2" x14ac:dyDescent="0.2">
      <c r="B275" s="14"/>
    </row>
    <row r="276" spans="2:2" x14ac:dyDescent="0.2">
      <c r="B276" s="14"/>
    </row>
    <row r="277" spans="2:2" x14ac:dyDescent="0.2">
      <c r="B277" s="14"/>
    </row>
    <row r="278" spans="2:2" x14ac:dyDescent="0.2">
      <c r="B278" s="14"/>
    </row>
    <row r="279" spans="2:2" x14ac:dyDescent="0.2">
      <c r="B279" s="14"/>
    </row>
    <row r="280" spans="2:2" x14ac:dyDescent="0.2">
      <c r="B280" s="14"/>
    </row>
    <row r="281" spans="2:2" x14ac:dyDescent="0.2">
      <c r="B281" s="14"/>
    </row>
    <row r="282" spans="2:2" x14ac:dyDescent="0.2">
      <c r="B282" s="14"/>
    </row>
    <row r="283" spans="2:2" x14ac:dyDescent="0.2">
      <c r="B283" s="14"/>
    </row>
    <row r="284" spans="2:2" x14ac:dyDescent="0.2">
      <c r="B284" s="14"/>
    </row>
    <row r="285" spans="2:2" x14ac:dyDescent="0.2">
      <c r="B285" s="14"/>
    </row>
    <row r="286" spans="2:2" x14ac:dyDescent="0.2">
      <c r="B286" s="14"/>
    </row>
    <row r="287" spans="2:2" x14ac:dyDescent="0.2">
      <c r="B287" s="14"/>
    </row>
    <row r="288" spans="2:2" x14ac:dyDescent="0.2">
      <c r="B288" s="14"/>
    </row>
    <row r="289" spans="2:2" x14ac:dyDescent="0.2">
      <c r="B289" s="14"/>
    </row>
    <row r="290" spans="2:2" x14ac:dyDescent="0.2">
      <c r="B290" s="14"/>
    </row>
    <row r="291" spans="2:2" x14ac:dyDescent="0.2">
      <c r="B291" s="14"/>
    </row>
    <row r="292" spans="2:2" x14ac:dyDescent="0.2">
      <c r="B292" s="14"/>
    </row>
    <row r="293" spans="2:2" x14ac:dyDescent="0.2">
      <c r="B293" s="14"/>
    </row>
    <row r="294" spans="2:2" x14ac:dyDescent="0.2">
      <c r="B294" s="14"/>
    </row>
    <row r="295" spans="2:2" x14ac:dyDescent="0.2">
      <c r="B295" s="14"/>
    </row>
    <row r="296" spans="2:2" x14ac:dyDescent="0.2">
      <c r="B296" s="14"/>
    </row>
    <row r="297" spans="2:2" x14ac:dyDescent="0.2">
      <c r="B297" s="14"/>
    </row>
    <row r="298" spans="2:2" x14ac:dyDescent="0.2">
      <c r="B298" s="14"/>
    </row>
    <row r="299" spans="2:2" x14ac:dyDescent="0.2">
      <c r="B299" s="14"/>
    </row>
    <row r="300" spans="2:2" x14ac:dyDescent="0.2">
      <c r="B300" s="14"/>
    </row>
    <row r="301" spans="2:2" x14ac:dyDescent="0.2">
      <c r="B301" s="14"/>
    </row>
    <row r="302" spans="2:2" x14ac:dyDescent="0.2">
      <c r="B302" s="14"/>
    </row>
    <row r="303" spans="2:2" x14ac:dyDescent="0.2">
      <c r="B303" s="14"/>
    </row>
    <row r="304" spans="2:2" x14ac:dyDescent="0.2">
      <c r="B304" s="14"/>
    </row>
    <row r="305" spans="2:2" x14ac:dyDescent="0.2">
      <c r="B305" s="14"/>
    </row>
    <row r="306" spans="2:2" x14ac:dyDescent="0.2">
      <c r="B306" s="14"/>
    </row>
    <row r="307" spans="2:2" x14ac:dyDescent="0.2">
      <c r="B307" s="14"/>
    </row>
    <row r="308" spans="2:2" x14ac:dyDescent="0.2">
      <c r="B308" s="14"/>
    </row>
    <row r="309" spans="2:2" x14ac:dyDescent="0.2">
      <c r="B309" s="14"/>
    </row>
    <row r="310" spans="2:2" x14ac:dyDescent="0.2">
      <c r="B310" s="14"/>
    </row>
    <row r="311" spans="2:2" x14ac:dyDescent="0.2">
      <c r="B311" s="14"/>
    </row>
    <row r="312" spans="2:2" x14ac:dyDescent="0.2">
      <c r="B312" s="14"/>
    </row>
    <row r="313" spans="2:2" x14ac:dyDescent="0.2">
      <c r="B313" s="14"/>
    </row>
    <row r="314" spans="2:2" x14ac:dyDescent="0.2">
      <c r="B314" s="14"/>
    </row>
    <row r="315" spans="2:2" x14ac:dyDescent="0.2">
      <c r="B315" s="14"/>
    </row>
    <row r="316" spans="2:2" x14ac:dyDescent="0.2">
      <c r="B316" s="14"/>
    </row>
    <row r="317" spans="2:2" x14ac:dyDescent="0.2">
      <c r="B317" s="14"/>
    </row>
    <row r="318" spans="2:2" x14ac:dyDescent="0.2">
      <c r="B318" s="14"/>
    </row>
    <row r="319" spans="2:2" x14ac:dyDescent="0.2">
      <c r="B319" s="14"/>
    </row>
    <row r="320" spans="2:2" x14ac:dyDescent="0.2">
      <c r="B320" s="14"/>
    </row>
    <row r="321" spans="2:2" x14ac:dyDescent="0.2">
      <c r="B321" s="14"/>
    </row>
    <row r="322" spans="2:2" x14ac:dyDescent="0.2">
      <c r="B322" s="14"/>
    </row>
    <row r="323" spans="2:2" x14ac:dyDescent="0.2">
      <c r="B323" s="14"/>
    </row>
    <row r="324" spans="2:2" x14ac:dyDescent="0.2">
      <c r="B324" s="14"/>
    </row>
    <row r="325" spans="2:2" x14ac:dyDescent="0.2">
      <c r="B325" s="14"/>
    </row>
    <row r="326" spans="2:2" x14ac:dyDescent="0.2">
      <c r="B326" s="14"/>
    </row>
    <row r="327" spans="2:2" x14ac:dyDescent="0.2">
      <c r="B327" s="14"/>
    </row>
    <row r="328" spans="2:2" x14ac:dyDescent="0.2">
      <c r="B328" s="14"/>
    </row>
    <row r="329" spans="2:2" x14ac:dyDescent="0.2">
      <c r="B329" s="14"/>
    </row>
    <row r="330" spans="2:2" x14ac:dyDescent="0.2">
      <c r="B330" s="14"/>
    </row>
    <row r="331" spans="2:2" x14ac:dyDescent="0.2">
      <c r="B331" s="14"/>
    </row>
    <row r="332" spans="2:2" x14ac:dyDescent="0.2">
      <c r="B332" s="14"/>
    </row>
    <row r="333" spans="2:2" x14ac:dyDescent="0.2">
      <c r="B333" s="14"/>
    </row>
    <row r="334" spans="2:2" x14ac:dyDescent="0.2">
      <c r="B334" s="14"/>
    </row>
    <row r="335" spans="2:2" x14ac:dyDescent="0.2">
      <c r="B335" s="14"/>
    </row>
    <row r="336" spans="2:2" x14ac:dyDescent="0.2">
      <c r="B336" s="14"/>
    </row>
    <row r="337" spans="2:2" x14ac:dyDescent="0.2">
      <c r="B337" s="14"/>
    </row>
    <row r="338" spans="2:2" x14ac:dyDescent="0.2">
      <c r="B338" s="14"/>
    </row>
    <row r="339" spans="2:2" x14ac:dyDescent="0.2">
      <c r="B339" s="14"/>
    </row>
    <row r="340" spans="2:2" x14ac:dyDescent="0.2">
      <c r="B340" s="14"/>
    </row>
    <row r="341" spans="2:2" x14ac:dyDescent="0.2">
      <c r="B341" s="14"/>
    </row>
    <row r="342" spans="2:2" x14ac:dyDescent="0.2">
      <c r="B342" s="14"/>
    </row>
    <row r="343" spans="2:2" x14ac:dyDescent="0.2">
      <c r="B343" s="14"/>
    </row>
    <row r="344" spans="2:2" x14ac:dyDescent="0.2">
      <c r="B344" s="14"/>
    </row>
    <row r="345" spans="2:2" x14ac:dyDescent="0.2">
      <c r="B345" s="14"/>
    </row>
    <row r="346" spans="2:2" x14ac:dyDescent="0.2">
      <c r="B346" s="14"/>
    </row>
    <row r="347" spans="2:2" x14ac:dyDescent="0.2">
      <c r="B347" s="14"/>
    </row>
    <row r="348" spans="2:2" x14ac:dyDescent="0.2">
      <c r="B348" s="14"/>
    </row>
    <row r="349" spans="2:2" x14ac:dyDescent="0.2">
      <c r="B349" s="14"/>
    </row>
    <row r="350" spans="2:2" x14ac:dyDescent="0.2">
      <c r="B350" s="14"/>
    </row>
    <row r="351" spans="2:2" x14ac:dyDescent="0.2">
      <c r="B351" s="14"/>
    </row>
    <row r="352" spans="2:2" x14ac:dyDescent="0.2">
      <c r="B352" s="14"/>
    </row>
    <row r="353" spans="2:2" x14ac:dyDescent="0.2">
      <c r="B353" s="14"/>
    </row>
    <row r="354" spans="2:2" x14ac:dyDescent="0.2">
      <c r="B354" s="14"/>
    </row>
    <row r="355" spans="2:2" x14ac:dyDescent="0.2">
      <c r="B355" s="14"/>
    </row>
    <row r="356" spans="2:2" x14ac:dyDescent="0.2">
      <c r="B356" s="14"/>
    </row>
    <row r="357" spans="2:2" x14ac:dyDescent="0.2">
      <c r="B357" s="14"/>
    </row>
    <row r="358" spans="2:2" x14ac:dyDescent="0.2">
      <c r="B358" s="14"/>
    </row>
    <row r="359" spans="2:2" x14ac:dyDescent="0.2">
      <c r="B359" s="14"/>
    </row>
    <row r="360" spans="2:2" x14ac:dyDescent="0.2">
      <c r="B360" s="14"/>
    </row>
    <row r="361" spans="2:2" x14ac:dyDescent="0.2">
      <c r="B361" s="14"/>
    </row>
    <row r="362" spans="2:2" x14ac:dyDescent="0.2">
      <c r="B362" s="14"/>
    </row>
    <row r="363" spans="2:2" x14ac:dyDescent="0.2">
      <c r="B363" s="14"/>
    </row>
    <row r="364" spans="2:2" x14ac:dyDescent="0.2">
      <c r="B364" s="14"/>
    </row>
    <row r="365" spans="2:2" x14ac:dyDescent="0.2">
      <c r="B365" s="14"/>
    </row>
    <row r="366" spans="2:2" x14ac:dyDescent="0.2">
      <c r="B366" s="14"/>
    </row>
    <row r="367" spans="2:2" x14ac:dyDescent="0.2">
      <c r="B367" s="14"/>
    </row>
    <row r="368" spans="2:2" x14ac:dyDescent="0.2">
      <c r="B368" s="14"/>
    </row>
    <row r="369" spans="2:2" x14ac:dyDescent="0.2">
      <c r="B369" s="14"/>
    </row>
    <row r="370" spans="2:2" x14ac:dyDescent="0.2">
      <c r="B370" s="14"/>
    </row>
    <row r="371" spans="2:2" x14ac:dyDescent="0.2">
      <c r="B371" s="14"/>
    </row>
    <row r="372" spans="2:2" x14ac:dyDescent="0.2">
      <c r="B372" s="14"/>
    </row>
    <row r="373" spans="2:2" x14ac:dyDescent="0.2">
      <c r="B373" s="14"/>
    </row>
    <row r="374" spans="2:2" x14ac:dyDescent="0.2">
      <c r="B374" s="14"/>
    </row>
    <row r="375" spans="2:2" x14ac:dyDescent="0.2">
      <c r="B375" s="14"/>
    </row>
    <row r="376" spans="2:2" x14ac:dyDescent="0.2">
      <c r="B376" s="14"/>
    </row>
    <row r="377" spans="2:2" x14ac:dyDescent="0.2">
      <c r="B377" s="14"/>
    </row>
    <row r="378" spans="2:2" x14ac:dyDescent="0.2">
      <c r="B378" s="14"/>
    </row>
    <row r="379" spans="2:2" x14ac:dyDescent="0.2">
      <c r="B379" s="14"/>
    </row>
    <row r="380" spans="2:2" x14ac:dyDescent="0.2">
      <c r="B380" s="14"/>
    </row>
    <row r="381" spans="2:2" x14ac:dyDescent="0.2">
      <c r="B381" s="14"/>
    </row>
    <row r="382" spans="2:2" x14ac:dyDescent="0.2">
      <c r="B382" s="14"/>
    </row>
    <row r="383" spans="2:2" x14ac:dyDescent="0.2">
      <c r="B383" s="14"/>
    </row>
    <row r="384" spans="2:2" x14ac:dyDescent="0.2">
      <c r="B384" s="14"/>
    </row>
    <row r="385" spans="2:2" x14ac:dyDescent="0.2">
      <c r="B385" s="14"/>
    </row>
    <row r="386" spans="2:2" x14ac:dyDescent="0.2">
      <c r="B386" s="14"/>
    </row>
    <row r="387" spans="2:2" x14ac:dyDescent="0.2">
      <c r="B387" s="14"/>
    </row>
    <row r="388" spans="2:2" x14ac:dyDescent="0.2">
      <c r="B388" s="14"/>
    </row>
    <row r="389" spans="2:2" x14ac:dyDescent="0.2">
      <c r="B389" s="14"/>
    </row>
    <row r="390" spans="2:2" x14ac:dyDescent="0.2">
      <c r="B390" s="14"/>
    </row>
    <row r="391" spans="2:2" x14ac:dyDescent="0.2">
      <c r="B391" s="14"/>
    </row>
    <row r="392" spans="2:2" x14ac:dyDescent="0.2">
      <c r="B392" s="14"/>
    </row>
    <row r="393" spans="2:2" x14ac:dyDescent="0.2">
      <c r="B393" s="14"/>
    </row>
    <row r="394" spans="2:2" x14ac:dyDescent="0.2">
      <c r="B394" s="14"/>
    </row>
    <row r="395" spans="2:2" x14ac:dyDescent="0.2">
      <c r="B395" s="14"/>
    </row>
    <row r="396" spans="2:2" x14ac:dyDescent="0.2">
      <c r="B396" s="14"/>
    </row>
    <row r="397" spans="2:2" x14ac:dyDescent="0.2">
      <c r="B397" s="14"/>
    </row>
    <row r="398" spans="2:2" x14ac:dyDescent="0.2">
      <c r="B398" s="14"/>
    </row>
    <row r="399" spans="2:2" x14ac:dyDescent="0.2">
      <c r="B399" s="14"/>
    </row>
    <row r="400" spans="2:2" x14ac:dyDescent="0.2">
      <c r="B400" s="14"/>
    </row>
    <row r="401" spans="2:2" x14ac:dyDescent="0.2">
      <c r="B401" s="14"/>
    </row>
    <row r="402" spans="2:2" x14ac:dyDescent="0.2">
      <c r="B402" s="14"/>
    </row>
    <row r="403" spans="2:2" x14ac:dyDescent="0.2">
      <c r="B403" s="14"/>
    </row>
    <row r="404" spans="2:2" x14ac:dyDescent="0.2">
      <c r="B404" s="14"/>
    </row>
    <row r="405" spans="2:2" x14ac:dyDescent="0.2">
      <c r="B405" s="14"/>
    </row>
    <row r="406" spans="2:2" x14ac:dyDescent="0.2">
      <c r="B406" s="14"/>
    </row>
    <row r="407" spans="2:2" x14ac:dyDescent="0.2">
      <c r="B407" s="14"/>
    </row>
    <row r="408" spans="2:2" x14ac:dyDescent="0.2">
      <c r="B408" s="14"/>
    </row>
    <row r="409" spans="2:2" x14ac:dyDescent="0.2">
      <c r="B409" s="14"/>
    </row>
    <row r="410" spans="2:2" x14ac:dyDescent="0.2">
      <c r="B410" s="14"/>
    </row>
    <row r="411" spans="2:2" x14ac:dyDescent="0.2">
      <c r="B411" s="14"/>
    </row>
    <row r="412" spans="2:2" x14ac:dyDescent="0.2">
      <c r="B412" s="14"/>
    </row>
    <row r="413" spans="2:2" x14ac:dyDescent="0.2">
      <c r="B413" s="14"/>
    </row>
    <row r="414" spans="2:2" x14ac:dyDescent="0.2">
      <c r="B414" s="14"/>
    </row>
    <row r="415" spans="2:2" x14ac:dyDescent="0.2">
      <c r="B415" s="14"/>
    </row>
    <row r="416" spans="2:2" x14ac:dyDescent="0.2">
      <c r="B416" s="14"/>
    </row>
    <row r="417" spans="2:2" x14ac:dyDescent="0.2">
      <c r="B417" s="14"/>
    </row>
    <row r="418" spans="2:2" x14ac:dyDescent="0.2">
      <c r="B418" s="14"/>
    </row>
    <row r="419" spans="2:2" x14ac:dyDescent="0.2">
      <c r="B419" s="14"/>
    </row>
    <row r="420" spans="2:2" x14ac:dyDescent="0.2">
      <c r="B420" s="14"/>
    </row>
    <row r="421" spans="2:2" x14ac:dyDescent="0.2">
      <c r="B421" s="14"/>
    </row>
    <row r="422" spans="2:2" x14ac:dyDescent="0.2">
      <c r="B422" s="14"/>
    </row>
    <row r="423" spans="2:2" x14ac:dyDescent="0.2">
      <c r="B423" s="14"/>
    </row>
    <row r="424" spans="2:2" x14ac:dyDescent="0.2">
      <c r="B424" s="14"/>
    </row>
    <row r="425" spans="2:2" x14ac:dyDescent="0.2">
      <c r="B425" s="14"/>
    </row>
    <row r="426" spans="2:2" x14ac:dyDescent="0.2">
      <c r="B426" s="14"/>
    </row>
    <row r="427" spans="2:2" x14ac:dyDescent="0.2">
      <c r="B427" s="14"/>
    </row>
    <row r="428" spans="2:2" x14ac:dyDescent="0.2">
      <c r="B428" s="14"/>
    </row>
    <row r="429" spans="2:2" x14ac:dyDescent="0.2">
      <c r="B429" s="14"/>
    </row>
    <row r="430" spans="2:2" x14ac:dyDescent="0.2">
      <c r="B430" s="14"/>
    </row>
    <row r="431" spans="2:2" x14ac:dyDescent="0.2">
      <c r="B431" s="14"/>
    </row>
    <row r="432" spans="2:2" x14ac:dyDescent="0.2">
      <c r="B432" s="14"/>
    </row>
    <row r="433" spans="2:2" x14ac:dyDescent="0.2">
      <c r="B433" s="14"/>
    </row>
    <row r="434" spans="2:2" x14ac:dyDescent="0.2">
      <c r="B434" s="14"/>
    </row>
    <row r="435" spans="2:2" x14ac:dyDescent="0.2">
      <c r="B435" s="14"/>
    </row>
    <row r="436" spans="2:2" x14ac:dyDescent="0.2">
      <c r="B436" s="14"/>
    </row>
    <row r="437" spans="2:2" x14ac:dyDescent="0.2">
      <c r="B437" s="14"/>
    </row>
    <row r="438" spans="2:2" x14ac:dyDescent="0.2">
      <c r="B438" s="14"/>
    </row>
    <row r="439" spans="2:2" x14ac:dyDescent="0.2">
      <c r="B439" s="14"/>
    </row>
    <row r="440" spans="2:2" x14ac:dyDescent="0.2">
      <c r="B440" s="14"/>
    </row>
    <row r="441" spans="2:2" x14ac:dyDescent="0.2">
      <c r="B441" s="14"/>
    </row>
    <row r="442" spans="2:2" x14ac:dyDescent="0.2">
      <c r="B442" s="14"/>
    </row>
    <row r="443" spans="2:2" x14ac:dyDescent="0.2">
      <c r="B443" s="14"/>
    </row>
    <row r="444" spans="2:2" x14ac:dyDescent="0.2">
      <c r="B444" s="14"/>
    </row>
    <row r="445" spans="2:2" x14ac:dyDescent="0.2">
      <c r="B445" s="14"/>
    </row>
    <row r="446" spans="2:2" x14ac:dyDescent="0.2">
      <c r="B446" s="14"/>
    </row>
    <row r="447" spans="2:2" x14ac:dyDescent="0.2">
      <c r="B447" s="14"/>
    </row>
    <row r="448" spans="2:2" x14ac:dyDescent="0.2">
      <c r="B448" s="14"/>
    </row>
    <row r="449" spans="2:2" x14ac:dyDescent="0.2">
      <c r="B449" s="14"/>
    </row>
    <row r="450" spans="2:2" x14ac:dyDescent="0.2">
      <c r="B450" s="14"/>
    </row>
    <row r="451" spans="2:2" x14ac:dyDescent="0.2">
      <c r="B451" s="14"/>
    </row>
    <row r="452" spans="2:2" x14ac:dyDescent="0.2">
      <c r="B452" s="14"/>
    </row>
    <row r="453" spans="2:2" x14ac:dyDescent="0.2">
      <c r="B453" s="14"/>
    </row>
    <row r="454" spans="2:2" x14ac:dyDescent="0.2">
      <c r="B454" s="14"/>
    </row>
    <row r="455" spans="2:2" x14ac:dyDescent="0.2">
      <c r="B455" s="14"/>
    </row>
    <row r="456" spans="2:2" x14ac:dyDescent="0.2">
      <c r="B456" s="14"/>
    </row>
    <row r="457" spans="2:2" x14ac:dyDescent="0.2">
      <c r="B457" s="14"/>
    </row>
    <row r="458" spans="2:2" x14ac:dyDescent="0.2">
      <c r="B458" s="14"/>
    </row>
    <row r="459" spans="2:2" x14ac:dyDescent="0.2">
      <c r="B459" s="14"/>
    </row>
    <row r="460" spans="2:2" x14ac:dyDescent="0.2">
      <c r="B460" s="14"/>
    </row>
    <row r="461" spans="2:2" x14ac:dyDescent="0.2">
      <c r="B461" s="14"/>
    </row>
    <row r="462" spans="2:2" x14ac:dyDescent="0.2">
      <c r="B462" s="14"/>
    </row>
    <row r="463" spans="2:2" x14ac:dyDescent="0.2">
      <c r="B463" s="14"/>
    </row>
    <row r="464" spans="2:2" x14ac:dyDescent="0.2">
      <c r="B464" s="14"/>
    </row>
    <row r="465" spans="2:2" x14ac:dyDescent="0.2">
      <c r="B465" s="14"/>
    </row>
    <row r="466" spans="2:2" x14ac:dyDescent="0.2">
      <c r="B466" s="14"/>
    </row>
    <row r="467" spans="2:2" x14ac:dyDescent="0.2">
      <c r="B467" s="14"/>
    </row>
    <row r="468" spans="2:2" x14ac:dyDescent="0.2">
      <c r="B468" s="14"/>
    </row>
    <row r="469" spans="2:2" x14ac:dyDescent="0.2">
      <c r="B469" s="14"/>
    </row>
    <row r="470" spans="2:2" x14ac:dyDescent="0.2">
      <c r="B470" s="14"/>
    </row>
    <row r="471" spans="2:2" x14ac:dyDescent="0.2">
      <c r="B471" s="14"/>
    </row>
    <row r="472" spans="2:2" x14ac:dyDescent="0.2">
      <c r="B472" s="14"/>
    </row>
    <row r="473" spans="2:2" x14ac:dyDescent="0.2">
      <c r="B473" s="14"/>
    </row>
    <row r="474" spans="2:2" x14ac:dyDescent="0.2">
      <c r="B474" s="14"/>
    </row>
    <row r="475" spans="2:2" x14ac:dyDescent="0.2">
      <c r="B475" s="14"/>
    </row>
    <row r="476" spans="2:2" x14ac:dyDescent="0.2">
      <c r="B476" s="14"/>
    </row>
    <row r="477" spans="2:2" x14ac:dyDescent="0.2">
      <c r="B477" s="14"/>
    </row>
    <row r="478" spans="2:2" x14ac:dyDescent="0.2">
      <c r="B478" s="14"/>
    </row>
    <row r="479" spans="2:2" x14ac:dyDescent="0.2">
      <c r="B479" s="14"/>
    </row>
    <row r="480" spans="2:2" x14ac:dyDescent="0.2">
      <c r="B480" s="14"/>
    </row>
    <row r="481" spans="2:2" x14ac:dyDescent="0.2">
      <c r="B481" s="14"/>
    </row>
    <row r="482" spans="2:2" x14ac:dyDescent="0.2">
      <c r="B482" s="14"/>
    </row>
    <row r="483" spans="2:2" x14ac:dyDescent="0.2">
      <c r="B483" s="14"/>
    </row>
    <row r="484" spans="2:2" x14ac:dyDescent="0.2">
      <c r="B484" s="14"/>
    </row>
    <row r="485" spans="2:2" x14ac:dyDescent="0.2">
      <c r="B485" s="14"/>
    </row>
    <row r="486" spans="2:2" x14ac:dyDescent="0.2">
      <c r="B486" s="14"/>
    </row>
    <row r="487" spans="2:2" x14ac:dyDescent="0.2">
      <c r="B487" s="14"/>
    </row>
    <row r="488" spans="2:2" x14ac:dyDescent="0.2">
      <c r="B488" s="14"/>
    </row>
    <row r="489" spans="2:2" x14ac:dyDescent="0.2">
      <c r="B489" s="14"/>
    </row>
    <row r="490" spans="2:2" x14ac:dyDescent="0.2">
      <c r="B490" s="14"/>
    </row>
    <row r="491" spans="2:2" x14ac:dyDescent="0.2">
      <c r="B491" s="14"/>
    </row>
    <row r="492" spans="2:2" x14ac:dyDescent="0.2">
      <c r="B492" s="14"/>
    </row>
    <row r="493" spans="2:2" x14ac:dyDescent="0.2">
      <c r="B493" s="14"/>
    </row>
    <row r="494" spans="2:2" x14ac:dyDescent="0.2">
      <c r="B494" s="14"/>
    </row>
    <row r="495" spans="2:2" x14ac:dyDescent="0.2">
      <c r="B495" s="14"/>
    </row>
    <row r="496" spans="2:2" x14ac:dyDescent="0.2">
      <c r="B496" s="14"/>
    </row>
    <row r="497" spans="2:2" x14ac:dyDescent="0.2">
      <c r="B497" s="14"/>
    </row>
    <row r="498" spans="2:2" x14ac:dyDescent="0.2">
      <c r="B498" s="14"/>
    </row>
    <row r="499" spans="2:2" x14ac:dyDescent="0.2">
      <c r="B499" s="14"/>
    </row>
    <row r="500" spans="2:2" x14ac:dyDescent="0.2">
      <c r="B500" s="14"/>
    </row>
    <row r="501" spans="2:2" x14ac:dyDescent="0.2">
      <c r="B501" s="14"/>
    </row>
    <row r="502" spans="2:2" x14ac:dyDescent="0.2">
      <c r="B502" s="14"/>
    </row>
    <row r="503" spans="2:2" x14ac:dyDescent="0.2">
      <c r="B503" s="14"/>
    </row>
    <row r="504" spans="2:2" x14ac:dyDescent="0.2">
      <c r="B504" s="14"/>
    </row>
    <row r="505" spans="2:2" x14ac:dyDescent="0.2">
      <c r="B505" s="14"/>
    </row>
    <row r="506" spans="2:2" x14ac:dyDescent="0.2">
      <c r="B506" s="14"/>
    </row>
    <row r="507" spans="2:2" x14ac:dyDescent="0.2">
      <c r="B507" s="14"/>
    </row>
    <row r="508" spans="2:2" x14ac:dyDescent="0.2">
      <c r="B508" s="14"/>
    </row>
    <row r="509" spans="2:2" x14ac:dyDescent="0.2">
      <c r="B509" s="14"/>
    </row>
    <row r="510" spans="2:2" x14ac:dyDescent="0.2">
      <c r="B510" s="14"/>
    </row>
    <row r="511" spans="2:2" x14ac:dyDescent="0.2">
      <c r="B511" s="14"/>
    </row>
    <row r="512" spans="2:2" x14ac:dyDescent="0.2">
      <c r="B512" s="14"/>
    </row>
    <row r="513" spans="2:2" x14ac:dyDescent="0.2">
      <c r="B513" s="14"/>
    </row>
    <row r="514" spans="2:2" x14ac:dyDescent="0.2">
      <c r="B514" s="14"/>
    </row>
    <row r="515" spans="2:2" x14ac:dyDescent="0.2">
      <c r="B515" s="14"/>
    </row>
    <row r="516" spans="2:2" x14ac:dyDescent="0.2">
      <c r="B516" s="14"/>
    </row>
    <row r="517" spans="2:2" x14ac:dyDescent="0.2">
      <c r="B517" s="14"/>
    </row>
    <row r="518" spans="2:2" x14ac:dyDescent="0.2">
      <c r="B518" s="14"/>
    </row>
    <row r="519" spans="2:2" x14ac:dyDescent="0.2">
      <c r="B519" s="14"/>
    </row>
    <row r="520" spans="2:2" x14ac:dyDescent="0.2">
      <c r="B520" s="14"/>
    </row>
    <row r="521" spans="2:2" x14ac:dyDescent="0.2">
      <c r="B521" s="14"/>
    </row>
    <row r="522" spans="2:2" x14ac:dyDescent="0.2">
      <c r="B522" s="14"/>
    </row>
    <row r="523" spans="2:2" x14ac:dyDescent="0.2">
      <c r="B523" s="14"/>
    </row>
    <row r="524" spans="2:2" x14ac:dyDescent="0.2">
      <c r="B524" s="14"/>
    </row>
    <row r="525" spans="2:2" x14ac:dyDescent="0.2">
      <c r="B525" s="14"/>
    </row>
    <row r="526" spans="2:2" x14ac:dyDescent="0.2">
      <c r="B526" s="14"/>
    </row>
    <row r="527" spans="2:2" x14ac:dyDescent="0.2">
      <c r="B527" s="14"/>
    </row>
    <row r="528" spans="2:2" x14ac:dyDescent="0.2">
      <c r="B528" s="14"/>
    </row>
    <row r="529" spans="2:2" x14ac:dyDescent="0.2">
      <c r="B529" s="14"/>
    </row>
    <row r="530" spans="2:2" x14ac:dyDescent="0.2">
      <c r="B530" s="14"/>
    </row>
    <row r="531" spans="2:2" x14ac:dyDescent="0.2">
      <c r="B531" s="14"/>
    </row>
    <row r="532" spans="2:2" x14ac:dyDescent="0.2">
      <c r="B532" s="14"/>
    </row>
    <row r="533" spans="2:2" x14ac:dyDescent="0.2">
      <c r="B533" s="14"/>
    </row>
    <row r="534" spans="2:2" x14ac:dyDescent="0.2">
      <c r="B534" s="14"/>
    </row>
    <row r="535" spans="2:2" x14ac:dyDescent="0.2">
      <c r="B535" s="14"/>
    </row>
    <row r="536" spans="2:2" x14ac:dyDescent="0.2">
      <c r="B536" s="14"/>
    </row>
    <row r="537" spans="2:2" x14ac:dyDescent="0.2">
      <c r="B537" s="14"/>
    </row>
    <row r="538" spans="2:2" x14ac:dyDescent="0.2">
      <c r="B538" s="14"/>
    </row>
    <row r="539" spans="2:2" x14ac:dyDescent="0.2">
      <c r="B539" s="14"/>
    </row>
    <row r="540" spans="2:2" x14ac:dyDescent="0.2">
      <c r="B540" s="14"/>
    </row>
    <row r="541" spans="2:2" x14ac:dyDescent="0.2">
      <c r="B541" s="14"/>
    </row>
    <row r="542" spans="2:2" x14ac:dyDescent="0.2">
      <c r="B542" s="14"/>
    </row>
    <row r="543" spans="2:2" x14ac:dyDescent="0.2">
      <c r="B543" s="14"/>
    </row>
    <row r="544" spans="2:2" x14ac:dyDescent="0.2">
      <c r="B544" s="14"/>
    </row>
    <row r="545" spans="2:2" x14ac:dyDescent="0.2">
      <c r="B545" s="14"/>
    </row>
    <row r="546" spans="2:2" x14ac:dyDescent="0.2">
      <c r="B546" s="14"/>
    </row>
    <row r="547" spans="2:2" x14ac:dyDescent="0.2">
      <c r="B547" s="14"/>
    </row>
    <row r="548" spans="2:2" x14ac:dyDescent="0.2">
      <c r="B548" s="14"/>
    </row>
    <row r="549" spans="2:2" x14ac:dyDescent="0.2">
      <c r="B549" s="14"/>
    </row>
    <row r="550" spans="2:2" x14ac:dyDescent="0.2">
      <c r="B550" s="14"/>
    </row>
    <row r="551" spans="2:2" x14ac:dyDescent="0.2">
      <c r="B551" s="14"/>
    </row>
    <row r="552" spans="2:2" x14ac:dyDescent="0.2">
      <c r="B552" s="14"/>
    </row>
    <row r="553" spans="2:2" x14ac:dyDescent="0.2">
      <c r="B553" s="14"/>
    </row>
    <row r="554" spans="2:2" x14ac:dyDescent="0.2">
      <c r="B554" s="14"/>
    </row>
    <row r="555" spans="2:2" x14ac:dyDescent="0.2">
      <c r="B555" s="14"/>
    </row>
    <row r="556" spans="2:2" x14ac:dyDescent="0.2">
      <c r="B556" s="14"/>
    </row>
    <row r="557" spans="2:2" x14ac:dyDescent="0.2">
      <c r="B557" s="14"/>
    </row>
    <row r="558" spans="2:2" x14ac:dyDescent="0.2">
      <c r="B558" s="14"/>
    </row>
    <row r="559" spans="2:2" x14ac:dyDescent="0.2">
      <c r="B559" s="14"/>
    </row>
    <row r="560" spans="2:2" x14ac:dyDescent="0.2">
      <c r="B560" s="14"/>
    </row>
    <row r="561" spans="2:2" x14ac:dyDescent="0.2">
      <c r="B561" s="14"/>
    </row>
    <row r="562" spans="2:2" x14ac:dyDescent="0.2">
      <c r="B562" s="14"/>
    </row>
    <row r="563" spans="2:2" x14ac:dyDescent="0.2">
      <c r="B563" s="14"/>
    </row>
    <row r="564" spans="2:2" x14ac:dyDescent="0.2">
      <c r="B564" s="14"/>
    </row>
    <row r="565" spans="2:2" x14ac:dyDescent="0.2">
      <c r="B565" s="14"/>
    </row>
    <row r="566" spans="2:2" x14ac:dyDescent="0.2">
      <c r="B566" s="14"/>
    </row>
    <row r="567" spans="2:2" x14ac:dyDescent="0.2">
      <c r="B567" s="14"/>
    </row>
    <row r="568" spans="2:2" x14ac:dyDescent="0.2">
      <c r="B568" s="14"/>
    </row>
    <row r="569" spans="2:2" x14ac:dyDescent="0.2">
      <c r="B569" s="14"/>
    </row>
    <row r="570" spans="2:2" x14ac:dyDescent="0.2">
      <c r="B570" s="14"/>
    </row>
    <row r="571" spans="2:2" x14ac:dyDescent="0.2">
      <c r="B571" s="14"/>
    </row>
    <row r="572" spans="2:2" x14ac:dyDescent="0.2">
      <c r="B572" s="14"/>
    </row>
    <row r="573" spans="2:2" x14ac:dyDescent="0.2">
      <c r="B573" s="14"/>
    </row>
    <row r="574" spans="2:2" x14ac:dyDescent="0.2">
      <c r="B574" s="14"/>
    </row>
    <row r="575" spans="2:2" x14ac:dyDescent="0.2">
      <c r="B575" s="14"/>
    </row>
    <row r="576" spans="2:2" x14ac:dyDescent="0.2">
      <c r="B576" s="14"/>
    </row>
    <row r="577" spans="2:2" x14ac:dyDescent="0.2">
      <c r="B577" s="14"/>
    </row>
    <row r="578" spans="2:2" x14ac:dyDescent="0.2">
      <c r="B578" s="14"/>
    </row>
    <row r="579" spans="2:2" x14ac:dyDescent="0.2">
      <c r="B579" s="14"/>
    </row>
    <row r="580" spans="2:2" x14ac:dyDescent="0.2">
      <c r="B580" s="14"/>
    </row>
    <row r="581" spans="2:2" x14ac:dyDescent="0.2">
      <c r="B581" s="14"/>
    </row>
    <row r="582" spans="2:2" x14ac:dyDescent="0.2">
      <c r="B582" s="14"/>
    </row>
    <row r="583" spans="2:2" x14ac:dyDescent="0.2">
      <c r="B583" s="14"/>
    </row>
    <row r="584" spans="2:2" x14ac:dyDescent="0.2">
      <c r="B584" s="14"/>
    </row>
    <row r="585" spans="2:2" x14ac:dyDescent="0.2">
      <c r="B585" s="14"/>
    </row>
    <row r="586" spans="2:2" x14ac:dyDescent="0.2">
      <c r="B586" s="14"/>
    </row>
    <row r="587" spans="2:2" x14ac:dyDescent="0.2">
      <c r="B587" s="14"/>
    </row>
    <row r="588" spans="2:2" x14ac:dyDescent="0.2">
      <c r="B588" s="14"/>
    </row>
    <row r="589" spans="2:2" x14ac:dyDescent="0.2">
      <c r="B589" s="14"/>
    </row>
    <row r="590" spans="2:2" x14ac:dyDescent="0.2">
      <c r="B590" s="14"/>
    </row>
    <row r="591" spans="2:2" x14ac:dyDescent="0.2">
      <c r="B591" s="14"/>
    </row>
    <row r="592" spans="2:2" x14ac:dyDescent="0.2">
      <c r="B592" s="14"/>
    </row>
    <row r="593" spans="2:2" x14ac:dyDescent="0.2">
      <c r="B593" s="14"/>
    </row>
    <row r="594" spans="2:2" x14ac:dyDescent="0.2">
      <c r="B594" s="14"/>
    </row>
    <row r="595" spans="2:2" x14ac:dyDescent="0.2">
      <c r="B595" s="14"/>
    </row>
    <row r="596" spans="2:2" x14ac:dyDescent="0.2">
      <c r="B596" s="14"/>
    </row>
    <row r="597" spans="2:2" x14ac:dyDescent="0.2">
      <c r="B597" s="14"/>
    </row>
    <row r="598" spans="2:2" x14ac:dyDescent="0.2">
      <c r="B598" s="14"/>
    </row>
    <row r="599" spans="2:2" x14ac:dyDescent="0.2">
      <c r="B599" s="14"/>
    </row>
    <row r="600" spans="2:2" x14ac:dyDescent="0.2">
      <c r="B600" s="14"/>
    </row>
    <row r="601" spans="2:2" x14ac:dyDescent="0.2">
      <c r="B601" s="14"/>
    </row>
    <row r="602" spans="2:2" x14ac:dyDescent="0.2">
      <c r="B602" s="14"/>
    </row>
    <row r="603" spans="2:2" x14ac:dyDescent="0.2">
      <c r="B603" s="14"/>
    </row>
    <row r="604" spans="2:2" x14ac:dyDescent="0.2">
      <c r="B604" s="14"/>
    </row>
    <row r="605" spans="2:2" x14ac:dyDescent="0.2">
      <c r="B605" s="14"/>
    </row>
    <row r="606" spans="2:2" x14ac:dyDescent="0.2">
      <c r="B606" s="14"/>
    </row>
    <row r="607" spans="2:2" x14ac:dyDescent="0.2">
      <c r="B607" s="14"/>
    </row>
    <row r="608" spans="2:2" x14ac:dyDescent="0.2">
      <c r="B608" s="14"/>
    </row>
    <row r="609" spans="2:2" x14ac:dyDescent="0.2">
      <c r="B609" s="14"/>
    </row>
    <row r="610" spans="2:2" x14ac:dyDescent="0.2">
      <c r="B610" s="14"/>
    </row>
    <row r="611" spans="2:2" x14ac:dyDescent="0.2">
      <c r="B611" s="14"/>
    </row>
    <row r="612" spans="2:2" x14ac:dyDescent="0.2">
      <c r="B612" s="14"/>
    </row>
    <row r="613" spans="2:2" x14ac:dyDescent="0.2">
      <c r="B613" s="14"/>
    </row>
    <row r="614" spans="2:2" x14ac:dyDescent="0.2">
      <c r="B614" s="14"/>
    </row>
    <row r="615" spans="2:2" x14ac:dyDescent="0.2">
      <c r="B615" s="14"/>
    </row>
    <row r="616" spans="2:2" x14ac:dyDescent="0.2">
      <c r="B616" s="14"/>
    </row>
    <row r="617" spans="2:2" x14ac:dyDescent="0.2">
      <c r="B617" s="14"/>
    </row>
    <row r="618" spans="2:2" x14ac:dyDescent="0.2">
      <c r="B618" s="14"/>
    </row>
    <row r="619" spans="2:2" x14ac:dyDescent="0.2">
      <c r="B619" s="14"/>
    </row>
    <row r="620" spans="2:2" x14ac:dyDescent="0.2">
      <c r="B620" s="14"/>
    </row>
    <row r="621" spans="2:2" x14ac:dyDescent="0.2">
      <c r="B621" s="14"/>
    </row>
    <row r="622" spans="2:2" x14ac:dyDescent="0.2">
      <c r="B622" s="14"/>
    </row>
    <row r="623" spans="2:2" x14ac:dyDescent="0.2">
      <c r="B623" s="14"/>
    </row>
    <row r="624" spans="2:2" x14ac:dyDescent="0.2">
      <c r="B624" s="14"/>
    </row>
    <row r="625" spans="2:2" x14ac:dyDescent="0.2">
      <c r="B625" s="14"/>
    </row>
    <row r="626" spans="2:2" x14ac:dyDescent="0.2">
      <c r="B626" s="14"/>
    </row>
    <row r="627" spans="2:2" x14ac:dyDescent="0.2">
      <c r="B627" s="14"/>
    </row>
    <row r="628" spans="2:2" x14ac:dyDescent="0.2">
      <c r="B628" s="14"/>
    </row>
    <row r="629" spans="2:2" x14ac:dyDescent="0.2">
      <c r="B629" s="14"/>
    </row>
    <row r="630" spans="2:2" x14ac:dyDescent="0.2">
      <c r="B630" s="14"/>
    </row>
    <row r="631" spans="2:2" x14ac:dyDescent="0.2">
      <c r="B631" s="14"/>
    </row>
    <row r="632" spans="2:2" x14ac:dyDescent="0.2">
      <c r="B632" s="14"/>
    </row>
    <row r="633" spans="2:2" x14ac:dyDescent="0.2">
      <c r="B633" s="14"/>
    </row>
    <row r="634" spans="2:2" x14ac:dyDescent="0.2">
      <c r="B634" s="14"/>
    </row>
    <row r="635" spans="2:2" x14ac:dyDescent="0.2">
      <c r="B635" s="14"/>
    </row>
    <row r="636" spans="2:2" x14ac:dyDescent="0.2">
      <c r="B636" s="14"/>
    </row>
    <row r="637" spans="2:2" x14ac:dyDescent="0.2">
      <c r="B637" s="14"/>
    </row>
    <row r="638" spans="2:2" x14ac:dyDescent="0.2">
      <c r="B638" s="14"/>
    </row>
    <row r="639" spans="2:2" x14ac:dyDescent="0.2">
      <c r="B639" s="14"/>
    </row>
    <row r="640" spans="2:2" x14ac:dyDescent="0.2">
      <c r="B640" s="14"/>
    </row>
    <row r="641" spans="2:2" x14ac:dyDescent="0.2">
      <c r="B641" s="14"/>
    </row>
    <row r="642" spans="2:2" x14ac:dyDescent="0.2">
      <c r="B642" s="14"/>
    </row>
    <row r="643" spans="2:2" x14ac:dyDescent="0.2">
      <c r="B643" s="14"/>
    </row>
    <row r="644" spans="2:2" x14ac:dyDescent="0.2">
      <c r="B644" s="14"/>
    </row>
    <row r="645" spans="2:2" x14ac:dyDescent="0.2">
      <c r="B645" s="14"/>
    </row>
    <row r="646" spans="2:2" x14ac:dyDescent="0.2">
      <c r="B646" s="14"/>
    </row>
    <row r="647" spans="2:2" x14ac:dyDescent="0.2">
      <c r="B647" s="14"/>
    </row>
    <row r="648" spans="2:2" x14ac:dyDescent="0.2">
      <c r="B648" s="14"/>
    </row>
    <row r="649" spans="2:2" x14ac:dyDescent="0.2">
      <c r="B649" s="14"/>
    </row>
    <row r="650" spans="2:2" x14ac:dyDescent="0.2">
      <c r="B650" s="14"/>
    </row>
    <row r="651" spans="2:2" x14ac:dyDescent="0.2">
      <c r="B651" s="14"/>
    </row>
    <row r="652" spans="2:2" x14ac:dyDescent="0.2">
      <c r="B652" s="14"/>
    </row>
    <row r="653" spans="2:2" x14ac:dyDescent="0.2">
      <c r="B653" s="14"/>
    </row>
    <row r="654" spans="2:2" x14ac:dyDescent="0.2">
      <c r="B654" s="14"/>
    </row>
    <row r="655" spans="2:2" x14ac:dyDescent="0.2">
      <c r="B655" s="14"/>
    </row>
    <row r="656" spans="2:2" x14ac:dyDescent="0.2">
      <c r="B656" s="14"/>
    </row>
    <row r="657" spans="2:2" x14ac:dyDescent="0.2">
      <c r="B657" s="14"/>
    </row>
    <row r="658" spans="2:2" x14ac:dyDescent="0.2">
      <c r="B658" s="14"/>
    </row>
    <row r="659" spans="2:2" x14ac:dyDescent="0.2">
      <c r="B659" s="14"/>
    </row>
    <row r="660" spans="2:2" x14ac:dyDescent="0.2">
      <c r="B660" s="14"/>
    </row>
    <row r="661" spans="2:2" x14ac:dyDescent="0.2">
      <c r="B661" s="14"/>
    </row>
    <row r="662" spans="2:2" x14ac:dyDescent="0.2">
      <c r="B662" s="14"/>
    </row>
    <row r="663" spans="2:2" x14ac:dyDescent="0.2">
      <c r="B663" s="14"/>
    </row>
    <row r="664" spans="2:2" x14ac:dyDescent="0.2">
      <c r="B664" s="14"/>
    </row>
    <row r="665" spans="2:2" x14ac:dyDescent="0.2">
      <c r="B665" s="14"/>
    </row>
    <row r="666" spans="2:2" x14ac:dyDescent="0.2">
      <c r="B666" s="14"/>
    </row>
    <row r="667" spans="2:2" x14ac:dyDescent="0.2">
      <c r="B667" s="14"/>
    </row>
    <row r="668" spans="2:2" x14ac:dyDescent="0.2">
      <c r="B668" s="14"/>
    </row>
    <row r="669" spans="2:2" x14ac:dyDescent="0.2">
      <c r="B669" s="14"/>
    </row>
    <row r="670" spans="2:2" x14ac:dyDescent="0.2">
      <c r="B670" s="14"/>
    </row>
    <row r="671" spans="2:2" x14ac:dyDescent="0.2">
      <c r="B671" s="14"/>
    </row>
    <row r="672" spans="2:2" x14ac:dyDescent="0.2">
      <c r="B672" s="14"/>
    </row>
    <row r="673" spans="2:2" x14ac:dyDescent="0.2">
      <c r="B673" s="14"/>
    </row>
    <row r="674" spans="2:2" x14ac:dyDescent="0.2">
      <c r="B674" s="14"/>
    </row>
    <row r="675" spans="2:2" x14ac:dyDescent="0.2">
      <c r="B675" s="14"/>
    </row>
    <row r="676" spans="2:2" x14ac:dyDescent="0.2">
      <c r="B676" s="14"/>
    </row>
    <row r="677" spans="2:2" x14ac:dyDescent="0.2">
      <c r="B677" s="14"/>
    </row>
    <row r="678" spans="2:2" x14ac:dyDescent="0.2">
      <c r="B678" s="14"/>
    </row>
    <row r="679" spans="2:2" x14ac:dyDescent="0.2">
      <c r="B679" s="14"/>
    </row>
    <row r="680" spans="2:2" x14ac:dyDescent="0.2">
      <c r="B680" s="14"/>
    </row>
    <row r="681" spans="2:2" x14ac:dyDescent="0.2">
      <c r="B681" s="14"/>
    </row>
    <row r="682" spans="2:2" x14ac:dyDescent="0.2">
      <c r="B682" s="14"/>
    </row>
    <row r="683" spans="2:2" x14ac:dyDescent="0.2">
      <c r="B683" s="14"/>
    </row>
    <row r="684" spans="2:2" x14ac:dyDescent="0.2">
      <c r="B684" s="14"/>
    </row>
    <row r="685" spans="2:2" x14ac:dyDescent="0.2">
      <c r="B685" s="14"/>
    </row>
    <row r="686" spans="2:2" x14ac:dyDescent="0.2">
      <c r="B686" s="14"/>
    </row>
    <row r="687" spans="2:2" x14ac:dyDescent="0.2">
      <c r="B687" s="14"/>
    </row>
    <row r="688" spans="2:2" x14ac:dyDescent="0.2">
      <c r="B688" s="14"/>
    </row>
    <row r="689" spans="2:2" x14ac:dyDescent="0.2">
      <c r="B689" s="14"/>
    </row>
    <row r="690" spans="2:2" x14ac:dyDescent="0.2">
      <c r="B690" s="14"/>
    </row>
    <row r="691" spans="2:2" x14ac:dyDescent="0.2">
      <c r="B691" s="14"/>
    </row>
    <row r="692" spans="2:2" x14ac:dyDescent="0.2">
      <c r="B692" s="14"/>
    </row>
    <row r="693" spans="2:2" x14ac:dyDescent="0.2">
      <c r="B693" s="14"/>
    </row>
    <row r="694" spans="2:2" x14ac:dyDescent="0.2">
      <c r="B694" s="14"/>
    </row>
    <row r="695" spans="2:2" x14ac:dyDescent="0.2">
      <c r="B695" s="14"/>
    </row>
    <row r="696" spans="2:2" x14ac:dyDescent="0.2">
      <c r="B696" s="14"/>
    </row>
    <row r="697" spans="2:2" x14ac:dyDescent="0.2">
      <c r="B697" s="14"/>
    </row>
    <row r="698" spans="2:2" x14ac:dyDescent="0.2">
      <c r="B698" s="14"/>
    </row>
    <row r="699" spans="2:2" x14ac:dyDescent="0.2">
      <c r="B699" s="14"/>
    </row>
    <row r="700" spans="2:2" x14ac:dyDescent="0.2">
      <c r="B700" s="14"/>
    </row>
    <row r="701" spans="2:2" x14ac:dyDescent="0.2">
      <c r="B701" s="14"/>
    </row>
    <row r="702" spans="2:2" x14ac:dyDescent="0.2">
      <c r="B702" s="14"/>
    </row>
    <row r="703" spans="2:2" x14ac:dyDescent="0.2">
      <c r="B703" s="14"/>
    </row>
    <row r="704" spans="2:2" x14ac:dyDescent="0.2">
      <c r="B704" s="14"/>
    </row>
    <row r="705" spans="2:2" x14ac:dyDescent="0.2">
      <c r="B705" s="14"/>
    </row>
    <row r="706" spans="2:2" x14ac:dyDescent="0.2">
      <c r="B706" s="14"/>
    </row>
    <row r="707" spans="2:2" x14ac:dyDescent="0.2">
      <c r="B707" s="14"/>
    </row>
    <row r="708" spans="2:2" x14ac:dyDescent="0.2">
      <c r="B708" s="14"/>
    </row>
    <row r="709" spans="2:2" x14ac:dyDescent="0.2">
      <c r="B709" s="14"/>
    </row>
    <row r="710" spans="2:2" x14ac:dyDescent="0.2">
      <c r="B710" s="14"/>
    </row>
    <row r="711" spans="2:2" x14ac:dyDescent="0.2">
      <c r="B711" s="14"/>
    </row>
    <row r="712" spans="2:2" x14ac:dyDescent="0.2">
      <c r="B712" s="14"/>
    </row>
    <row r="713" spans="2:2" x14ac:dyDescent="0.2">
      <c r="B713" s="14"/>
    </row>
    <row r="714" spans="2:2" x14ac:dyDescent="0.2">
      <c r="B714" s="14"/>
    </row>
    <row r="715" spans="2:2" x14ac:dyDescent="0.2">
      <c r="B715" s="14"/>
    </row>
    <row r="716" spans="2:2" x14ac:dyDescent="0.2">
      <c r="B716" s="14"/>
    </row>
    <row r="717" spans="2:2" x14ac:dyDescent="0.2">
      <c r="B717" s="14"/>
    </row>
    <row r="718" spans="2:2" x14ac:dyDescent="0.2">
      <c r="B718" s="14"/>
    </row>
    <row r="719" spans="2:2" x14ac:dyDescent="0.2">
      <c r="B719" s="14"/>
    </row>
    <row r="720" spans="2:2" x14ac:dyDescent="0.2">
      <c r="B720" s="14"/>
    </row>
    <row r="721" spans="2:2" x14ac:dyDescent="0.2">
      <c r="B721" s="14"/>
    </row>
    <row r="722" spans="2:2" x14ac:dyDescent="0.2">
      <c r="B722" s="14"/>
    </row>
    <row r="723" spans="2:2" x14ac:dyDescent="0.2">
      <c r="B723" s="14"/>
    </row>
    <row r="724" spans="2:2" x14ac:dyDescent="0.2">
      <c r="B724" s="14"/>
    </row>
    <row r="725" spans="2:2" x14ac:dyDescent="0.2">
      <c r="B725" s="14"/>
    </row>
    <row r="726" spans="2:2" x14ac:dyDescent="0.2">
      <c r="B726" s="14"/>
    </row>
    <row r="727" spans="2:2" x14ac:dyDescent="0.2">
      <c r="B727" s="14"/>
    </row>
    <row r="728" spans="2:2" x14ac:dyDescent="0.2">
      <c r="B728" s="14"/>
    </row>
    <row r="729" spans="2:2" x14ac:dyDescent="0.2">
      <c r="B729" s="14"/>
    </row>
  </sheetData>
  <mergeCells count="44">
    <mergeCell ref="V17:V20"/>
    <mergeCell ref="K11:L11"/>
    <mergeCell ref="M11:N11"/>
    <mergeCell ref="O11:P11"/>
    <mergeCell ref="S11:T11"/>
    <mergeCell ref="S12:T12"/>
    <mergeCell ref="C10:D10"/>
    <mergeCell ref="G10:H10"/>
    <mergeCell ref="I10:J10"/>
    <mergeCell ref="C11:D11"/>
    <mergeCell ref="E11:F11"/>
    <mergeCell ref="G11:H11"/>
    <mergeCell ref="I11:J11"/>
    <mergeCell ref="C9:D9"/>
    <mergeCell ref="E9:F9"/>
    <mergeCell ref="G9:H9"/>
    <mergeCell ref="I9:J9"/>
    <mergeCell ref="M9:N9"/>
    <mergeCell ref="K8:L8"/>
    <mergeCell ref="S8:T8"/>
    <mergeCell ref="A7:B7"/>
    <mergeCell ref="C7:D7"/>
    <mergeCell ref="E7:F7"/>
    <mergeCell ref="G7:H7"/>
    <mergeCell ref="I7:J7"/>
    <mergeCell ref="K7:L7"/>
    <mergeCell ref="A8:B8"/>
    <mergeCell ref="C8:D8"/>
    <mergeCell ref="E8:F8"/>
    <mergeCell ref="G8:H8"/>
    <mergeCell ref="I8:J8"/>
    <mergeCell ref="K6:N6"/>
    <mergeCell ref="O6:P6"/>
    <mergeCell ref="S6:T6"/>
    <mergeCell ref="M7:N7"/>
    <mergeCell ref="S7:T7"/>
    <mergeCell ref="C3:P3"/>
    <mergeCell ref="S3:T3"/>
    <mergeCell ref="I4:J4"/>
    <mergeCell ref="S4:T4"/>
    <mergeCell ref="C5:J5"/>
    <mergeCell ref="K5:N5"/>
    <mergeCell ref="O5:P5"/>
    <mergeCell ref="S5:T5"/>
  </mergeCells>
  <pageMargins left="0.39370078740157483" right="0.35433070866141736" top="0.70866141732283472" bottom="0.47244094488188981" header="0.51181102362204722" footer="0.51181102362204722"/>
  <pageSetup paperSize="9" scale="94"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68"/>
  <sheetViews>
    <sheetView zoomScale="80" zoomScaleNormal="80" workbookViewId="0">
      <pane xSplit="1" ySplit="13" topLeftCell="B14" activePane="bottomRight" state="frozen"/>
      <selection activeCell="A19" sqref="A19:I19"/>
      <selection pane="topRight" activeCell="A19" sqref="A19:I19"/>
      <selection pane="bottomLeft" activeCell="A19" sqref="A19:I19"/>
      <selection pane="bottomRight" activeCell="AA13" sqref="AA13"/>
    </sheetView>
  </sheetViews>
  <sheetFormatPr defaultRowHeight="12.75" x14ac:dyDescent="0.2"/>
  <cols>
    <col min="1" max="1" width="24.7109375" customWidth="1"/>
    <col min="2" max="2" width="11.85546875" customWidth="1"/>
    <col min="3" max="3" width="1.42578125" customWidth="1"/>
    <col min="4" max="4" width="12.5703125" customWidth="1"/>
    <col min="5" max="5" width="1.7109375" customWidth="1"/>
    <col min="6" max="6" width="11.7109375" customWidth="1"/>
    <col min="7" max="7" width="2.140625" customWidth="1"/>
    <col min="8" max="8" width="11.5703125" customWidth="1"/>
    <col min="9" max="9" width="1.85546875" customWidth="1"/>
    <col min="10" max="10" width="10.28515625" customWidth="1"/>
    <col min="11" max="11" width="1.42578125" customWidth="1"/>
    <col min="12" max="12" width="11.5703125" customWidth="1"/>
    <col min="13" max="13" width="2" customWidth="1"/>
    <col min="14" max="14" width="10.5703125" customWidth="1"/>
    <col min="15" max="15" width="1.140625" customWidth="1"/>
    <col min="16" max="16" width="12.7109375" customWidth="1"/>
    <col min="17" max="17" width="0.85546875" customWidth="1"/>
    <col min="18" max="18" width="13.28515625" customWidth="1"/>
    <col min="19" max="19" width="1.7109375" customWidth="1"/>
    <col min="20" max="20" width="3.5703125" customWidth="1"/>
    <col min="21" max="21" width="10.85546875" customWidth="1"/>
    <col min="22" max="23" width="1.7109375" customWidth="1"/>
    <col min="24" max="24" width="3.7109375" customWidth="1"/>
    <col min="25" max="25" width="10.7109375" customWidth="1"/>
    <col min="26" max="26" width="1.7109375" customWidth="1"/>
    <col min="27" max="27" width="9.7109375" bestFit="1" customWidth="1"/>
    <col min="28" max="28" width="1.7109375" customWidth="1"/>
    <col min="29" max="29" width="10" customWidth="1"/>
    <col min="30" max="30" width="1.7109375" customWidth="1"/>
    <col min="31" max="31" width="10.42578125" customWidth="1"/>
    <col min="32" max="32" width="2" customWidth="1"/>
    <col min="33" max="33" width="9.7109375" bestFit="1" customWidth="1"/>
    <col min="34" max="34" width="1.85546875" customWidth="1"/>
    <col min="35" max="35" width="9.28515625" bestFit="1" customWidth="1"/>
    <col min="36" max="36" width="1.5703125" customWidth="1"/>
    <col min="37" max="37" width="9.28515625" bestFit="1" customWidth="1"/>
    <col min="38" max="38" width="1.85546875" customWidth="1"/>
    <col min="39" max="39" width="9.28515625" bestFit="1" customWidth="1"/>
    <col min="40" max="40" width="1.85546875" customWidth="1"/>
    <col min="43" max="43" width="14.42578125" customWidth="1"/>
  </cols>
  <sheetData>
    <row r="1" spans="1:43" ht="23.25" x14ac:dyDescent="0.35">
      <c r="A1" s="325" t="s">
        <v>1207</v>
      </c>
      <c r="J1" s="326"/>
      <c r="X1" s="24"/>
    </row>
    <row r="2" spans="1:43" ht="13.5" thickBot="1" x14ac:dyDescent="0.25"/>
    <row r="3" spans="1:43" x14ac:dyDescent="0.2">
      <c r="A3" s="25"/>
      <c r="B3" s="3149" t="s">
        <v>366</v>
      </c>
      <c r="C3" s="3150"/>
      <c r="D3" s="3150"/>
      <c r="E3" s="3150"/>
      <c r="F3" s="3150"/>
      <c r="G3" s="3150"/>
      <c r="H3" s="3150"/>
      <c r="I3" s="3150"/>
      <c r="J3" s="3150"/>
      <c r="K3" s="3150"/>
      <c r="L3" s="327">
        <v>2011</v>
      </c>
      <c r="M3" s="2097"/>
      <c r="N3" s="2097"/>
      <c r="O3" s="2097"/>
      <c r="P3" s="2097"/>
      <c r="Q3" s="2098"/>
      <c r="R3" s="2105"/>
      <c r="S3" s="2098"/>
      <c r="U3" s="2847" t="s">
        <v>374</v>
      </c>
      <c r="V3" s="3126"/>
      <c r="W3" s="14"/>
    </row>
    <row r="4" spans="1:43" x14ac:dyDescent="0.2">
      <c r="A4" s="1"/>
      <c r="B4" s="2851" t="s">
        <v>71</v>
      </c>
      <c r="C4" s="2852"/>
      <c r="D4" s="2852"/>
      <c r="E4" s="2852"/>
      <c r="F4" s="2852"/>
      <c r="G4" s="2852"/>
      <c r="H4" s="2852"/>
      <c r="I4" s="2852"/>
      <c r="J4" s="2852"/>
      <c r="K4" s="2852"/>
      <c r="L4" s="2852"/>
      <c r="M4" s="2852"/>
      <c r="N4" s="2852"/>
      <c r="O4" s="2852"/>
      <c r="P4" s="2852"/>
      <c r="Q4" s="2853"/>
      <c r="R4" s="2851" t="s">
        <v>367</v>
      </c>
      <c r="S4" s="2853"/>
      <c r="U4" s="2971" t="s">
        <v>410</v>
      </c>
      <c r="V4" s="2972"/>
      <c r="W4" s="2102"/>
    </row>
    <row r="5" spans="1:43" x14ac:dyDescent="0.2">
      <c r="A5" s="1"/>
      <c r="B5" s="2851" t="s">
        <v>370</v>
      </c>
      <c r="C5" s="2852"/>
      <c r="D5" s="2852"/>
      <c r="E5" s="2852"/>
      <c r="F5" s="2852"/>
      <c r="G5" s="2852"/>
      <c r="H5" s="2852"/>
      <c r="I5" s="2852"/>
      <c r="J5" s="2852"/>
      <c r="K5" s="2852"/>
      <c r="L5" s="2852"/>
      <c r="M5" s="2852"/>
      <c r="N5" s="2852"/>
      <c r="O5" s="2852"/>
      <c r="P5" s="2852"/>
      <c r="Q5" s="2853"/>
      <c r="R5" s="2851" t="s">
        <v>371</v>
      </c>
      <c r="S5" s="2853"/>
      <c r="U5" s="2971" t="s">
        <v>862</v>
      </c>
      <c r="V5" s="2972"/>
      <c r="W5" s="2102"/>
    </row>
    <row r="6" spans="1:43" x14ac:dyDescent="0.2">
      <c r="A6" s="1"/>
      <c r="B6" s="1"/>
      <c r="C6" s="14"/>
      <c r="D6" s="14"/>
      <c r="E6" s="14"/>
      <c r="F6" s="14"/>
      <c r="G6" s="14"/>
      <c r="H6" s="14"/>
      <c r="I6" s="14"/>
      <c r="J6" s="14"/>
      <c r="K6" s="14"/>
      <c r="L6" s="14"/>
      <c r="M6" s="14"/>
      <c r="N6" s="14"/>
      <c r="O6" s="14"/>
      <c r="P6" s="14"/>
      <c r="Q6" s="5"/>
      <c r="R6" s="2851" t="s">
        <v>374</v>
      </c>
      <c r="S6" s="2853"/>
      <c r="U6" s="2971" t="s">
        <v>341</v>
      </c>
      <c r="V6" s="2972"/>
      <c r="W6" s="2123"/>
    </row>
    <row r="7" spans="1:43" x14ac:dyDescent="0.2">
      <c r="A7" s="2106" t="s">
        <v>678</v>
      </c>
      <c r="B7" s="2879" t="s">
        <v>557</v>
      </c>
      <c r="C7" s="2850"/>
      <c r="D7" s="2849" t="s">
        <v>557</v>
      </c>
      <c r="E7" s="2850"/>
      <c r="F7" s="2849" t="s">
        <v>557</v>
      </c>
      <c r="G7" s="2850"/>
      <c r="H7" s="2849" t="s">
        <v>381</v>
      </c>
      <c r="I7" s="2890"/>
      <c r="J7" s="2849" t="s">
        <v>381</v>
      </c>
      <c r="K7" s="2890"/>
      <c r="L7" s="2849" t="s">
        <v>382</v>
      </c>
      <c r="M7" s="2890"/>
      <c r="N7" s="2849" t="s">
        <v>383</v>
      </c>
      <c r="O7" s="2890"/>
      <c r="P7" s="2104"/>
      <c r="Q7" s="2121"/>
      <c r="R7" s="2851" t="s">
        <v>384</v>
      </c>
      <c r="S7" s="2853"/>
      <c r="U7" s="2021" t="s">
        <v>871</v>
      </c>
      <c r="V7" s="2110"/>
      <c r="W7" s="2123"/>
    </row>
    <row r="8" spans="1:43" x14ac:dyDescent="0.2">
      <c r="A8" s="2106"/>
      <c r="B8" s="2851" t="s">
        <v>659</v>
      </c>
      <c r="C8" s="2864"/>
      <c r="D8" s="2854" t="s">
        <v>562</v>
      </c>
      <c r="E8" s="2864"/>
      <c r="F8" s="2854" t="s">
        <v>380</v>
      </c>
      <c r="G8" s="2864"/>
      <c r="H8" s="2854" t="s">
        <v>391</v>
      </c>
      <c r="I8" s="2852"/>
      <c r="J8" s="2854" t="s">
        <v>391</v>
      </c>
      <c r="K8" s="2852"/>
      <c r="L8" s="2854" t="s">
        <v>392</v>
      </c>
      <c r="M8" s="2852"/>
      <c r="N8" s="2854" t="s">
        <v>393</v>
      </c>
      <c r="O8" s="2852"/>
      <c r="P8" s="2885" t="s">
        <v>488</v>
      </c>
      <c r="Q8" s="3152"/>
      <c r="R8" s="2851" t="s">
        <v>394</v>
      </c>
      <c r="S8" s="2853"/>
      <c r="U8" s="2971"/>
      <c r="V8" s="2972"/>
      <c r="W8" s="2123"/>
    </row>
    <row r="9" spans="1:43" x14ac:dyDescent="0.2">
      <c r="A9" s="1"/>
      <c r="B9" s="3309" t="s">
        <v>660</v>
      </c>
      <c r="C9" s="2864"/>
      <c r="D9" s="2854" t="s">
        <v>413</v>
      </c>
      <c r="E9" s="2864"/>
      <c r="F9" s="2854" t="s">
        <v>390</v>
      </c>
      <c r="G9" s="2864"/>
      <c r="H9" s="2854" t="s">
        <v>400</v>
      </c>
      <c r="I9" s="2852"/>
      <c r="J9" s="2854" t="s">
        <v>401</v>
      </c>
      <c r="K9" s="2852"/>
      <c r="L9" s="2854" t="s">
        <v>402</v>
      </c>
      <c r="M9" s="2852"/>
      <c r="N9" s="2854" t="s">
        <v>875</v>
      </c>
      <c r="O9" s="2852"/>
      <c r="P9" s="2885"/>
      <c r="Q9" s="3152"/>
      <c r="R9" s="2851"/>
      <c r="S9" s="2853"/>
      <c r="U9" s="2971"/>
      <c r="V9" s="2972"/>
      <c r="W9" s="2123"/>
    </row>
    <row r="10" spans="1:43" x14ac:dyDescent="0.2">
      <c r="A10" s="1"/>
      <c r="B10" s="2106" t="s">
        <v>406</v>
      </c>
      <c r="C10" s="2101"/>
      <c r="D10" s="2854" t="s">
        <v>661</v>
      </c>
      <c r="E10" s="2864"/>
      <c r="F10" s="2854" t="s">
        <v>399</v>
      </c>
      <c r="G10" s="2864"/>
      <c r="H10" s="2854" t="s">
        <v>408</v>
      </c>
      <c r="I10" s="2864"/>
      <c r="J10" s="2854" t="s">
        <v>399</v>
      </c>
      <c r="K10" s="2864"/>
      <c r="L10" s="2854" t="s">
        <v>876</v>
      </c>
      <c r="M10" s="2864"/>
      <c r="N10" s="2854" t="s">
        <v>877</v>
      </c>
      <c r="O10" s="2864"/>
      <c r="P10" s="2107"/>
      <c r="Q10" s="2122"/>
      <c r="R10" s="2106"/>
      <c r="S10" s="2103"/>
      <c r="U10" s="2111"/>
      <c r="V10" s="2110"/>
      <c r="W10" s="2123"/>
    </row>
    <row r="11" spans="1:43" x14ac:dyDescent="0.2">
      <c r="A11" s="2106"/>
      <c r="B11" s="2851" t="s">
        <v>412</v>
      </c>
      <c r="C11" s="2864"/>
      <c r="D11" s="2854" t="s">
        <v>662</v>
      </c>
      <c r="E11" s="2864"/>
      <c r="F11" s="2854" t="s">
        <v>407</v>
      </c>
      <c r="G11" s="2864"/>
      <c r="H11" s="2854" t="s">
        <v>570</v>
      </c>
      <c r="I11" s="2864"/>
      <c r="J11" s="2854"/>
      <c r="K11" s="2852"/>
      <c r="L11" s="2854" t="s">
        <v>878</v>
      </c>
      <c r="M11" s="2864"/>
      <c r="N11" s="2854" t="s">
        <v>409</v>
      </c>
      <c r="O11" s="2864"/>
      <c r="P11" s="2100"/>
      <c r="Q11" s="2103"/>
      <c r="R11" s="2106"/>
      <c r="S11" s="2103"/>
      <c r="U11" s="1"/>
      <c r="V11" s="5"/>
      <c r="W11" s="62"/>
      <c r="X11" s="13"/>
    </row>
    <row r="12" spans="1:43" x14ac:dyDescent="0.2">
      <c r="A12" s="2106"/>
      <c r="B12" s="2106"/>
      <c r="C12" s="2101"/>
      <c r="D12" s="2882" t="s">
        <v>413</v>
      </c>
      <c r="E12" s="2884"/>
      <c r="F12" s="2882" t="s">
        <v>663</v>
      </c>
      <c r="G12" s="2884"/>
      <c r="H12" s="2882" t="s">
        <v>659</v>
      </c>
      <c r="I12" s="2884"/>
      <c r="J12" s="31"/>
      <c r="K12" s="14"/>
      <c r="L12" s="2882" t="s">
        <v>409</v>
      </c>
      <c r="M12" s="2884"/>
      <c r="N12" s="2100"/>
      <c r="O12" s="2102"/>
      <c r="P12" s="2100"/>
      <c r="Q12" s="2103"/>
      <c r="R12" s="2106"/>
      <c r="S12" s="224"/>
      <c r="U12" s="2851"/>
      <c r="V12" s="2853"/>
      <c r="W12" s="14"/>
    </row>
    <row r="13" spans="1:43" ht="13.5" thickBot="1" x14ac:dyDescent="0.25">
      <c r="A13" s="1956" t="s">
        <v>879</v>
      </c>
      <c r="B13" s="334">
        <v>0.5</v>
      </c>
      <c r="C13" s="335"/>
      <c r="D13" s="336">
        <v>1</v>
      </c>
      <c r="E13" s="337"/>
      <c r="F13" s="338">
        <v>1.5</v>
      </c>
      <c r="G13" s="339"/>
      <c r="H13" s="338">
        <v>0.5</v>
      </c>
      <c r="I13" s="340"/>
      <c r="J13" s="336">
        <v>1</v>
      </c>
      <c r="K13" s="340"/>
      <c r="L13" s="338">
        <v>0.5</v>
      </c>
      <c r="M13" s="340"/>
      <c r="N13" s="338">
        <v>0.5</v>
      </c>
      <c r="O13" s="337"/>
      <c r="P13" s="2099"/>
      <c r="Q13" s="2119"/>
      <c r="R13" s="2120"/>
      <c r="S13" s="2119"/>
      <c r="U13" s="3142" t="s">
        <v>486</v>
      </c>
      <c r="V13" s="3141"/>
      <c r="W13" s="2102"/>
    </row>
    <row r="14" spans="1:43" x14ac:dyDescent="0.2">
      <c r="A14" s="642" t="s">
        <v>591</v>
      </c>
      <c r="B14" s="2131">
        <v>481</v>
      </c>
      <c r="C14" s="2132"/>
      <c r="D14" s="2040">
        <v>3921</v>
      </c>
      <c r="E14" s="2133"/>
      <c r="F14" s="2040">
        <v>2798</v>
      </c>
      <c r="G14" s="2133"/>
      <c r="H14" s="2040">
        <v>0</v>
      </c>
      <c r="I14" s="2133"/>
      <c r="J14" s="2040">
        <v>0</v>
      </c>
      <c r="K14" s="2133"/>
      <c r="L14" s="2040">
        <v>472</v>
      </c>
      <c r="M14" s="2133"/>
      <c r="N14" s="2040">
        <v>11</v>
      </c>
      <c r="O14" s="2133"/>
      <c r="P14" s="1263">
        <v>7683</v>
      </c>
      <c r="Q14" s="657"/>
      <c r="R14" s="677">
        <v>8600</v>
      </c>
      <c r="S14" s="253"/>
      <c r="T14" s="1"/>
      <c r="U14" s="654">
        <v>165069.57245547528</v>
      </c>
      <c r="V14" s="643"/>
      <c r="W14" s="2102"/>
      <c r="AQ14" s="2025"/>
    </row>
    <row r="15" spans="1:43" x14ac:dyDescent="0.2">
      <c r="A15" s="642" t="s">
        <v>494</v>
      </c>
      <c r="B15" s="2131">
        <v>311</v>
      </c>
      <c r="C15" s="2132"/>
      <c r="D15" s="2040">
        <v>1758</v>
      </c>
      <c r="E15" s="2133"/>
      <c r="F15" s="2040">
        <v>1339</v>
      </c>
      <c r="G15" s="2133"/>
      <c r="H15" s="2040">
        <v>937</v>
      </c>
      <c r="I15" s="2133"/>
      <c r="J15" s="2040">
        <v>0</v>
      </c>
      <c r="K15" s="2133"/>
      <c r="L15" s="2040">
        <v>937</v>
      </c>
      <c r="M15" s="2133"/>
      <c r="N15" s="2040">
        <v>523.91499999999996</v>
      </c>
      <c r="O15" s="2133"/>
      <c r="P15" s="1263">
        <v>5805.915</v>
      </c>
      <c r="Q15" s="657"/>
      <c r="R15" s="677">
        <v>5120.9579999999996</v>
      </c>
      <c r="S15" s="643"/>
      <c r="T15" s="1"/>
      <c r="U15" s="654">
        <v>98292.366002609968</v>
      </c>
      <c r="V15" s="643"/>
      <c r="W15" s="14"/>
      <c r="AQ15" s="2025"/>
    </row>
    <row r="16" spans="1:43" x14ac:dyDescent="0.2">
      <c r="A16" s="642" t="s">
        <v>612</v>
      </c>
      <c r="B16" s="2131">
        <v>193</v>
      </c>
      <c r="C16" s="2132"/>
      <c r="D16" s="2040">
        <v>1420</v>
      </c>
      <c r="E16" s="2133"/>
      <c r="F16" s="2040">
        <v>916</v>
      </c>
      <c r="G16" s="2133"/>
      <c r="H16" s="2040">
        <v>175</v>
      </c>
      <c r="I16" s="2133"/>
      <c r="J16" s="2040">
        <v>0</v>
      </c>
      <c r="K16" s="2133"/>
      <c r="L16" s="2040">
        <v>67</v>
      </c>
      <c r="M16" s="2133"/>
      <c r="N16" s="2040">
        <v>0.5</v>
      </c>
      <c r="O16" s="2133"/>
      <c r="P16" s="1263">
        <v>2771.5</v>
      </c>
      <c r="Q16" s="657"/>
      <c r="R16" s="677">
        <v>3011.75</v>
      </c>
      <c r="S16" s="643"/>
      <c r="T16" s="1"/>
      <c r="U16" s="654">
        <v>57807.940097997409</v>
      </c>
      <c r="V16" s="643"/>
      <c r="W16" s="14"/>
      <c r="AQ16" s="2025"/>
    </row>
    <row r="17" spans="1:43" x14ac:dyDescent="0.2">
      <c r="A17" s="642" t="s">
        <v>306</v>
      </c>
      <c r="B17" s="2131">
        <v>215</v>
      </c>
      <c r="C17" s="2132"/>
      <c r="D17" s="2040">
        <v>3499</v>
      </c>
      <c r="E17" s="2133"/>
      <c r="F17" s="2040">
        <v>1790</v>
      </c>
      <c r="G17" s="2133"/>
      <c r="H17" s="2040">
        <v>0</v>
      </c>
      <c r="I17" s="2133"/>
      <c r="J17" s="2040">
        <v>0</v>
      </c>
      <c r="K17" s="2133"/>
      <c r="L17" s="2040">
        <v>0</v>
      </c>
      <c r="M17" s="2133"/>
      <c r="N17" s="2040">
        <v>37</v>
      </c>
      <c r="O17" s="2133"/>
      <c r="P17" s="1263">
        <v>5541</v>
      </c>
      <c r="Q17" s="657"/>
      <c r="R17" s="677">
        <v>6310</v>
      </c>
      <c r="S17" s="643"/>
      <c r="T17" s="1"/>
      <c r="U17" s="654">
        <v>121115.00025512198</v>
      </c>
      <c r="V17" s="643"/>
      <c r="W17" s="14"/>
      <c r="AQ17" s="2025"/>
    </row>
    <row r="18" spans="1:43" x14ac:dyDescent="0.2">
      <c r="A18" s="658" t="s">
        <v>496</v>
      </c>
      <c r="B18" s="2131">
        <v>0</v>
      </c>
      <c r="C18" s="2132"/>
      <c r="D18" s="2040">
        <v>772</v>
      </c>
      <c r="E18" s="2133"/>
      <c r="F18" s="2040">
        <v>900</v>
      </c>
      <c r="G18" s="2133"/>
      <c r="H18" s="2040">
        <v>135</v>
      </c>
      <c r="I18" s="2133"/>
      <c r="J18" s="2040">
        <v>8</v>
      </c>
      <c r="K18" s="2133"/>
      <c r="L18" s="2040">
        <v>405</v>
      </c>
      <c r="M18" s="2133"/>
      <c r="N18" s="2040">
        <v>39.14</v>
      </c>
      <c r="O18" s="2133"/>
      <c r="P18" s="1263">
        <v>2259.14</v>
      </c>
      <c r="Q18" s="657"/>
      <c r="R18" s="677">
        <v>2419.5700000000002</v>
      </c>
      <c r="S18" s="689"/>
      <c r="T18" s="1"/>
      <c r="U18" s="654">
        <v>46441.556444894697</v>
      </c>
      <c r="V18" s="643"/>
      <c r="W18" s="14"/>
      <c r="AQ18" s="2025"/>
    </row>
    <row r="19" spans="1:43" x14ac:dyDescent="0.2">
      <c r="A19" s="642" t="s">
        <v>445</v>
      </c>
      <c r="B19" s="2131">
        <v>295</v>
      </c>
      <c r="C19" s="2132"/>
      <c r="D19" s="2040">
        <v>1992</v>
      </c>
      <c r="E19" s="2133"/>
      <c r="F19" s="2040">
        <v>798</v>
      </c>
      <c r="G19" s="2133"/>
      <c r="H19" s="2040">
        <v>870</v>
      </c>
      <c r="I19" s="2133"/>
      <c r="J19" s="2040">
        <v>65</v>
      </c>
      <c r="K19" s="2133"/>
      <c r="L19" s="2040">
        <v>1131</v>
      </c>
      <c r="M19" s="2133"/>
      <c r="N19" s="2040">
        <v>297.83</v>
      </c>
      <c r="O19" s="2133"/>
      <c r="P19" s="1263">
        <v>5448.83</v>
      </c>
      <c r="Q19" s="657"/>
      <c r="R19" s="677">
        <v>4550.915</v>
      </c>
      <c r="S19" s="690"/>
      <c r="T19" s="1"/>
      <c r="U19" s="654">
        <v>87350.882945489459</v>
      </c>
      <c r="V19" s="643"/>
      <c r="W19" s="14"/>
      <c r="AQ19" s="2025"/>
    </row>
    <row r="20" spans="1:43" x14ac:dyDescent="0.2">
      <c r="A20" s="642" t="s">
        <v>592</v>
      </c>
      <c r="B20" s="2131">
        <v>1187</v>
      </c>
      <c r="C20" s="2132"/>
      <c r="D20" s="2040">
        <v>5867</v>
      </c>
      <c r="E20" s="2133"/>
      <c r="F20" s="2040">
        <v>1730</v>
      </c>
      <c r="G20" s="2133"/>
      <c r="H20" s="2040">
        <v>248</v>
      </c>
      <c r="I20" s="2133"/>
      <c r="J20" s="2040">
        <v>176</v>
      </c>
      <c r="K20" s="2133"/>
      <c r="L20" s="2040">
        <v>1559</v>
      </c>
      <c r="M20" s="2133"/>
      <c r="N20" s="2040">
        <v>132</v>
      </c>
      <c r="O20" s="2133"/>
      <c r="P20" s="1263">
        <v>10899</v>
      </c>
      <c r="Q20" s="657"/>
      <c r="R20" s="677">
        <v>10201</v>
      </c>
      <c r="S20" s="690"/>
      <c r="T20" s="1"/>
      <c r="U20" s="654">
        <v>195799.38472305852</v>
      </c>
      <c r="V20" s="643"/>
      <c r="W20" s="14"/>
      <c r="X20" s="3337">
        <v>2.44</v>
      </c>
      <c r="AQ20" s="2025"/>
    </row>
    <row r="21" spans="1:43" x14ac:dyDescent="0.2">
      <c r="A21" s="642" t="s">
        <v>593</v>
      </c>
      <c r="B21" s="2131">
        <v>1760</v>
      </c>
      <c r="C21" s="2132"/>
      <c r="D21" s="2040">
        <v>2935</v>
      </c>
      <c r="E21" s="2133"/>
      <c r="F21" s="2040">
        <v>1651</v>
      </c>
      <c r="G21" s="2133"/>
      <c r="H21" s="2040">
        <v>612</v>
      </c>
      <c r="I21" s="2133"/>
      <c r="J21" s="2040">
        <v>0</v>
      </c>
      <c r="K21" s="2133"/>
      <c r="L21" s="2040">
        <v>1006</v>
      </c>
      <c r="M21" s="2133"/>
      <c r="N21" s="2040">
        <v>258.56799999999998</v>
      </c>
      <c r="O21" s="2133"/>
      <c r="P21" s="1263">
        <v>8222.5679999999993</v>
      </c>
      <c r="Q21" s="657"/>
      <c r="R21" s="677">
        <v>7229.7839999999997</v>
      </c>
      <c r="S21" s="690"/>
      <c r="T21" s="1"/>
      <c r="U21" s="654">
        <v>138769.4597471437</v>
      </c>
      <c r="V21" s="643"/>
      <c r="W21" s="14"/>
      <c r="X21" s="3337"/>
      <c r="AQ21" s="2025"/>
    </row>
    <row r="22" spans="1:43" x14ac:dyDescent="0.2">
      <c r="A22" s="642" t="s">
        <v>594</v>
      </c>
      <c r="B22" s="2131">
        <v>0</v>
      </c>
      <c r="C22" s="2132"/>
      <c r="D22" s="2040">
        <v>1575</v>
      </c>
      <c r="E22" s="2133"/>
      <c r="F22" s="2040">
        <v>1041</v>
      </c>
      <c r="G22" s="2133"/>
      <c r="H22" s="2040">
        <v>172</v>
      </c>
      <c r="I22" s="2133"/>
      <c r="J22" s="2040">
        <v>0</v>
      </c>
      <c r="K22" s="2133"/>
      <c r="L22" s="2040">
        <v>609</v>
      </c>
      <c r="M22" s="2133"/>
      <c r="N22" s="2040">
        <v>80.176000000000002</v>
      </c>
      <c r="O22" s="2133"/>
      <c r="P22" s="1263">
        <v>3477.1759999999999</v>
      </c>
      <c r="Q22" s="657"/>
      <c r="R22" s="677">
        <v>3567.0880000000002</v>
      </c>
      <c r="S22" s="689"/>
      <c r="T22" s="1"/>
      <c r="U22" s="654">
        <v>68467.173380355409</v>
      </c>
      <c r="V22" s="643"/>
      <c r="W22" s="14"/>
      <c r="X22" s="3337"/>
      <c r="AQ22" s="2025"/>
    </row>
    <row r="23" spans="1:43" x14ac:dyDescent="0.2">
      <c r="A23" s="642" t="s">
        <v>520</v>
      </c>
      <c r="B23" s="2131">
        <v>0</v>
      </c>
      <c r="C23" s="2132"/>
      <c r="D23" s="2040">
        <v>1800</v>
      </c>
      <c r="E23" s="2133"/>
      <c r="F23" s="2040">
        <v>164</v>
      </c>
      <c r="G23" s="2133"/>
      <c r="H23" s="2040">
        <v>0</v>
      </c>
      <c r="I23" s="2133"/>
      <c r="J23" s="2040">
        <v>0</v>
      </c>
      <c r="K23" s="2133"/>
      <c r="L23" s="2040">
        <v>0</v>
      </c>
      <c r="M23" s="2133"/>
      <c r="N23" s="2040">
        <v>0</v>
      </c>
      <c r="O23" s="2133"/>
      <c r="P23" s="1263">
        <v>1964</v>
      </c>
      <c r="Q23" s="657"/>
      <c r="R23" s="677">
        <v>2046</v>
      </c>
      <c r="S23" s="689"/>
      <c r="T23" s="1"/>
      <c r="U23" s="654">
        <v>39271.202935337489</v>
      </c>
      <c r="V23" s="643"/>
      <c r="W23" s="14"/>
      <c r="X23" s="3337"/>
      <c r="AQ23" s="2025"/>
    </row>
    <row r="24" spans="1:43" x14ac:dyDescent="0.2">
      <c r="A24" s="642" t="s">
        <v>531</v>
      </c>
      <c r="B24" s="2131">
        <v>484</v>
      </c>
      <c r="C24" s="2132"/>
      <c r="D24" s="2040">
        <v>2511</v>
      </c>
      <c r="E24" s="2133"/>
      <c r="F24" s="2040">
        <v>1153</v>
      </c>
      <c r="G24" s="2133"/>
      <c r="H24" s="2040">
        <v>124</v>
      </c>
      <c r="I24" s="2133"/>
      <c r="J24" s="2040">
        <v>0</v>
      </c>
      <c r="K24" s="2133"/>
      <c r="L24" s="2040">
        <v>543</v>
      </c>
      <c r="M24" s="2133"/>
      <c r="N24" s="2040">
        <v>127.04300000000001</v>
      </c>
      <c r="O24" s="2133"/>
      <c r="P24" s="1263">
        <v>4942.0429999999997</v>
      </c>
      <c r="Q24" s="657"/>
      <c r="R24" s="677">
        <v>4879.5219999999999</v>
      </c>
      <c r="S24" s="689"/>
      <c r="T24" s="1"/>
      <c r="U24" s="654">
        <v>93658.210503149501</v>
      </c>
      <c r="V24" s="643"/>
      <c r="W24" s="14"/>
      <c r="AQ24" s="2025"/>
    </row>
    <row r="25" spans="1:43" x14ac:dyDescent="0.2">
      <c r="A25" s="642" t="s">
        <v>500</v>
      </c>
      <c r="B25" s="2131">
        <v>5266</v>
      </c>
      <c r="C25" s="2132"/>
      <c r="D25" s="2040">
        <v>3867</v>
      </c>
      <c r="E25" s="2133"/>
      <c r="F25" s="2040">
        <v>1453</v>
      </c>
      <c r="G25" s="2133"/>
      <c r="H25" s="2040">
        <v>953</v>
      </c>
      <c r="I25" s="2133"/>
      <c r="J25" s="2040">
        <v>0</v>
      </c>
      <c r="K25" s="2133"/>
      <c r="L25" s="2040">
        <v>2800</v>
      </c>
      <c r="M25" s="2133"/>
      <c r="N25" s="2040">
        <v>273.49599999999998</v>
      </c>
      <c r="O25" s="2133"/>
      <c r="P25" s="1263">
        <v>14612.495999999999</v>
      </c>
      <c r="Q25" s="657"/>
      <c r="R25" s="677">
        <v>10692.748</v>
      </c>
      <c r="S25" s="689"/>
      <c r="T25" s="1"/>
      <c r="U25" s="654">
        <v>205238.06287606261</v>
      </c>
      <c r="V25" s="643"/>
      <c r="W25" s="14"/>
      <c r="AQ25" s="2025"/>
    </row>
    <row r="26" spans="1:43" x14ac:dyDescent="0.2">
      <c r="A26" s="642" t="s">
        <v>503</v>
      </c>
      <c r="B26" s="2131">
        <v>2285</v>
      </c>
      <c r="C26" s="2132"/>
      <c r="D26" s="2040">
        <v>3440</v>
      </c>
      <c r="E26" s="2133"/>
      <c r="F26" s="2040">
        <v>2127</v>
      </c>
      <c r="G26" s="2133"/>
      <c r="H26" s="2040">
        <v>310</v>
      </c>
      <c r="I26" s="2133"/>
      <c r="J26" s="2040">
        <v>114</v>
      </c>
      <c r="K26" s="2133"/>
      <c r="L26" s="2040">
        <v>3649</v>
      </c>
      <c r="M26" s="2133"/>
      <c r="N26" s="2040">
        <v>671.76</v>
      </c>
      <c r="O26" s="2133"/>
      <c r="P26" s="1263">
        <v>12596.76</v>
      </c>
      <c r="Q26" s="657"/>
      <c r="R26" s="677">
        <v>10202.379999999999</v>
      </c>
      <c r="S26" s="690"/>
      <c r="T26" s="1"/>
      <c r="U26" s="654">
        <v>195825.87263119672</v>
      </c>
      <c r="V26" s="643"/>
      <c r="W26" s="14"/>
      <c r="AQ26" s="2025"/>
    </row>
    <row r="27" spans="1:43" x14ac:dyDescent="0.2">
      <c r="A27" s="642" t="s">
        <v>505</v>
      </c>
      <c r="B27" s="2131">
        <v>123</v>
      </c>
      <c r="C27" s="2132"/>
      <c r="D27" s="2040">
        <v>950</v>
      </c>
      <c r="E27" s="2133"/>
      <c r="F27" s="2040">
        <v>224</v>
      </c>
      <c r="G27" s="2133"/>
      <c r="H27" s="2040">
        <v>227</v>
      </c>
      <c r="I27" s="2133"/>
      <c r="J27" s="2040">
        <v>0</v>
      </c>
      <c r="K27" s="2133"/>
      <c r="L27" s="2040">
        <v>407</v>
      </c>
      <c r="M27" s="2133"/>
      <c r="N27" s="2040">
        <v>50.25</v>
      </c>
      <c r="O27" s="2133"/>
      <c r="P27" s="1263">
        <v>1981.25</v>
      </c>
      <c r="Q27" s="657"/>
      <c r="R27" s="677">
        <v>1689.625</v>
      </c>
      <c r="S27" s="690"/>
      <c r="T27" s="1"/>
      <c r="U27" s="654">
        <v>32430.892600009585</v>
      </c>
      <c r="V27" s="643"/>
      <c r="W27" s="14"/>
      <c r="AQ27" s="2025"/>
    </row>
    <row r="28" spans="1:43" x14ac:dyDescent="0.2">
      <c r="A28" s="642" t="s">
        <v>104</v>
      </c>
      <c r="B28" s="2131">
        <v>5665</v>
      </c>
      <c r="C28" s="2132"/>
      <c r="D28" s="2040">
        <v>9786</v>
      </c>
      <c r="E28" s="2133"/>
      <c r="F28" s="2040">
        <v>3659</v>
      </c>
      <c r="G28" s="2133"/>
      <c r="H28" s="2040">
        <v>2416</v>
      </c>
      <c r="I28" s="2133"/>
      <c r="J28" s="2040">
        <v>0</v>
      </c>
      <c r="K28" s="2133"/>
      <c r="L28" s="2040">
        <v>4512</v>
      </c>
      <c r="M28" s="2133"/>
      <c r="N28" s="2040">
        <v>486.67399999999998</v>
      </c>
      <c r="O28" s="700"/>
      <c r="P28" s="674">
        <v>26524.673999999999</v>
      </c>
      <c r="Q28" s="657"/>
      <c r="R28" s="677">
        <v>21814.337</v>
      </c>
      <c r="S28" s="689"/>
      <c r="T28" s="1"/>
      <c r="U28" s="654">
        <v>418707.35837089014</v>
      </c>
      <c r="V28" s="643"/>
      <c r="W28" s="14"/>
      <c r="AQ28" s="2025"/>
    </row>
    <row r="29" spans="1:43" x14ac:dyDescent="0.2">
      <c r="A29" s="642" t="s">
        <v>506</v>
      </c>
      <c r="B29" s="2131">
        <v>0</v>
      </c>
      <c r="C29" s="2132"/>
      <c r="D29" s="2040">
        <v>2107.2222000000002</v>
      </c>
      <c r="E29" s="2133"/>
      <c r="F29" s="2040">
        <v>1129.4444000000001</v>
      </c>
      <c r="G29" s="2133"/>
      <c r="H29" s="2040">
        <v>1170</v>
      </c>
      <c r="I29" s="2133"/>
      <c r="J29" s="2040">
        <v>80</v>
      </c>
      <c r="K29" s="2133"/>
      <c r="L29" s="2040">
        <v>1244</v>
      </c>
      <c r="M29" s="2133"/>
      <c r="N29" s="2040">
        <v>658.28599999999994</v>
      </c>
      <c r="O29" s="2133"/>
      <c r="P29" s="1263">
        <v>6388.9526000000005</v>
      </c>
      <c r="Q29" s="657"/>
      <c r="R29" s="677">
        <v>5417.5320000000002</v>
      </c>
      <c r="S29" s="690"/>
      <c r="T29" s="1"/>
      <c r="U29" s="654">
        <v>103984.84779114605</v>
      </c>
      <c r="V29" s="643"/>
      <c r="W29" s="14"/>
      <c r="AQ29" s="2025"/>
    </row>
    <row r="30" spans="1:43" x14ac:dyDescent="0.2">
      <c r="A30" s="658" t="s">
        <v>320</v>
      </c>
      <c r="B30" s="2131">
        <v>731</v>
      </c>
      <c r="C30" s="2132"/>
      <c r="D30" s="2040">
        <v>6272</v>
      </c>
      <c r="E30" s="2133"/>
      <c r="F30" s="2040">
        <v>3035</v>
      </c>
      <c r="G30" s="2133"/>
      <c r="H30" s="2040">
        <v>0</v>
      </c>
      <c r="I30" s="2133"/>
      <c r="J30" s="2040">
        <v>0</v>
      </c>
      <c r="K30" s="2133"/>
      <c r="L30" s="2040">
        <v>194</v>
      </c>
      <c r="M30" s="2133"/>
      <c r="N30" s="2040">
        <v>43</v>
      </c>
      <c r="O30" s="2133"/>
      <c r="P30" s="1263">
        <v>10275</v>
      </c>
      <c r="Q30" s="657"/>
      <c r="R30" s="677">
        <v>11308.5</v>
      </c>
      <c r="S30" s="689"/>
      <c r="T30" s="1"/>
      <c r="U30" s="654">
        <v>217056.89071078398</v>
      </c>
      <c r="V30" s="643"/>
      <c r="W30" s="14"/>
      <c r="AQ30" s="2025"/>
    </row>
    <row r="31" spans="1:43" x14ac:dyDescent="0.2">
      <c r="A31" s="642" t="s">
        <v>614</v>
      </c>
      <c r="B31" s="2131">
        <v>9</v>
      </c>
      <c r="C31" s="2132"/>
      <c r="D31" s="2040">
        <v>2678</v>
      </c>
      <c r="E31" s="2133"/>
      <c r="F31" s="2040">
        <v>895</v>
      </c>
      <c r="G31" s="2133"/>
      <c r="H31" s="2040">
        <v>0</v>
      </c>
      <c r="I31" s="2133"/>
      <c r="J31" s="2040">
        <v>0</v>
      </c>
      <c r="K31" s="2133"/>
      <c r="L31" s="2040">
        <v>31</v>
      </c>
      <c r="M31" s="2133"/>
      <c r="N31" s="2040">
        <v>0</v>
      </c>
      <c r="O31" s="2133"/>
      <c r="P31" s="1263">
        <v>3613</v>
      </c>
      <c r="Q31" s="657"/>
      <c r="R31" s="677">
        <v>4040.5</v>
      </c>
      <c r="S31" s="690"/>
      <c r="T31" s="1"/>
      <c r="U31" s="654">
        <v>77553.907849575335</v>
      </c>
      <c r="V31" s="643"/>
      <c r="W31" s="14"/>
      <c r="AQ31" s="2025"/>
    </row>
    <row r="32" spans="1:43" x14ac:dyDescent="0.2">
      <c r="A32" s="642" t="s">
        <v>509</v>
      </c>
      <c r="B32" s="2131">
        <v>12</v>
      </c>
      <c r="C32" s="2132"/>
      <c r="D32" s="2040">
        <v>852</v>
      </c>
      <c r="E32" s="2133"/>
      <c r="F32" s="2040">
        <v>883</v>
      </c>
      <c r="G32" s="2133"/>
      <c r="H32" s="2040">
        <v>185</v>
      </c>
      <c r="I32" s="2133"/>
      <c r="J32" s="2040">
        <v>0</v>
      </c>
      <c r="K32" s="2133"/>
      <c r="L32" s="2040">
        <v>110</v>
      </c>
      <c r="M32" s="2133"/>
      <c r="N32" s="2040">
        <v>1.5</v>
      </c>
      <c r="O32" s="2133"/>
      <c r="P32" s="1263">
        <v>2043.5</v>
      </c>
      <c r="Q32" s="657"/>
      <c r="R32" s="677">
        <v>2330.75</v>
      </c>
      <c r="S32" s="689"/>
      <c r="T32" s="1"/>
      <c r="U32" s="654">
        <v>44736.733255883606</v>
      </c>
      <c r="V32" s="643"/>
      <c r="W32" s="14"/>
      <c r="AQ32" s="2025"/>
    </row>
    <row r="33" spans="1:43" x14ac:dyDescent="0.2">
      <c r="A33" s="658" t="s">
        <v>634</v>
      </c>
      <c r="B33" s="2131">
        <v>901</v>
      </c>
      <c r="C33" s="2132"/>
      <c r="D33" s="2040">
        <v>2578.4443999999999</v>
      </c>
      <c r="E33" s="2133"/>
      <c r="F33" s="2040">
        <v>1095</v>
      </c>
      <c r="G33" s="2133"/>
      <c r="H33" s="2040">
        <v>84</v>
      </c>
      <c r="I33" s="2133"/>
      <c r="J33" s="2040">
        <v>0</v>
      </c>
      <c r="K33" s="2133"/>
      <c r="L33" s="2040">
        <v>127.2222</v>
      </c>
      <c r="M33" s="2133"/>
      <c r="N33" s="2040">
        <v>34.063000000000002</v>
      </c>
      <c r="O33" s="2133"/>
      <c r="P33" s="1263">
        <v>4819.7296000000006</v>
      </c>
      <c r="Q33" s="657"/>
      <c r="R33" s="677">
        <v>4794.0870000000004</v>
      </c>
      <c r="S33" s="689"/>
      <c r="T33" s="1"/>
      <c r="U33" s="654">
        <v>92018.359465622343</v>
      </c>
      <c r="V33" s="643"/>
      <c r="W33" s="14"/>
      <c r="AQ33" s="2025"/>
    </row>
    <row r="34" spans="1:43" x14ac:dyDescent="0.2">
      <c r="A34" s="642" t="s">
        <v>511</v>
      </c>
      <c r="B34" s="2131">
        <v>382</v>
      </c>
      <c r="C34" s="2132"/>
      <c r="D34" s="2040">
        <v>1182</v>
      </c>
      <c r="E34" s="2133"/>
      <c r="F34" s="2040">
        <v>925</v>
      </c>
      <c r="G34" s="2133"/>
      <c r="H34" s="2040">
        <v>318</v>
      </c>
      <c r="I34" s="2133"/>
      <c r="J34" s="2040">
        <v>63</v>
      </c>
      <c r="K34" s="2133"/>
      <c r="L34" s="2040">
        <v>572</v>
      </c>
      <c r="M34" s="2133"/>
      <c r="N34" s="2040">
        <v>91</v>
      </c>
      <c r="O34" s="2133"/>
      <c r="P34" s="1263">
        <v>3533</v>
      </c>
      <c r="Q34" s="657"/>
      <c r="R34" s="677">
        <v>3314</v>
      </c>
      <c r="S34" s="689"/>
      <c r="T34" s="1"/>
      <c r="U34" s="654">
        <v>63609.367804354079</v>
      </c>
      <c r="V34" s="643"/>
      <c r="W34" s="14"/>
      <c r="AQ34" s="2025"/>
    </row>
    <row r="35" spans="1:43" x14ac:dyDescent="0.2">
      <c r="A35" s="642" t="s">
        <v>326</v>
      </c>
      <c r="B35" s="2131">
        <v>631</v>
      </c>
      <c r="C35" s="2132"/>
      <c r="D35" s="2040">
        <v>1740</v>
      </c>
      <c r="E35" s="2133"/>
      <c r="F35" s="2040">
        <v>1448</v>
      </c>
      <c r="G35" s="2133"/>
      <c r="H35" s="2040">
        <v>701</v>
      </c>
      <c r="I35" s="2133"/>
      <c r="J35" s="2040">
        <v>0</v>
      </c>
      <c r="K35" s="2133"/>
      <c r="L35" s="2040">
        <v>904</v>
      </c>
      <c r="M35" s="2133"/>
      <c r="N35" s="2040">
        <v>589.22</v>
      </c>
      <c r="O35" s="2133"/>
      <c r="P35" s="1263">
        <v>6013.22</v>
      </c>
      <c r="Q35" s="657"/>
      <c r="R35" s="677">
        <v>5324.61</v>
      </c>
      <c r="S35" s="690"/>
      <c r="T35" s="1"/>
      <c r="U35" s="654">
        <v>102201.29025490095</v>
      </c>
      <c r="V35" s="643"/>
      <c r="W35" s="14"/>
      <c r="AQ35" s="2025"/>
    </row>
    <row r="36" spans="1:43" ht="13.5" thickBot="1" x14ac:dyDescent="0.25">
      <c r="A36" s="6" t="s">
        <v>513</v>
      </c>
      <c r="B36" s="2131">
        <v>133</v>
      </c>
      <c r="C36" s="2132"/>
      <c r="D36" s="2040">
        <v>1100</v>
      </c>
      <c r="E36" s="2133"/>
      <c r="F36" s="2040">
        <v>739</v>
      </c>
      <c r="G36" s="2133"/>
      <c r="H36" s="2040">
        <v>253</v>
      </c>
      <c r="I36" s="2133"/>
      <c r="J36" s="2040">
        <v>26</v>
      </c>
      <c r="K36" s="2133"/>
      <c r="L36" s="2040">
        <v>99</v>
      </c>
      <c r="M36" s="2133"/>
      <c r="N36" s="2040">
        <v>3</v>
      </c>
      <c r="O36" s="2134"/>
      <c r="P36" s="2135">
        <v>2353</v>
      </c>
      <c r="Q36" s="101"/>
      <c r="R36" s="2026">
        <v>2478.5</v>
      </c>
      <c r="S36" s="571"/>
      <c r="T36" s="14"/>
      <c r="U36" s="716">
        <v>47572.666898941337</v>
      </c>
      <c r="V36" s="7"/>
      <c r="W36" s="14"/>
      <c r="AQ36" s="2025"/>
    </row>
    <row r="37" spans="1:43" ht="13.5" thickBot="1" x14ac:dyDescent="0.25">
      <c r="A37" s="87" t="s">
        <v>488</v>
      </c>
      <c r="B37" s="2136">
        <v>21064</v>
      </c>
      <c r="C37" s="2137"/>
      <c r="D37" s="2138">
        <v>64602.666600000004</v>
      </c>
      <c r="E37" s="2137"/>
      <c r="F37" s="2138">
        <v>31892.4444</v>
      </c>
      <c r="G37" s="2137"/>
      <c r="H37" s="2138">
        <v>9890</v>
      </c>
      <c r="I37" s="2137"/>
      <c r="J37" s="2138">
        <v>532</v>
      </c>
      <c r="K37" s="2137"/>
      <c r="L37" s="2138">
        <v>21378.2222</v>
      </c>
      <c r="M37" s="2137"/>
      <c r="N37" s="2138">
        <v>4409.4210000000003</v>
      </c>
      <c r="O37" s="2137"/>
      <c r="P37" s="2138">
        <v>153768.7542</v>
      </c>
      <c r="Q37" s="349"/>
      <c r="R37" s="2029">
        <v>141344.15599999999</v>
      </c>
      <c r="S37" s="349"/>
      <c r="U37" s="1902">
        <v>2712979</v>
      </c>
      <c r="V37" s="7"/>
      <c r="W37" s="14"/>
      <c r="AQ37" s="2025"/>
    </row>
    <row r="38" spans="1:43" s="34" customFormat="1" ht="15" x14ac:dyDescent="0.2">
      <c r="A38" s="245"/>
      <c r="C38" s="351"/>
      <c r="D38" s="351"/>
      <c r="E38" s="351"/>
      <c r="F38" s="351"/>
      <c r="G38" s="351"/>
      <c r="H38" s="351"/>
      <c r="I38" s="351"/>
      <c r="J38" s="392"/>
      <c r="K38" s="392"/>
      <c r="L38" s="392"/>
      <c r="M38" s="392"/>
      <c r="N38" s="351"/>
      <c r="O38" s="351"/>
      <c r="Q38" s="351"/>
      <c r="S38" s="351"/>
      <c r="W38" s="14"/>
      <c r="X38"/>
    </row>
    <row r="39" spans="1:43" s="34" customFormat="1" ht="15" x14ac:dyDescent="0.2">
      <c r="A39" s="245"/>
      <c r="C39" s="351"/>
      <c r="D39" s="351"/>
      <c r="E39" s="351"/>
      <c r="F39" s="351"/>
      <c r="G39" s="351"/>
      <c r="H39" s="351"/>
      <c r="I39" s="351"/>
      <c r="J39" s="392"/>
      <c r="K39" s="392"/>
      <c r="L39" s="392"/>
      <c r="M39" s="392"/>
      <c r="N39" s="351"/>
      <c r="X39"/>
    </row>
    <row r="40" spans="1:43" s="34" customFormat="1" ht="15" x14ac:dyDescent="0.2">
      <c r="A40" s="245"/>
      <c r="C40" s="351"/>
      <c r="D40" s="351"/>
      <c r="E40" s="351"/>
      <c r="F40" s="351"/>
      <c r="G40" s="351"/>
      <c r="H40" s="351"/>
      <c r="I40" s="351"/>
      <c r="J40" s="351"/>
      <c r="K40" s="351"/>
      <c r="L40" s="351"/>
      <c r="M40" s="351"/>
      <c r="N40" s="351"/>
      <c r="W40" s="14"/>
      <c r="X40"/>
    </row>
    <row r="41" spans="1:43" s="34" customFormat="1" ht="15" x14ac:dyDescent="0.2">
      <c r="B41" s="351"/>
      <c r="C41" s="351"/>
      <c r="D41" s="351"/>
      <c r="E41" s="351"/>
      <c r="F41" s="351"/>
      <c r="G41" s="351"/>
      <c r="H41" s="351"/>
      <c r="I41" s="351"/>
      <c r="J41" s="351"/>
      <c r="K41" s="351"/>
      <c r="L41" s="351"/>
      <c r="M41" s="351"/>
      <c r="N41" s="351"/>
      <c r="O41" s="351"/>
      <c r="P41" s="351"/>
      <c r="Q41" s="351"/>
      <c r="R41" s="351"/>
      <c r="S41" s="351"/>
      <c r="U41"/>
      <c r="V41"/>
      <c r="W41" s="14"/>
      <c r="X41"/>
    </row>
    <row r="42" spans="1:43" s="34" customFormat="1" ht="15" x14ac:dyDescent="0.2">
      <c r="B42" s="351"/>
      <c r="C42" s="351"/>
      <c r="D42" s="351"/>
      <c r="E42" s="351"/>
      <c r="F42" s="351"/>
      <c r="G42" s="351"/>
      <c r="H42" s="351"/>
      <c r="I42" s="351"/>
      <c r="J42" s="351"/>
      <c r="K42" s="351"/>
      <c r="L42" s="351"/>
      <c r="M42" s="351"/>
      <c r="N42" s="351"/>
      <c r="O42" s="351"/>
      <c r="P42" s="351"/>
      <c r="Q42" s="351"/>
      <c r="R42" s="351"/>
      <c r="S42" s="351"/>
      <c r="U42"/>
      <c r="V42"/>
      <c r="X42"/>
    </row>
    <row r="43" spans="1:43" ht="15" x14ac:dyDescent="0.2">
      <c r="B43" s="52"/>
      <c r="C43" s="52"/>
      <c r="D43" s="52"/>
      <c r="E43" s="52"/>
      <c r="F43" s="52"/>
      <c r="G43" s="52"/>
      <c r="H43" s="52"/>
      <c r="I43" s="52"/>
      <c r="J43" s="52"/>
      <c r="K43" s="52"/>
      <c r="L43" s="52"/>
      <c r="M43" s="52"/>
      <c r="N43" s="52"/>
      <c r="O43" s="52"/>
      <c r="P43" s="52"/>
      <c r="Q43" s="52"/>
      <c r="R43" s="52"/>
      <c r="S43" s="52"/>
      <c r="W43" s="34"/>
    </row>
    <row r="44" spans="1:43" ht="15" x14ac:dyDescent="0.2">
      <c r="W44" s="34"/>
    </row>
    <row r="47" spans="1:43" x14ac:dyDescent="0.2">
      <c r="X47" s="60"/>
    </row>
    <row r="53" spans="24:24" ht="15" x14ac:dyDescent="0.2">
      <c r="X53" s="34"/>
    </row>
    <row r="54" spans="24:24" ht="15" x14ac:dyDescent="0.2">
      <c r="X54" s="34"/>
    </row>
    <row r="55" spans="24:24" ht="15" x14ac:dyDescent="0.2">
      <c r="X55" s="34"/>
    </row>
    <row r="56" spans="24:24" ht="15" x14ac:dyDescent="0.2">
      <c r="X56" s="34"/>
    </row>
    <row r="57" spans="24:24" ht="15" x14ac:dyDescent="0.2">
      <c r="X57" s="34"/>
    </row>
    <row r="58" spans="24:24" ht="15" x14ac:dyDescent="0.2">
      <c r="X58" s="34"/>
    </row>
    <row r="59" spans="24:24" ht="15" x14ac:dyDescent="0.2">
      <c r="X59" s="34"/>
    </row>
    <row r="60" spans="24:24" ht="15" x14ac:dyDescent="0.2">
      <c r="X60" s="34"/>
    </row>
    <row r="61" spans="24:24" ht="15" x14ac:dyDescent="0.2">
      <c r="X61" s="34"/>
    </row>
    <row r="62" spans="24:24" ht="15" x14ac:dyDescent="0.2">
      <c r="X62" s="34"/>
    </row>
    <row r="63" spans="24:24" ht="15" x14ac:dyDescent="0.2">
      <c r="X63" s="34"/>
    </row>
    <row r="64" spans="24:24" ht="15" x14ac:dyDescent="0.2">
      <c r="X64" s="34"/>
    </row>
    <row r="65" spans="24:24" ht="15" x14ac:dyDescent="0.2">
      <c r="X65" s="34"/>
    </row>
    <row r="67" spans="24:24" ht="15" x14ac:dyDescent="0.2">
      <c r="X67" s="34"/>
    </row>
    <row r="68" spans="24:24" ht="15" x14ac:dyDescent="0.2">
      <c r="X68" s="34"/>
    </row>
  </sheetData>
  <mergeCells count="58">
    <mergeCell ref="U13:V13"/>
    <mergeCell ref="X20:X23"/>
    <mergeCell ref="D12:E12"/>
    <mergeCell ref="F12:G12"/>
    <mergeCell ref="H12:I12"/>
    <mergeCell ref="L12:M12"/>
    <mergeCell ref="U12:V12"/>
    <mergeCell ref="B11:C11"/>
    <mergeCell ref="D11:E11"/>
    <mergeCell ref="F11:G11"/>
    <mergeCell ref="H11:I11"/>
    <mergeCell ref="J11:K11"/>
    <mergeCell ref="L11:M11"/>
    <mergeCell ref="N11:O11"/>
    <mergeCell ref="P9:Q9"/>
    <mergeCell ref="R9:S9"/>
    <mergeCell ref="U9:V9"/>
    <mergeCell ref="N10:O10"/>
    <mergeCell ref="D10:E10"/>
    <mergeCell ref="F10:G10"/>
    <mergeCell ref="H10:I10"/>
    <mergeCell ref="J10:K10"/>
    <mergeCell ref="L10:M10"/>
    <mergeCell ref="R8:S8"/>
    <mergeCell ref="U8:V8"/>
    <mergeCell ref="B9:C9"/>
    <mergeCell ref="D9:E9"/>
    <mergeCell ref="F9:G9"/>
    <mergeCell ref="H9:I9"/>
    <mergeCell ref="J9:K9"/>
    <mergeCell ref="L9:M9"/>
    <mergeCell ref="N9:O9"/>
    <mergeCell ref="L7:M7"/>
    <mergeCell ref="N7:O7"/>
    <mergeCell ref="R7:S7"/>
    <mergeCell ref="B8:C8"/>
    <mergeCell ref="D8:E8"/>
    <mergeCell ref="F8:G8"/>
    <mergeCell ref="H8:I8"/>
    <mergeCell ref="J8:K8"/>
    <mergeCell ref="L8:M8"/>
    <mergeCell ref="N8:O8"/>
    <mergeCell ref="B7:C7"/>
    <mergeCell ref="D7:E7"/>
    <mergeCell ref="F7:G7"/>
    <mergeCell ref="H7:I7"/>
    <mergeCell ref="J7:K7"/>
    <mergeCell ref="P8:Q8"/>
    <mergeCell ref="B5:Q5"/>
    <mergeCell ref="R5:S5"/>
    <mergeCell ref="U5:V5"/>
    <mergeCell ref="R6:S6"/>
    <mergeCell ref="U6:V6"/>
    <mergeCell ref="B3:K3"/>
    <mergeCell ref="U3:V3"/>
    <mergeCell ref="B4:Q4"/>
    <mergeCell ref="R4:S4"/>
    <mergeCell ref="U4:V4"/>
  </mergeCells>
  <pageMargins left="0.35433070866141736" right="0.35433070866141736" top="0.70866141732283472" bottom="0.47244094488188981" header="0.51181102362204722" footer="0.51181102362204722"/>
  <pageSetup paperSize="9" scale="85"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8"/>
  <sheetViews>
    <sheetView zoomScale="80" zoomScaleNormal="80" workbookViewId="0">
      <pane xSplit="1" ySplit="11" topLeftCell="B12" activePane="bottomRight" state="frozen"/>
      <selection activeCell="A19" sqref="A19:I19"/>
      <selection pane="topRight" activeCell="A19" sqref="A19:I19"/>
      <selection pane="bottomLeft" activeCell="A19" sqref="A19:I19"/>
      <selection pane="bottomRight" activeCell="N11" sqref="N11"/>
    </sheetView>
  </sheetViews>
  <sheetFormatPr defaultRowHeight="12.75" x14ac:dyDescent="0.2"/>
  <cols>
    <col min="1" max="1" width="22.42578125" style="1393" customWidth="1"/>
    <col min="2" max="2" width="14.140625" style="1393" customWidth="1"/>
    <col min="3" max="3" width="3.42578125" style="1393" customWidth="1"/>
    <col min="4" max="4" width="13.5703125" style="1393" customWidth="1"/>
    <col min="5" max="5" width="3" style="1393" customWidth="1"/>
    <col min="6" max="6" width="13.85546875" style="1393" bestFit="1" customWidth="1"/>
    <col min="7" max="7" width="3" style="1393" customWidth="1"/>
    <col min="8" max="8" width="8.5703125" style="1393" customWidth="1"/>
    <col min="9" max="9" width="11.42578125" style="1393" customWidth="1"/>
    <col min="10" max="10" width="3.28515625" style="1393" customWidth="1"/>
    <col min="12" max="12" width="9.85546875" customWidth="1"/>
    <col min="13" max="13" width="4" customWidth="1"/>
    <col min="14" max="14" width="33.5703125" customWidth="1"/>
    <col min="15" max="15" width="3.7109375" customWidth="1"/>
    <col min="16" max="16" width="9.140625" style="1393"/>
    <col min="17" max="17" width="12.5703125" style="1393" customWidth="1"/>
    <col min="18" max="16384" width="9.140625" style="1393"/>
  </cols>
  <sheetData>
    <row r="1" spans="1:17" ht="20.25" x14ac:dyDescent="0.3">
      <c r="A1" s="189" t="s">
        <v>1208</v>
      </c>
      <c r="B1" s="24"/>
      <c r="C1" s="24"/>
      <c r="D1" s="24"/>
      <c r="E1" s="426"/>
      <c r="K1" s="24"/>
      <c r="O1" s="24"/>
      <c r="P1" s="24"/>
    </row>
    <row r="2" spans="1:17" ht="13.5" thickBot="1" x14ac:dyDescent="0.25"/>
    <row r="3" spans="1:17" x14ac:dyDescent="0.2">
      <c r="A3" s="1616"/>
      <c r="B3" s="1616"/>
      <c r="C3" s="1395"/>
      <c r="D3" s="1395"/>
      <c r="E3" s="1395"/>
      <c r="F3" s="1395"/>
      <c r="G3" s="1395"/>
      <c r="H3" s="1395"/>
      <c r="I3" s="1616"/>
      <c r="J3" s="1617"/>
    </row>
    <row r="4" spans="1:17" x14ac:dyDescent="0.2">
      <c r="A4" s="1399"/>
      <c r="B4" s="2971" t="s">
        <v>910</v>
      </c>
      <c r="C4" s="2978"/>
      <c r="D4" s="2978"/>
      <c r="E4" s="2978"/>
      <c r="F4" s="2978"/>
      <c r="G4" s="2978"/>
      <c r="H4" s="2972"/>
      <c r="I4" s="2971" t="s">
        <v>67</v>
      </c>
      <c r="J4" s="2972"/>
      <c r="K4" s="61"/>
      <c r="L4" s="61"/>
      <c r="M4" s="61"/>
      <c r="N4" s="61"/>
    </row>
    <row r="5" spans="1:17" x14ac:dyDescent="0.2">
      <c r="A5" s="1399"/>
      <c r="B5" s="1399"/>
      <c r="C5" s="1396"/>
      <c r="D5" s="3311" t="s">
        <v>871</v>
      </c>
      <c r="E5" s="3312"/>
      <c r="F5" s="1396"/>
      <c r="G5" s="1396"/>
      <c r="H5" s="1396"/>
      <c r="I5" s="2971" t="s">
        <v>485</v>
      </c>
      <c r="J5" s="2972"/>
      <c r="K5" s="61"/>
      <c r="L5" s="61"/>
      <c r="M5" s="61"/>
      <c r="N5" s="61"/>
    </row>
    <row r="6" spans="1:17" x14ac:dyDescent="0.2">
      <c r="A6" s="1399"/>
      <c r="B6" s="3313"/>
      <c r="C6" s="2976"/>
      <c r="D6" s="2976"/>
      <c r="E6" s="2976"/>
      <c r="F6" s="2976"/>
      <c r="G6" s="2976"/>
      <c r="H6" s="2095"/>
      <c r="I6" s="2971" t="s">
        <v>80</v>
      </c>
      <c r="J6" s="2972"/>
      <c r="K6" s="61"/>
      <c r="L6" s="61"/>
      <c r="M6" s="61"/>
      <c r="N6" s="61"/>
    </row>
    <row r="7" spans="1:17" x14ac:dyDescent="0.2">
      <c r="A7" s="2111" t="s">
        <v>678</v>
      </c>
      <c r="B7" s="3314" t="s">
        <v>127</v>
      </c>
      <c r="C7" s="2984"/>
      <c r="D7" s="2982" t="s">
        <v>250</v>
      </c>
      <c r="E7" s="2984"/>
      <c r="F7" s="2964" t="s">
        <v>626</v>
      </c>
      <c r="G7" s="2978"/>
      <c r="H7" s="1897" t="s">
        <v>533</v>
      </c>
      <c r="I7" s="2971" t="s">
        <v>386</v>
      </c>
      <c r="J7" s="2972"/>
      <c r="K7" s="61"/>
      <c r="L7" s="61"/>
      <c r="M7" s="61"/>
      <c r="N7" s="61"/>
    </row>
    <row r="8" spans="1:17" x14ac:dyDescent="0.2">
      <c r="A8" s="2111"/>
      <c r="B8" s="2971" t="s">
        <v>251</v>
      </c>
      <c r="C8" s="2965"/>
      <c r="D8" s="2964" t="s">
        <v>251</v>
      </c>
      <c r="E8" s="2965"/>
      <c r="F8" s="2964" t="s">
        <v>492</v>
      </c>
      <c r="G8" s="2978"/>
      <c r="H8" s="1897" t="s">
        <v>491</v>
      </c>
      <c r="I8" s="2971" t="s">
        <v>280</v>
      </c>
      <c r="J8" s="2972"/>
      <c r="K8" s="61"/>
      <c r="L8" s="61"/>
      <c r="M8" s="61"/>
      <c r="N8" s="61"/>
    </row>
    <row r="9" spans="1:17" x14ac:dyDescent="0.2">
      <c r="A9" s="2111"/>
      <c r="B9" s="3315" t="s">
        <v>489</v>
      </c>
      <c r="C9" s="3316"/>
      <c r="D9" s="2964" t="s">
        <v>489</v>
      </c>
      <c r="E9" s="2965"/>
      <c r="F9" s="3317"/>
      <c r="G9" s="3312"/>
      <c r="H9" s="1954"/>
      <c r="I9" s="1399"/>
      <c r="J9" s="1404"/>
      <c r="K9" s="61"/>
      <c r="L9" s="61"/>
      <c r="M9" s="61"/>
      <c r="N9" s="61"/>
    </row>
    <row r="10" spans="1:17" x14ac:dyDescent="0.2">
      <c r="A10" s="1399"/>
      <c r="B10" s="2971"/>
      <c r="C10" s="2965"/>
      <c r="D10" s="2964"/>
      <c r="E10" s="2965"/>
      <c r="F10" s="2964"/>
      <c r="G10" s="2978"/>
      <c r="H10" s="1897"/>
      <c r="I10" s="2971" t="s">
        <v>486</v>
      </c>
      <c r="J10" s="2972"/>
    </row>
    <row r="11" spans="1:17" ht="13.5" thickBot="1" x14ac:dyDescent="0.25">
      <c r="A11" s="1955"/>
      <c r="B11" s="1956"/>
      <c r="C11" s="1957"/>
      <c r="D11" s="1958"/>
      <c r="E11" s="1957"/>
      <c r="F11" s="1959"/>
      <c r="G11" s="1394"/>
      <c r="H11" s="1960"/>
      <c r="I11" s="1895"/>
      <c r="J11" s="1961"/>
      <c r="O11" s="13"/>
    </row>
    <row r="12" spans="1:17" ht="13.5" customHeight="1" x14ac:dyDescent="0.2">
      <c r="A12" s="1962" t="s">
        <v>591</v>
      </c>
      <c r="B12" s="1963">
        <v>53015.884735089894</v>
      </c>
      <c r="C12" s="2063"/>
      <c r="D12" s="1964">
        <v>21.073866912436443</v>
      </c>
      <c r="E12" s="2063"/>
      <c r="F12" s="2043">
        <v>53036.958602002334</v>
      </c>
      <c r="G12" s="1966"/>
      <c r="H12" s="1731">
        <v>4.7395338314841093E-2</v>
      </c>
      <c r="I12" s="1967">
        <v>575768.94942778058</v>
      </c>
      <c r="J12" s="1968"/>
      <c r="K12" s="404"/>
      <c r="P12" s="1969"/>
      <c r="Q12" s="1970"/>
    </row>
    <row r="13" spans="1:17" x14ac:dyDescent="0.2">
      <c r="A13" s="1962" t="s">
        <v>494</v>
      </c>
      <c r="B13" s="1963">
        <v>56019.287578721422</v>
      </c>
      <c r="C13" s="2063"/>
      <c r="D13" s="1964">
        <v>0</v>
      </c>
      <c r="E13" s="2063"/>
      <c r="F13" s="2043">
        <v>56019.287578721414</v>
      </c>
      <c r="G13" s="1966"/>
      <c r="H13" s="1731">
        <v>5.006043251600855E-2</v>
      </c>
      <c r="I13" s="1967">
        <v>608145.09743919282</v>
      </c>
      <c r="J13" s="1968"/>
      <c r="K13" s="404"/>
      <c r="P13" s="1969"/>
      <c r="Q13" s="1970"/>
    </row>
    <row r="14" spans="1:17" x14ac:dyDescent="0.2">
      <c r="A14" s="1962" t="s">
        <v>612</v>
      </c>
      <c r="B14" s="1963">
        <v>17196.000725736267</v>
      </c>
      <c r="C14" s="2063"/>
      <c r="D14" s="1964">
        <v>130.58783250729019</v>
      </c>
      <c r="E14" s="2066"/>
      <c r="F14" s="2043">
        <v>17326.588558243555</v>
      </c>
      <c r="G14" s="1971"/>
      <c r="H14" s="1731">
        <v>1.5483533524658121E-2</v>
      </c>
      <c r="I14" s="1967">
        <v>188097.35615138875</v>
      </c>
      <c r="J14" s="1972"/>
      <c r="K14" s="404"/>
      <c r="P14" s="1969"/>
      <c r="Q14" s="1970"/>
    </row>
    <row r="15" spans="1:17" x14ac:dyDescent="0.2">
      <c r="A15" s="1962" t="s">
        <v>306</v>
      </c>
      <c r="B15" s="1963">
        <v>37861.196848233143</v>
      </c>
      <c r="C15" s="2063"/>
      <c r="D15" s="1964">
        <v>0</v>
      </c>
      <c r="E15" s="2063"/>
      <c r="F15" s="2043">
        <v>37861.196848233143</v>
      </c>
      <c r="G15" s="1966"/>
      <c r="H15" s="1731">
        <v>3.3833844943723046E-2</v>
      </c>
      <c r="I15" s="1967">
        <v>411020.95798839023</v>
      </c>
      <c r="J15" s="1973"/>
      <c r="K15" s="404"/>
      <c r="P15" s="1969"/>
      <c r="Q15" s="1970"/>
    </row>
    <row r="16" spans="1:17" x14ac:dyDescent="0.2">
      <c r="A16" s="1974" t="s">
        <v>496</v>
      </c>
      <c r="B16" s="1963">
        <v>14855.858304113808</v>
      </c>
      <c r="C16" s="2063"/>
      <c r="D16" s="1964">
        <v>0</v>
      </c>
      <c r="E16" s="2063"/>
      <c r="F16" s="2043">
        <v>14855.858304113808</v>
      </c>
      <c r="G16" s="1966"/>
      <c r="H16" s="1731">
        <v>1.3275618527911462E-2</v>
      </c>
      <c r="I16" s="1967">
        <v>161275.12123752607</v>
      </c>
      <c r="J16" s="1973"/>
      <c r="K16" s="404"/>
      <c r="P16" s="1969"/>
      <c r="Q16" s="1970"/>
    </row>
    <row r="17" spans="1:18" x14ac:dyDescent="0.2">
      <c r="A17" s="1962" t="s">
        <v>445</v>
      </c>
      <c r="B17" s="1963">
        <v>50854.020667647223</v>
      </c>
      <c r="C17" s="2063"/>
      <c r="D17" s="1964">
        <v>1396.4426195253368</v>
      </c>
      <c r="E17" s="2066"/>
      <c r="F17" s="2043">
        <v>52250.463287172555</v>
      </c>
      <c r="G17" s="1971"/>
      <c r="H17" s="1731">
        <v>4.6692503678165916E-2</v>
      </c>
      <c r="I17" s="1967">
        <v>567230.76034066512</v>
      </c>
      <c r="J17" s="1972"/>
      <c r="K17" s="404"/>
      <c r="P17" s="1969"/>
      <c r="Q17" s="1970"/>
    </row>
    <row r="18" spans="1:18" x14ac:dyDescent="0.2">
      <c r="A18" s="1962" t="s">
        <v>592</v>
      </c>
      <c r="B18" s="1963">
        <v>74011.86706852715</v>
      </c>
      <c r="C18" s="2063"/>
      <c r="D18" s="1964">
        <v>0</v>
      </c>
      <c r="E18" s="2066"/>
      <c r="F18" s="2043">
        <v>74011.86706852715</v>
      </c>
      <c r="G18" s="1971"/>
      <c r="H18" s="1731">
        <v>6.6139114524818507E-2</v>
      </c>
      <c r="I18" s="1967">
        <v>803472.44771357626</v>
      </c>
      <c r="J18" s="1972"/>
      <c r="K18" s="404"/>
      <c r="O18" s="2874">
        <v>2.4500000000000002</v>
      </c>
      <c r="P18" s="1969"/>
      <c r="Q18" s="1970"/>
    </row>
    <row r="19" spans="1:18" x14ac:dyDescent="0.2">
      <c r="A19" s="1962" t="s">
        <v>593</v>
      </c>
      <c r="B19" s="1963">
        <v>78981.282440989133</v>
      </c>
      <c r="C19" s="2063"/>
      <c r="D19" s="1964">
        <v>2284.9108270723209</v>
      </c>
      <c r="E19" s="2063"/>
      <c r="F19" s="2043">
        <v>81266.193268061455</v>
      </c>
      <c r="G19" s="1966"/>
      <c r="H19" s="1731">
        <v>7.2621787240900001E-2</v>
      </c>
      <c r="I19" s="1967">
        <v>882225.37557385885</v>
      </c>
      <c r="J19" s="1973"/>
      <c r="K19" s="404"/>
      <c r="O19" s="2874"/>
      <c r="P19" s="1969"/>
      <c r="Q19" s="1970"/>
    </row>
    <row r="20" spans="1:18" x14ac:dyDescent="0.2">
      <c r="A20" s="1962" t="s">
        <v>594</v>
      </c>
      <c r="B20" s="1963">
        <v>43545.647340255033</v>
      </c>
      <c r="C20" s="2063"/>
      <c r="D20" s="1964">
        <v>0</v>
      </c>
      <c r="E20" s="2063"/>
      <c r="F20" s="2043">
        <v>43545.647340255033</v>
      </c>
      <c r="G20" s="1966"/>
      <c r="H20" s="1731">
        <v>3.8913631969692726E-2</v>
      </c>
      <c r="I20" s="1967">
        <v>472731.32325322862</v>
      </c>
      <c r="J20" s="1973"/>
      <c r="K20" s="404"/>
      <c r="O20" s="2874"/>
      <c r="P20" s="1969"/>
      <c r="Q20" s="1970"/>
    </row>
    <row r="21" spans="1:18" x14ac:dyDescent="0.2">
      <c r="A21" s="1962" t="s">
        <v>181</v>
      </c>
      <c r="B21" s="1963">
        <v>14409.534257151146</v>
      </c>
      <c r="C21" s="2063"/>
      <c r="D21" s="1964">
        <v>0</v>
      </c>
      <c r="E21" s="2063"/>
      <c r="F21" s="2043">
        <v>14409.534257151146</v>
      </c>
      <c r="G21" s="1966"/>
      <c r="H21" s="1731">
        <v>1.2876770634641698E-2</v>
      </c>
      <c r="I21" s="1967">
        <v>156429.82968239635</v>
      </c>
      <c r="J21" s="1973"/>
      <c r="K21" s="404"/>
      <c r="O21" s="2874"/>
      <c r="P21" s="1969"/>
      <c r="Q21" s="1970"/>
      <c r="R21" s="1975"/>
    </row>
    <row r="22" spans="1:18" x14ac:dyDescent="0.2">
      <c r="A22" s="1962" t="s">
        <v>531</v>
      </c>
      <c r="B22" s="1963">
        <v>39629.016386871066</v>
      </c>
      <c r="C22" s="2063"/>
      <c r="D22" s="1964">
        <v>768.54134994960987</v>
      </c>
      <c r="E22" s="2066"/>
      <c r="F22" s="2043">
        <v>40397.55773682068</v>
      </c>
      <c r="G22" s="1971"/>
      <c r="H22" s="1731">
        <v>3.6100409346580771E-2</v>
      </c>
      <c r="I22" s="1967">
        <v>438555.67873191013</v>
      </c>
      <c r="J22" s="1972"/>
      <c r="K22" s="404"/>
      <c r="P22" s="1969"/>
      <c r="Q22" s="1970"/>
      <c r="R22" s="1976"/>
    </row>
    <row r="23" spans="1:18" x14ac:dyDescent="0.2">
      <c r="A23" s="1962" t="s">
        <v>500</v>
      </c>
      <c r="B23" s="1963">
        <v>56352.817153796139</v>
      </c>
      <c r="C23" s="2063"/>
      <c r="D23" s="1964">
        <v>8287.7021668327325</v>
      </c>
      <c r="E23" s="2066"/>
      <c r="F23" s="2043">
        <v>64640.519320628882</v>
      </c>
      <c r="G23" s="1971"/>
      <c r="H23" s="1731">
        <v>5.776461099586061E-2</v>
      </c>
      <c r="I23" s="1967">
        <v>701737.1448275228</v>
      </c>
      <c r="J23" s="1972"/>
      <c r="K23" s="404"/>
      <c r="P23" s="1969"/>
      <c r="Q23" s="1970"/>
    </row>
    <row r="24" spans="1:18" x14ac:dyDescent="0.2">
      <c r="A24" s="1962" t="s">
        <v>503</v>
      </c>
      <c r="B24" s="1963">
        <v>93264.361308568827</v>
      </c>
      <c r="C24" s="2063"/>
      <c r="D24" s="1964">
        <v>4000.7870554326832</v>
      </c>
      <c r="E24" s="2066"/>
      <c r="F24" s="2043">
        <v>97265.148364001521</v>
      </c>
      <c r="G24" s="1971"/>
      <c r="H24" s="1731">
        <v>8.6918909652202878E-2</v>
      </c>
      <c r="I24" s="1967">
        <v>1055909.9496961744</v>
      </c>
      <c r="J24" s="1972"/>
      <c r="K24" s="404"/>
      <c r="P24" s="1969"/>
      <c r="Q24" s="1970"/>
    </row>
    <row r="25" spans="1:18" x14ac:dyDescent="0.2">
      <c r="A25" s="1962" t="s">
        <v>505</v>
      </c>
      <c r="B25" s="1963">
        <v>13966.705922789073</v>
      </c>
      <c r="C25" s="2063"/>
      <c r="D25" s="1964">
        <v>0</v>
      </c>
      <c r="E25" s="2063"/>
      <c r="F25" s="2043">
        <v>13966.705922789073</v>
      </c>
      <c r="G25" s="1966"/>
      <c r="H25" s="1731">
        <v>1.2481046609816193E-2</v>
      </c>
      <c r="I25" s="1967">
        <v>151622.48756525468</v>
      </c>
      <c r="J25" s="1973"/>
      <c r="K25" s="404"/>
      <c r="P25" s="1969"/>
      <c r="Q25" s="1970"/>
    </row>
    <row r="26" spans="1:18" x14ac:dyDescent="0.2">
      <c r="A26" s="1962" t="s">
        <v>104</v>
      </c>
      <c r="B26" s="1963">
        <v>14.200058651992318</v>
      </c>
      <c r="C26" s="2063"/>
      <c r="D26" s="1964">
        <v>111678.45517622874</v>
      </c>
      <c r="E26" s="2066"/>
      <c r="F26" s="2043">
        <v>111692.65523488073</v>
      </c>
      <c r="G26" s="1971"/>
      <c r="H26" s="1731">
        <v>9.9811741126879461E-2</v>
      </c>
      <c r="I26" s="1967">
        <v>1212534.8899806384</v>
      </c>
      <c r="J26" s="1972"/>
      <c r="K26" s="404"/>
      <c r="P26" s="1969"/>
      <c r="Q26" s="1970"/>
    </row>
    <row r="27" spans="1:18" x14ac:dyDescent="0.2">
      <c r="A27" s="1962" t="s">
        <v>506</v>
      </c>
      <c r="B27" s="1963">
        <v>58500.945136476483</v>
      </c>
      <c r="C27" s="2063"/>
      <c r="D27" s="1964">
        <v>0</v>
      </c>
      <c r="E27" s="2063"/>
      <c r="F27" s="2043">
        <v>58500.945136476483</v>
      </c>
      <c r="G27" s="1966"/>
      <c r="H27" s="1731">
        <v>5.2278112462817251E-2</v>
      </c>
      <c r="I27" s="1967">
        <v>635085.95910493331</v>
      </c>
      <c r="J27" s="1973"/>
      <c r="K27" s="404"/>
      <c r="P27" s="1969"/>
      <c r="Q27" s="1970"/>
    </row>
    <row r="28" spans="1:18" x14ac:dyDescent="0.2">
      <c r="A28" s="1974" t="s">
        <v>320</v>
      </c>
      <c r="B28" s="1963">
        <v>82608.067128921321</v>
      </c>
      <c r="C28" s="2063"/>
      <c r="D28" s="1964">
        <v>489.76860480387268</v>
      </c>
      <c r="E28" s="2063"/>
      <c r="F28" s="2043">
        <v>83097.835733725195</v>
      </c>
      <c r="G28" s="1966"/>
      <c r="H28" s="1731">
        <v>7.425859516918655E-2</v>
      </c>
      <c r="I28" s="1967">
        <v>902109.67674762022</v>
      </c>
      <c r="J28" s="1968"/>
      <c r="K28" s="404"/>
      <c r="P28" s="1969"/>
      <c r="Q28" s="1970"/>
    </row>
    <row r="29" spans="1:18" x14ac:dyDescent="0.2">
      <c r="A29" s="1962" t="s">
        <v>614</v>
      </c>
      <c r="B29" s="1963">
        <v>29069.692616757795</v>
      </c>
      <c r="C29" s="2063"/>
      <c r="D29" s="1964">
        <v>0</v>
      </c>
      <c r="E29" s="2063"/>
      <c r="F29" s="2043">
        <v>29069.692616757795</v>
      </c>
      <c r="G29" s="1966"/>
      <c r="H29" s="1731">
        <v>2.5977506112646105E-2</v>
      </c>
      <c r="I29" s="1967">
        <v>315580.43333026354</v>
      </c>
      <c r="J29" s="1968"/>
      <c r="K29" s="404"/>
      <c r="P29" s="1969"/>
      <c r="Q29" s="1970"/>
      <c r="R29" s="1975"/>
    </row>
    <row r="30" spans="1:18" x14ac:dyDescent="0.2">
      <c r="A30" s="1962" t="s">
        <v>509</v>
      </c>
      <c r="B30" s="1963">
        <v>18577.976603740623</v>
      </c>
      <c r="C30" s="2063"/>
      <c r="D30" s="1964">
        <v>0</v>
      </c>
      <c r="E30" s="2063"/>
      <c r="F30" s="2043">
        <v>18577.976603740623</v>
      </c>
      <c r="G30" s="1966"/>
      <c r="H30" s="1731">
        <v>1.6601809559763238E-2</v>
      </c>
      <c r="I30" s="1967">
        <v>201682.41832829738</v>
      </c>
      <c r="J30" s="1968"/>
      <c r="K30" s="404"/>
      <c r="P30" s="1969"/>
      <c r="Q30" s="1970"/>
      <c r="R30" s="1976"/>
    </row>
    <row r="31" spans="1:18" x14ac:dyDescent="0.2">
      <c r="A31" s="1962" t="s">
        <v>634</v>
      </c>
      <c r="B31" s="1963">
        <v>38464.810243885084</v>
      </c>
      <c r="C31" s="2063"/>
      <c r="D31" s="1964">
        <v>0</v>
      </c>
      <c r="E31" s="2067"/>
      <c r="F31" s="2043">
        <v>38464.810243885084</v>
      </c>
      <c r="G31" s="1873"/>
      <c r="H31" s="1731">
        <v>3.4373251083373253E-2</v>
      </c>
      <c r="I31" s="1874">
        <v>417573.78190280549</v>
      </c>
      <c r="J31" s="1869"/>
      <c r="K31" s="404"/>
      <c r="P31" s="1969"/>
      <c r="Q31" s="1970"/>
    </row>
    <row r="32" spans="1:18" x14ac:dyDescent="0.2">
      <c r="A32" s="1962" t="s">
        <v>511</v>
      </c>
      <c r="B32" s="1963">
        <v>35385.082778168347</v>
      </c>
      <c r="C32" s="2063"/>
      <c r="D32" s="1964">
        <v>0</v>
      </c>
      <c r="E32" s="2063"/>
      <c r="F32" s="2043">
        <v>35385.082778168347</v>
      </c>
      <c r="G32" s="1966"/>
      <c r="H32" s="1731">
        <v>3.1621118815561761E-2</v>
      </c>
      <c r="I32" s="1967">
        <v>384140.27639646485</v>
      </c>
      <c r="J32" s="1968"/>
      <c r="K32" s="404"/>
      <c r="P32" s="1969"/>
      <c r="Q32" s="1970"/>
    </row>
    <row r="33" spans="1:17" x14ac:dyDescent="0.2">
      <c r="A33" s="1962" t="s">
        <v>326</v>
      </c>
      <c r="B33" s="1963">
        <v>63562.173240354772</v>
      </c>
      <c r="C33" s="2063"/>
      <c r="D33" s="1964">
        <v>0</v>
      </c>
      <c r="E33" s="2063"/>
      <c r="F33" s="2043">
        <v>63562.173240354772</v>
      </c>
      <c r="G33" s="1966"/>
      <c r="H33" s="1731">
        <v>5.6800970194384778E-2</v>
      </c>
      <c r="I33" s="1967">
        <v>690030.62533385889</v>
      </c>
      <c r="J33" s="1968"/>
      <c r="K33" s="404"/>
      <c r="O33" s="13"/>
      <c r="P33" s="1969"/>
      <c r="Q33" s="1970"/>
    </row>
    <row r="34" spans="1:17" ht="13.5" thickBot="1" x14ac:dyDescent="0.25">
      <c r="A34" s="1400" t="s">
        <v>513</v>
      </c>
      <c r="B34" s="1977">
        <v>19828.533655940515</v>
      </c>
      <c r="C34" s="2064"/>
      <c r="D34" s="1978">
        <v>0</v>
      </c>
      <c r="E34" s="2064"/>
      <c r="F34" s="2053">
        <v>19828.533655940515</v>
      </c>
      <c r="G34" s="1980"/>
      <c r="H34" s="1748">
        <v>1.7719342995565993E-2</v>
      </c>
      <c r="I34" s="1981">
        <v>215258.45924625173</v>
      </c>
      <c r="J34" s="1405"/>
      <c r="K34" s="404"/>
      <c r="P34" s="1969"/>
      <c r="Q34" s="1970"/>
    </row>
    <row r="35" spans="1:17" ht="13.5" thickBot="1" x14ac:dyDescent="0.25">
      <c r="A35" s="87" t="s">
        <v>488</v>
      </c>
      <c r="B35" s="1982">
        <v>989974.96220138622</v>
      </c>
      <c r="C35" s="2065"/>
      <c r="D35" s="1983">
        <v>129058.26949926502</v>
      </c>
      <c r="E35" s="2065"/>
      <c r="F35" s="2060">
        <v>1119033.2317006513</v>
      </c>
      <c r="G35" s="1985"/>
      <c r="H35" s="1986">
        <v>1</v>
      </c>
      <c r="I35" s="1902">
        <v>12148219</v>
      </c>
      <c r="J35" s="1405"/>
      <c r="K35" s="404"/>
      <c r="P35" s="1969"/>
    </row>
    <row r="36" spans="1:17" ht="15" x14ac:dyDescent="0.2">
      <c r="A36" s="245" t="s">
        <v>908</v>
      </c>
      <c r="B36" s="39"/>
      <c r="C36" s="42"/>
      <c r="D36" s="39"/>
      <c r="E36" s="42"/>
      <c r="F36" s="39"/>
      <c r="G36" s="39"/>
      <c r="H36" s="39"/>
    </row>
    <row r="37" spans="1:17" ht="15" x14ac:dyDescent="0.2">
      <c r="A37" s="245" t="s">
        <v>534</v>
      </c>
      <c r="B37" s="39"/>
      <c r="C37" s="42"/>
      <c r="D37" s="39"/>
      <c r="E37" s="42"/>
      <c r="F37" s="39"/>
      <c r="G37" s="39"/>
      <c r="H37" s="39"/>
    </row>
    <row r="38" spans="1:17" ht="15" x14ac:dyDescent="0.2">
      <c r="A38" s="245" t="s">
        <v>535</v>
      </c>
      <c r="B38" s="39"/>
      <c r="C38" s="42"/>
      <c r="D38" s="39"/>
      <c r="E38" s="42"/>
      <c r="F38" s="39"/>
      <c r="G38" s="39"/>
      <c r="H38" s="39"/>
      <c r="I38" s="1987"/>
    </row>
    <row r="39" spans="1:17" s="34" customFormat="1" ht="15" x14ac:dyDescent="0.2">
      <c r="A39" s="34" t="s">
        <v>909</v>
      </c>
      <c r="F39" s="479"/>
      <c r="K39"/>
      <c r="L39"/>
      <c r="M39"/>
      <c r="N39"/>
      <c r="O39"/>
    </row>
    <row r="40" spans="1:17" s="34" customFormat="1" ht="15" x14ac:dyDescent="0.2">
      <c r="F40" s="479"/>
      <c r="O40"/>
    </row>
    <row r="41" spans="1:17" s="34" customFormat="1" ht="15" x14ac:dyDescent="0.2">
      <c r="F41" s="479"/>
      <c r="O41"/>
    </row>
    <row r="42" spans="1:17" ht="15" x14ac:dyDescent="0.2">
      <c r="A42" s="245"/>
      <c r="K42" s="34"/>
      <c r="L42" s="34"/>
      <c r="M42" s="34"/>
      <c r="N42" s="34"/>
    </row>
    <row r="48" spans="1:17" x14ac:dyDescent="0.2">
      <c r="O48" s="60"/>
    </row>
    <row r="54" spans="15:15" ht="15" x14ac:dyDescent="0.2">
      <c r="O54" s="34"/>
    </row>
    <row r="55" spans="15:15" ht="15" x14ac:dyDescent="0.2">
      <c r="O55" s="34"/>
    </row>
    <row r="56" spans="15:15" ht="15" x14ac:dyDescent="0.2">
      <c r="O56" s="34"/>
    </row>
    <row r="57" spans="15:15" ht="15" x14ac:dyDescent="0.2">
      <c r="O57" s="34"/>
    </row>
    <row r="58" spans="15:15" ht="15" x14ac:dyDescent="0.2">
      <c r="O58" s="34"/>
    </row>
    <row r="59" spans="15:15" ht="15" x14ac:dyDescent="0.2">
      <c r="O59" s="34"/>
    </row>
    <row r="60" spans="15:15" ht="15" x14ac:dyDescent="0.2">
      <c r="O60" s="34"/>
    </row>
    <row r="61" spans="15:15" ht="15" x14ac:dyDescent="0.2">
      <c r="O61" s="34"/>
    </row>
    <row r="62" spans="15:15" ht="15" x14ac:dyDescent="0.2">
      <c r="O62" s="34"/>
    </row>
    <row r="63" spans="15:15" ht="15" x14ac:dyDescent="0.2">
      <c r="O63" s="34"/>
    </row>
    <row r="64" spans="15:15" ht="15" x14ac:dyDescent="0.2">
      <c r="O64" s="34"/>
    </row>
    <row r="65" spans="15:15" ht="15" x14ac:dyDescent="0.2">
      <c r="O65" s="34"/>
    </row>
    <row r="67" spans="15:15" ht="15" x14ac:dyDescent="0.2">
      <c r="O67" s="34"/>
    </row>
    <row r="68" spans="15:15" ht="15" x14ac:dyDescent="0.2">
      <c r="O68" s="34"/>
    </row>
  </sheetData>
  <mergeCells count="22">
    <mergeCell ref="I10:J10"/>
    <mergeCell ref="O18:O21"/>
    <mergeCell ref="B9:C9"/>
    <mergeCell ref="D9:E9"/>
    <mergeCell ref="F9:G9"/>
    <mergeCell ref="B10:C10"/>
    <mergeCell ref="D10:E10"/>
    <mergeCell ref="F10:G10"/>
    <mergeCell ref="B7:C7"/>
    <mergeCell ref="D7:E7"/>
    <mergeCell ref="F7:G7"/>
    <mergeCell ref="I7:J7"/>
    <mergeCell ref="B8:C8"/>
    <mergeCell ref="D8:E8"/>
    <mergeCell ref="F8:G8"/>
    <mergeCell ref="I8:J8"/>
    <mergeCell ref="B4:H4"/>
    <mergeCell ref="I4:J4"/>
    <mergeCell ref="D5:E5"/>
    <mergeCell ref="I5:J5"/>
    <mergeCell ref="B6:G6"/>
    <mergeCell ref="I6:J6"/>
  </mergeCells>
  <pageMargins left="0.98425196850393704" right="0.74803149606299213" top="0.9055118110236221" bottom="0.51181102362204722" header="0.51181102362204722" footer="0.51181102362204722"/>
  <pageSetup paperSize="9" scale="83" orientation="landscape"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7"/>
  <sheetViews>
    <sheetView zoomScale="80" zoomScaleNormal="80" workbookViewId="0">
      <pane xSplit="1" ySplit="14" topLeftCell="H15" activePane="bottomRight" state="frozen"/>
      <selection activeCell="A19" sqref="A19:I19"/>
      <selection pane="topRight" activeCell="A19" sqref="A19:I19"/>
      <selection pane="bottomLeft" activeCell="A19" sqref="A19:I19"/>
      <selection pane="bottomRight" activeCell="AH11" sqref="AH11"/>
    </sheetView>
  </sheetViews>
  <sheetFormatPr defaultRowHeight="12.75" x14ac:dyDescent="0.2"/>
  <cols>
    <col min="1" max="1" width="20" customWidth="1"/>
    <col min="2" max="2" width="9.85546875" customWidth="1"/>
    <col min="3" max="3" width="2.42578125" customWidth="1"/>
    <col min="4" max="4" width="9.5703125" customWidth="1"/>
    <col min="5" max="5" width="2.7109375" customWidth="1"/>
    <col min="6" max="6" width="11.5703125" customWidth="1"/>
    <col min="7" max="7" width="2.85546875" customWidth="1"/>
    <col min="8" max="8" width="13.140625" customWidth="1"/>
    <col min="9" max="9" width="2.42578125" customWidth="1"/>
    <col min="10" max="10" width="13.140625" customWidth="1"/>
    <col min="11" max="11" width="2.42578125" customWidth="1"/>
    <col min="12" max="12" width="14.42578125" customWidth="1"/>
    <col min="13" max="13" width="3.42578125" customWidth="1"/>
    <col min="14" max="14" width="12.7109375" customWidth="1"/>
    <col min="15" max="15" width="1" customWidth="1"/>
    <col min="16" max="16" width="13.42578125" customWidth="1"/>
    <col min="17" max="17" width="2.42578125" customWidth="1"/>
    <col min="18" max="18" width="13.5703125" customWidth="1"/>
    <col min="19" max="19" width="2.5703125" customWidth="1"/>
    <col min="20" max="20" width="2.42578125" customWidth="1"/>
    <col min="21" max="21" width="12.7109375" customWidth="1"/>
    <col min="22" max="22" width="1.42578125" customWidth="1"/>
    <col min="23" max="23" width="2.42578125" customWidth="1"/>
    <col min="25" max="25" width="1.140625" customWidth="1"/>
    <col min="26" max="26" width="9.5703125" customWidth="1"/>
    <col min="27" max="27" width="1.140625" customWidth="1"/>
    <col min="28" max="28" width="10.140625" customWidth="1"/>
    <col min="29" max="29" width="2.140625" customWidth="1"/>
    <col min="30" max="30" width="1.7109375" customWidth="1"/>
    <col min="31" max="31" width="3.7109375" customWidth="1"/>
    <col min="32" max="32" width="11.140625" customWidth="1"/>
    <col min="33" max="33" width="11.5703125" customWidth="1"/>
    <col min="36" max="36" width="10.28515625" customWidth="1"/>
  </cols>
  <sheetData>
    <row r="1" spans="1:38" ht="20.25" x14ac:dyDescent="0.3">
      <c r="A1" s="24" t="s">
        <v>1209</v>
      </c>
      <c r="J1" s="284"/>
      <c r="P1" s="480"/>
      <c r="AE1" s="24"/>
    </row>
    <row r="2" spans="1:38" ht="13.5" thickBot="1" x14ac:dyDescent="0.25"/>
    <row r="3" spans="1:38" ht="15.75" x14ac:dyDescent="0.25">
      <c r="A3" s="25"/>
      <c r="B3" s="3173" t="s">
        <v>608</v>
      </c>
      <c r="C3" s="3174"/>
      <c r="D3" s="3174"/>
      <c r="E3" s="3174"/>
      <c r="F3" s="3174"/>
      <c r="G3" s="3174"/>
      <c r="H3" s="3174"/>
      <c r="I3" s="3174"/>
      <c r="J3" s="3174"/>
      <c r="K3" s="3174"/>
      <c r="L3" s="3173" t="s">
        <v>609</v>
      </c>
      <c r="M3" s="3174"/>
      <c r="N3" s="3174"/>
      <c r="O3" s="3174"/>
      <c r="P3" s="3174"/>
      <c r="Q3" s="3174"/>
      <c r="R3" s="3174"/>
      <c r="S3" s="3178"/>
      <c r="T3" s="287"/>
      <c r="U3" s="2124"/>
      <c r="V3" s="2125"/>
      <c r="X3" s="3166" t="s">
        <v>610</v>
      </c>
      <c r="Y3" s="3167"/>
      <c r="Z3" s="3167"/>
      <c r="AA3" s="3167"/>
      <c r="AB3" s="3167"/>
      <c r="AC3" s="3168"/>
      <c r="AD3" s="481"/>
      <c r="AF3" s="481"/>
      <c r="AH3" s="14"/>
      <c r="AI3" s="14"/>
      <c r="AJ3" s="14"/>
      <c r="AK3" s="14"/>
    </row>
    <row r="4" spans="1:38" s="1393" customFormat="1" ht="15" x14ac:dyDescent="0.2">
      <c r="A4" s="1399"/>
      <c r="B4" s="1988"/>
      <c r="C4" s="2128"/>
      <c r="D4" s="2128"/>
      <c r="E4" s="2128"/>
      <c r="F4" s="1398"/>
      <c r="G4" s="1398"/>
      <c r="H4" s="2128"/>
      <c r="I4" s="2128"/>
      <c r="J4" s="1398"/>
      <c r="K4" s="1398"/>
      <c r="L4" s="1988"/>
      <c r="M4" s="2128"/>
      <c r="N4" s="1398"/>
      <c r="O4" s="1398"/>
      <c r="P4" s="3319"/>
      <c r="Q4" s="3319"/>
      <c r="R4" s="1398"/>
      <c r="S4" s="1625"/>
      <c r="T4" s="1396"/>
      <c r="U4" s="1399"/>
      <c r="V4" s="1404"/>
      <c r="X4" s="3169" t="s">
        <v>109</v>
      </c>
      <c r="Y4" s="3170"/>
      <c r="Z4" s="3170"/>
      <c r="AA4" s="3170"/>
      <c r="AB4" s="3170"/>
      <c r="AC4" s="3171"/>
      <c r="AD4" s="481"/>
      <c r="AE4"/>
      <c r="AF4" s="481"/>
      <c r="AH4" s="14"/>
      <c r="AI4" s="14"/>
      <c r="AJ4" s="14"/>
      <c r="AK4" s="14"/>
      <c r="AL4"/>
    </row>
    <row r="5" spans="1:38" s="1393" customFormat="1" x14ac:dyDescent="0.2">
      <c r="A5" s="1399"/>
      <c r="B5" s="3175" t="s">
        <v>110</v>
      </c>
      <c r="C5" s="2902"/>
      <c r="D5" s="2902"/>
      <c r="E5" s="2902"/>
      <c r="F5" s="2902"/>
      <c r="G5" s="2904"/>
      <c r="H5" s="2982" t="s">
        <v>537</v>
      </c>
      <c r="I5" s="2983"/>
      <c r="J5" s="2983"/>
      <c r="K5" s="3318"/>
      <c r="L5" s="3314" t="s">
        <v>112</v>
      </c>
      <c r="M5" s="2983"/>
      <c r="N5" s="2983"/>
      <c r="O5" s="2984"/>
      <c r="P5" s="2982" t="s">
        <v>537</v>
      </c>
      <c r="Q5" s="2983"/>
      <c r="R5" s="2983"/>
      <c r="S5" s="3318"/>
      <c r="T5" s="2116"/>
      <c r="U5" s="2111"/>
      <c r="V5" s="2110"/>
      <c r="X5" s="1399"/>
      <c r="Y5" s="1396"/>
      <c r="Z5" s="1990"/>
      <c r="AA5" s="1396"/>
      <c r="AB5" s="1990"/>
      <c r="AC5" s="1404"/>
      <c r="AD5" s="62"/>
      <c r="AE5"/>
      <c r="AF5" s="1396"/>
      <c r="AH5" s="14"/>
      <c r="AI5" s="14"/>
      <c r="AJ5" s="14"/>
      <c r="AK5" s="263"/>
      <c r="AL5"/>
    </row>
    <row r="6" spans="1:38" s="1393" customFormat="1" x14ac:dyDescent="0.2">
      <c r="A6" s="2111" t="s">
        <v>678</v>
      </c>
      <c r="B6" s="2971" t="s">
        <v>114</v>
      </c>
      <c r="C6" s="2978"/>
      <c r="D6" s="2978"/>
      <c r="E6" s="2978"/>
      <c r="F6" s="2978"/>
      <c r="G6" s="2965"/>
      <c r="H6" s="2964" t="s">
        <v>538</v>
      </c>
      <c r="I6" s="2978"/>
      <c r="J6" s="2978"/>
      <c r="K6" s="2972"/>
      <c r="L6" s="3323" t="s">
        <v>116</v>
      </c>
      <c r="M6" s="3321"/>
      <c r="N6" s="3321"/>
      <c r="O6" s="3324"/>
      <c r="P6" s="2964" t="s">
        <v>538</v>
      </c>
      <c r="Q6" s="2978"/>
      <c r="R6" s="2978"/>
      <c r="S6" s="2972"/>
      <c r="T6" s="2116"/>
      <c r="U6" s="2971" t="s">
        <v>626</v>
      </c>
      <c r="V6" s="2972"/>
      <c r="X6" s="1399"/>
      <c r="Y6" s="1396"/>
      <c r="Z6" s="1641"/>
      <c r="AA6" s="1396"/>
      <c r="AB6" s="1641"/>
      <c r="AC6" s="1404"/>
      <c r="AD6" s="62"/>
      <c r="AE6"/>
      <c r="AF6" s="1396"/>
      <c r="AH6" s="14"/>
      <c r="AI6" s="14"/>
      <c r="AJ6" s="14"/>
      <c r="AK6" s="14"/>
      <c r="AL6"/>
    </row>
    <row r="7" spans="1:38" s="1393" customFormat="1" x14ac:dyDescent="0.2">
      <c r="A7" s="2111"/>
      <c r="B7" s="3315">
        <v>2011</v>
      </c>
      <c r="C7" s="3312" t="e">
        <v>#REF!</v>
      </c>
      <c r="D7" s="3312" t="e">
        <v>#REF!</v>
      </c>
      <c r="E7" s="3312" t="e">
        <v>#REF!</v>
      </c>
      <c r="F7" s="3312"/>
      <c r="G7" s="3316"/>
      <c r="H7" s="3320" t="s">
        <v>539</v>
      </c>
      <c r="I7" s="3321"/>
      <c r="J7" s="3321"/>
      <c r="K7" s="3322"/>
      <c r="L7" s="3323" t="s">
        <v>118</v>
      </c>
      <c r="M7" s="3321"/>
      <c r="N7" s="3321"/>
      <c r="O7" s="3324"/>
      <c r="P7" s="3320" t="s">
        <v>539</v>
      </c>
      <c r="Q7" s="3321"/>
      <c r="R7" s="3321"/>
      <c r="S7" s="3322"/>
      <c r="T7" s="2127"/>
      <c r="U7" s="2971" t="s">
        <v>120</v>
      </c>
      <c r="V7" s="2972"/>
      <c r="X7" s="1399"/>
      <c r="Y7" s="1396"/>
      <c r="Z7" s="1641"/>
      <c r="AA7" s="1396"/>
      <c r="AB7" s="1641"/>
      <c r="AC7" s="1404"/>
      <c r="AD7" s="62"/>
      <c r="AE7"/>
      <c r="AF7" s="1396"/>
      <c r="AH7" s="4"/>
      <c r="AI7" s="14"/>
      <c r="AJ7" s="4"/>
      <c r="AK7" s="14"/>
      <c r="AL7"/>
    </row>
    <row r="8" spans="1:38" s="1393" customFormat="1" x14ac:dyDescent="0.2">
      <c r="A8" s="2111"/>
      <c r="B8" s="3313"/>
      <c r="C8" s="2976"/>
      <c r="D8" s="2976"/>
      <c r="E8" s="2976"/>
      <c r="F8" s="2976"/>
      <c r="G8" s="2977"/>
      <c r="H8" s="3320" t="s">
        <v>871</v>
      </c>
      <c r="I8" s="3321" t="e">
        <v>#REF!</v>
      </c>
      <c r="J8" s="3321" t="e">
        <v>#REF!</v>
      </c>
      <c r="K8" s="3322" t="e">
        <v>#REF!</v>
      </c>
      <c r="L8" s="3327">
        <v>2011</v>
      </c>
      <c r="M8" s="3328"/>
      <c r="N8" s="3328"/>
      <c r="O8" s="3329"/>
      <c r="P8" s="3330" t="s">
        <v>871</v>
      </c>
      <c r="Q8" s="3331" t="e">
        <v>#REF!</v>
      </c>
      <c r="R8" s="3331" t="e">
        <v>#REF!</v>
      </c>
      <c r="S8" s="3332" t="e">
        <v>#REF!</v>
      </c>
      <c r="T8" s="1992"/>
      <c r="U8" s="2971" t="s">
        <v>121</v>
      </c>
      <c r="V8" s="2972"/>
      <c r="X8" s="2971" t="s">
        <v>122</v>
      </c>
      <c r="Y8" s="2965"/>
      <c r="Z8" s="2964" t="s">
        <v>38</v>
      </c>
      <c r="AA8" s="2965"/>
      <c r="AB8" s="2964" t="s">
        <v>488</v>
      </c>
      <c r="AC8" s="2972"/>
      <c r="AD8" s="2123"/>
      <c r="AE8"/>
      <c r="AF8" s="2116"/>
      <c r="AH8" s="14"/>
      <c r="AI8" s="14"/>
      <c r="AJ8" s="14"/>
      <c r="AK8" s="14"/>
      <c r="AL8"/>
    </row>
    <row r="9" spans="1:38" s="1393" customFormat="1" x14ac:dyDescent="0.2">
      <c r="A9" s="2111"/>
      <c r="B9" s="3325"/>
      <c r="C9" s="3326"/>
      <c r="D9" s="1993"/>
      <c r="E9" s="1994"/>
      <c r="F9" s="2109"/>
      <c r="G9" s="2115"/>
      <c r="H9" s="2982"/>
      <c r="I9" s="2984"/>
      <c r="J9" s="2113"/>
      <c r="K9" s="2118"/>
      <c r="L9" s="2971"/>
      <c r="M9" s="2978"/>
      <c r="N9" s="1990"/>
      <c r="O9" s="1877"/>
      <c r="P9" s="2964"/>
      <c r="Q9" s="2965"/>
      <c r="R9" s="1990"/>
      <c r="S9" s="1869"/>
      <c r="T9" s="1396"/>
      <c r="U9" s="2971" t="s">
        <v>123</v>
      </c>
      <c r="V9" s="2972"/>
      <c r="X9" s="2971" t="s">
        <v>124</v>
      </c>
      <c r="Y9" s="2965"/>
      <c r="Z9" s="2964" t="s">
        <v>40</v>
      </c>
      <c r="AA9" s="2965"/>
      <c r="AB9" s="1641"/>
      <c r="AC9" s="1404"/>
      <c r="AD9" s="62"/>
      <c r="AE9"/>
      <c r="AF9" s="1396"/>
      <c r="AH9" s="14"/>
      <c r="AI9" s="14"/>
      <c r="AJ9" s="14"/>
      <c r="AK9" s="14"/>
      <c r="AL9"/>
    </row>
    <row r="10" spans="1:38" s="1393" customFormat="1" ht="15.75" customHeight="1" x14ac:dyDescent="0.2">
      <c r="A10" s="2111"/>
      <c r="B10" s="2971" t="s">
        <v>125</v>
      </c>
      <c r="C10" s="2965"/>
      <c r="D10" s="2964" t="s">
        <v>488</v>
      </c>
      <c r="E10" s="2965"/>
      <c r="F10" s="2964" t="s">
        <v>126</v>
      </c>
      <c r="G10" s="2965"/>
      <c r="H10" s="3320" t="s">
        <v>488</v>
      </c>
      <c r="I10" s="3324"/>
      <c r="J10" s="2964" t="s">
        <v>128</v>
      </c>
      <c r="K10" s="2978"/>
      <c r="L10" s="2971" t="s">
        <v>488</v>
      </c>
      <c r="M10" s="2965"/>
      <c r="N10" s="2964" t="s">
        <v>126</v>
      </c>
      <c r="O10" s="2965"/>
      <c r="P10" s="2964" t="s">
        <v>488</v>
      </c>
      <c r="Q10" s="2965"/>
      <c r="R10" s="2964" t="s">
        <v>128</v>
      </c>
      <c r="S10" s="2972"/>
      <c r="T10" s="2116"/>
      <c r="U10" s="2971" t="s">
        <v>129</v>
      </c>
      <c r="V10" s="2972"/>
      <c r="X10" s="2971" t="s">
        <v>130</v>
      </c>
      <c r="Y10" s="2965"/>
      <c r="Z10" s="2964" t="s">
        <v>131</v>
      </c>
      <c r="AA10" s="2965"/>
      <c r="AB10" s="1641"/>
      <c r="AC10" s="1404"/>
      <c r="AD10" s="62"/>
      <c r="AE10"/>
      <c r="AF10" s="1396"/>
      <c r="AH10" s="1396"/>
      <c r="AI10" s="1396"/>
      <c r="AJ10" s="1396"/>
      <c r="AK10" s="1396"/>
    </row>
    <row r="11" spans="1:38" x14ac:dyDescent="0.2">
      <c r="A11" s="2106"/>
      <c r="B11" s="2971" t="s">
        <v>132</v>
      </c>
      <c r="C11" s="2965"/>
      <c r="D11" s="1641"/>
      <c r="E11" s="14"/>
      <c r="F11" s="2854" t="s">
        <v>133</v>
      </c>
      <c r="G11" s="2864"/>
      <c r="H11" s="3320"/>
      <c r="I11" s="3324"/>
      <c r="J11" s="2854" t="s">
        <v>40</v>
      </c>
      <c r="K11" s="2852"/>
      <c r="L11" s="2971"/>
      <c r="M11" s="2965"/>
      <c r="N11" s="2854" t="s">
        <v>133</v>
      </c>
      <c r="O11" s="2864"/>
      <c r="P11" s="2964"/>
      <c r="Q11" s="2965"/>
      <c r="R11" s="2854" t="s">
        <v>40</v>
      </c>
      <c r="S11" s="2853"/>
      <c r="T11" s="2102"/>
      <c r="U11" s="2851" t="s">
        <v>40</v>
      </c>
      <c r="V11" s="2853"/>
      <c r="X11" s="1"/>
      <c r="Y11" s="14"/>
      <c r="Z11" s="31"/>
      <c r="AA11" s="14"/>
      <c r="AB11" s="31"/>
      <c r="AC11" s="5"/>
      <c r="AD11" s="14"/>
      <c r="AE11" s="13"/>
      <c r="AF11" s="14"/>
      <c r="AH11" s="14"/>
      <c r="AI11" s="14"/>
      <c r="AJ11" s="14"/>
      <c r="AK11" s="307"/>
    </row>
    <row r="12" spans="1:38" x14ac:dyDescent="0.2">
      <c r="A12" s="1"/>
      <c r="B12" s="2851" t="s">
        <v>331</v>
      </c>
      <c r="C12" s="2864"/>
      <c r="D12" s="2100"/>
      <c r="E12" s="14"/>
      <c r="F12" s="2854" t="s">
        <v>134</v>
      </c>
      <c r="G12" s="2864"/>
      <c r="H12" s="31"/>
      <c r="I12" s="85"/>
      <c r="J12" s="2854" t="s">
        <v>135</v>
      </c>
      <c r="K12" s="2852"/>
      <c r="L12" s="2851"/>
      <c r="M12" s="2864"/>
      <c r="N12" s="2854" t="s">
        <v>134</v>
      </c>
      <c r="O12" s="2864"/>
      <c r="P12" s="31"/>
      <c r="Q12" s="14"/>
      <c r="R12" s="2854" t="s">
        <v>135</v>
      </c>
      <c r="S12" s="2853"/>
      <c r="T12" s="2102"/>
      <c r="U12" s="2851" t="s">
        <v>136</v>
      </c>
      <c r="V12" s="2853"/>
      <c r="X12" s="1"/>
      <c r="Y12" s="14"/>
      <c r="Z12" s="31"/>
      <c r="AA12" s="14"/>
      <c r="AB12" s="31"/>
      <c r="AC12" s="5"/>
      <c r="AD12" s="14"/>
      <c r="AF12" s="14"/>
      <c r="AH12" s="14"/>
      <c r="AI12" s="14"/>
      <c r="AJ12" s="14"/>
      <c r="AK12" s="14"/>
    </row>
    <row r="13" spans="1:38" x14ac:dyDescent="0.2">
      <c r="A13" s="1"/>
      <c r="B13" s="2106" t="s">
        <v>137</v>
      </c>
      <c r="C13" s="2101"/>
      <c r="D13" s="2854" t="s">
        <v>138</v>
      </c>
      <c r="E13" s="2864"/>
      <c r="F13" s="2854" t="s">
        <v>139</v>
      </c>
      <c r="G13" s="2864"/>
      <c r="H13" s="2854" t="s">
        <v>140</v>
      </c>
      <c r="I13" s="2864"/>
      <c r="J13" s="2964" t="s">
        <v>872</v>
      </c>
      <c r="K13" s="2853"/>
      <c r="L13" s="2971" t="s">
        <v>143</v>
      </c>
      <c r="M13" s="2864"/>
      <c r="N13" s="2964" t="s">
        <v>144</v>
      </c>
      <c r="O13" s="2864"/>
      <c r="P13" s="2964" t="s">
        <v>140</v>
      </c>
      <c r="Q13" s="2864"/>
      <c r="R13" s="2964" t="s">
        <v>873</v>
      </c>
      <c r="S13" s="2972"/>
      <c r="T13" s="2102"/>
      <c r="U13" s="2971" t="s">
        <v>874</v>
      </c>
      <c r="V13" s="2972"/>
      <c r="X13" s="1"/>
      <c r="Y13" s="14"/>
      <c r="Z13" s="31"/>
      <c r="AA13" s="14"/>
      <c r="AB13" s="31"/>
      <c r="AC13" s="5"/>
      <c r="AD13" s="14"/>
      <c r="AF13" s="14"/>
    </row>
    <row r="14" spans="1:38" ht="13.5" thickBot="1" x14ac:dyDescent="0.25">
      <c r="A14" s="262"/>
      <c r="B14" s="3142"/>
      <c r="C14" s="2891"/>
      <c r="D14" s="2869"/>
      <c r="E14" s="2891"/>
      <c r="F14" s="2869" t="s">
        <v>489</v>
      </c>
      <c r="G14" s="2891"/>
      <c r="H14" s="36"/>
      <c r="I14" s="88"/>
      <c r="J14" s="2869"/>
      <c r="K14" s="2870"/>
      <c r="L14" s="3142"/>
      <c r="M14" s="2891"/>
      <c r="N14" s="2869" t="s">
        <v>487</v>
      </c>
      <c r="O14" s="2891"/>
      <c r="P14" s="36"/>
      <c r="Q14" s="17"/>
      <c r="R14" s="2869"/>
      <c r="S14" s="3141"/>
      <c r="T14" s="2102"/>
      <c r="U14" s="2120"/>
      <c r="V14" s="2119"/>
      <c r="X14" s="3142" t="s">
        <v>486</v>
      </c>
      <c r="Y14" s="2891"/>
      <c r="Z14" s="2869" t="s">
        <v>486</v>
      </c>
      <c r="AA14" s="2891"/>
      <c r="AB14" s="2869" t="s">
        <v>486</v>
      </c>
      <c r="AC14" s="3141"/>
      <c r="AD14" s="2102"/>
      <c r="AF14" s="2102"/>
    </row>
    <row r="15" spans="1:38" x14ac:dyDescent="0.2">
      <c r="A15" s="642" t="s">
        <v>591</v>
      </c>
      <c r="B15" s="1995">
        <v>18362.995000000003</v>
      </c>
      <c r="C15" s="669"/>
      <c r="D15" s="670">
        <v>24148.133000000002</v>
      </c>
      <c r="E15" s="669"/>
      <c r="F15" s="2129">
        <v>1.0901080000000001</v>
      </c>
      <c r="G15" s="669"/>
      <c r="H15" s="2179">
        <v>53036.958602002334</v>
      </c>
      <c r="I15" s="673"/>
      <c r="J15" s="674">
        <v>4779.0542657092301</v>
      </c>
      <c r="K15" s="730"/>
      <c r="L15" s="1998">
        <v>24161.077000000001</v>
      </c>
      <c r="M15" s="652"/>
      <c r="N15" s="2129">
        <v>1.005992</v>
      </c>
      <c r="O15" s="669"/>
      <c r="P15" s="2179">
        <v>53036.958602002334</v>
      </c>
      <c r="Q15" s="669"/>
      <c r="R15" s="1999">
        <v>317.79745594319684</v>
      </c>
      <c r="S15" s="730"/>
      <c r="T15" s="482"/>
      <c r="U15" s="2000">
        <v>5096.8517216524269</v>
      </c>
      <c r="V15" s="643"/>
      <c r="W15" s="440"/>
      <c r="X15" s="654">
        <v>54122.983404411185</v>
      </c>
      <c r="Y15" s="652"/>
      <c r="Z15" s="670">
        <v>3599.0690788745765</v>
      </c>
      <c r="AA15" s="652"/>
      <c r="AB15" s="670">
        <v>57722.052483285763</v>
      </c>
      <c r="AC15" s="643"/>
      <c r="AD15" s="14"/>
      <c r="AF15" s="322"/>
    </row>
    <row r="16" spans="1:38" x14ac:dyDescent="0.2">
      <c r="A16" s="642" t="s">
        <v>494</v>
      </c>
      <c r="B16" s="1995">
        <v>7372.8069999999998</v>
      </c>
      <c r="C16" s="669"/>
      <c r="D16" s="670">
        <v>19843.080699999999</v>
      </c>
      <c r="E16" s="669"/>
      <c r="F16" s="2129">
        <v>1</v>
      </c>
      <c r="G16" s="669"/>
      <c r="H16" s="2179">
        <v>56019.287578721414</v>
      </c>
      <c r="I16" s="673"/>
      <c r="J16" s="674">
        <v>0</v>
      </c>
      <c r="K16" s="730"/>
      <c r="L16" s="1998">
        <v>19843.080699999999</v>
      </c>
      <c r="M16" s="652"/>
      <c r="N16" s="2129">
        <v>1.036835</v>
      </c>
      <c r="O16" s="669"/>
      <c r="P16" s="2179">
        <v>56019.287578721414</v>
      </c>
      <c r="Q16" s="669"/>
      <c r="R16" s="2001">
        <v>2063.4704579621975</v>
      </c>
      <c r="S16" s="730"/>
      <c r="T16" s="482"/>
      <c r="U16" s="2000">
        <v>2063.4704579621975</v>
      </c>
      <c r="V16" s="643"/>
      <c r="W16" s="440"/>
      <c r="X16" s="654">
        <v>0</v>
      </c>
      <c r="Y16" s="652"/>
      <c r="Z16" s="670">
        <v>23368.886633725393</v>
      </c>
      <c r="AA16" s="652"/>
      <c r="AB16" s="670">
        <v>23368.886633725393</v>
      </c>
      <c r="AC16" s="643"/>
      <c r="AD16" s="14"/>
      <c r="AF16" s="14"/>
    </row>
    <row r="17" spans="1:37" x14ac:dyDescent="0.2">
      <c r="A17" s="642" t="s">
        <v>612</v>
      </c>
      <c r="B17" s="1995">
        <v>8166.223</v>
      </c>
      <c r="C17" s="669"/>
      <c r="D17" s="670">
        <v>9555.7649999999994</v>
      </c>
      <c r="E17" s="669"/>
      <c r="F17" s="2129">
        <v>1.1000000000000001</v>
      </c>
      <c r="G17" s="669"/>
      <c r="H17" s="2179">
        <v>17326.588558243555</v>
      </c>
      <c r="I17" s="675"/>
      <c r="J17" s="674">
        <v>1732.6588558243566</v>
      </c>
      <c r="K17" s="730"/>
      <c r="L17" s="1998">
        <v>9764.14</v>
      </c>
      <c r="M17" s="652"/>
      <c r="N17" s="2129">
        <v>1.1088279999999999</v>
      </c>
      <c r="O17" s="669"/>
      <c r="P17" s="2179">
        <v>17326.588558243555</v>
      </c>
      <c r="Q17" s="731"/>
      <c r="R17" s="2001">
        <v>1885.617979616527</v>
      </c>
      <c r="S17" s="730"/>
      <c r="T17" s="482"/>
      <c r="U17" s="2000">
        <v>3618.2768354408836</v>
      </c>
      <c r="V17" s="643"/>
      <c r="W17" s="440"/>
      <c r="X17" s="654">
        <v>19622.431821324149</v>
      </c>
      <c r="Y17" s="652"/>
      <c r="Z17" s="670">
        <v>21354.7001025106</v>
      </c>
      <c r="AA17" s="652"/>
      <c r="AB17" s="670">
        <v>40977.13192383475</v>
      </c>
      <c r="AC17" s="643"/>
      <c r="AD17" s="14"/>
      <c r="AF17" s="14"/>
    </row>
    <row r="18" spans="1:37" x14ac:dyDescent="0.2">
      <c r="A18" s="642" t="s">
        <v>306</v>
      </c>
      <c r="B18" s="1995">
        <v>14703.866999999998</v>
      </c>
      <c r="C18" s="669"/>
      <c r="D18" s="670">
        <v>18534.362000000001</v>
      </c>
      <c r="E18" s="669"/>
      <c r="F18" s="2129">
        <v>1.098333</v>
      </c>
      <c r="G18" s="669"/>
      <c r="H18" s="2179">
        <v>37861.196848233143</v>
      </c>
      <c r="I18" s="673"/>
      <c r="J18" s="674">
        <v>3723.0050696773105</v>
      </c>
      <c r="K18" s="730"/>
      <c r="L18" s="1998">
        <v>18534.362000000001</v>
      </c>
      <c r="M18" s="652"/>
      <c r="N18" s="2129">
        <v>1.0461830000000001</v>
      </c>
      <c r="O18" s="669"/>
      <c r="P18" s="2179">
        <v>37861.196848233143</v>
      </c>
      <c r="Q18" s="669"/>
      <c r="R18" s="2001">
        <v>1748.5436540419541</v>
      </c>
      <c r="S18" s="730"/>
      <c r="T18" s="482"/>
      <c r="U18" s="2000">
        <v>5471.5487237192647</v>
      </c>
      <c r="V18" s="643"/>
      <c r="W18" s="440"/>
      <c r="X18" s="654">
        <v>42163.183424488772</v>
      </c>
      <c r="Y18" s="652"/>
      <c r="Z18" s="670">
        <v>19802.327805448505</v>
      </c>
      <c r="AA18" s="652"/>
      <c r="AB18" s="670">
        <v>61965.511229937278</v>
      </c>
      <c r="AC18" s="643"/>
      <c r="AD18" s="14"/>
      <c r="AF18" s="14"/>
    </row>
    <row r="19" spans="1:37" x14ac:dyDescent="0.2">
      <c r="A19" s="658" t="s">
        <v>496</v>
      </c>
      <c r="B19" s="1995">
        <v>7929.9449999999997</v>
      </c>
      <c r="C19" s="669"/>
      <c r="D19" s="670">
        <v>9438.4030000000002</v>
      </c>
      <c r="E19" s="669"/>
      <c r="F19" s="2129">
        <v>1.1000000000000001</v>
      </c>
      <c r="G19" s="669"/>
      <c r="H19" s="2179">
        <v>14855.858304113808</v>
      </c>
      <c r="I19" s="673"/>
      <c r="J19" s="674">
        <v>1485.5858304113826</v>
      </c>
      <c r="K19" s="730"/>
      <c r="L19" s="1998">
        <v>9438.4030000000002</v>
      </c>
      <c r="M19" s="652"/>
      <c r="N19" s="2129">
        <v>1.111154</v>
      </c>
      <c r="O19" s="669"/>
      <c r="P19" s="2179">
        <v>14855.858304113808</v>
      </c>
      <c r="Q19" s="669"/>
      <c r="R19" s="2001">
        <v>1651.2880739354659</v>
      </c>
      <c r="S19" s="730"/>
      <c r="T19" s="482"/>
      <c r="U19" s="2000">
        <v>3136.8739043468486</v>
      </c>
      <c r="V19" s="643"/>
      <c r="W19" s="440"/>
      <c r="X19" s="654">
        <v>16824.319786888074</v>
      </c>
      <c r="Y19" s="652"/>
      <c r="Z19" s="670">
        <v>18700.904415917546</v>
      </c>
      <c r="AA19" s="652"/>
      <c r="AB19" s="670">
        <v>35525.224202805621</v>
      </c>
      <c r="AC19" s="643"/>
      <c r="AD19" s="14"/>
      <c r="AF19" s="14"/>
    </row>
    <row r="20" spans="1:37" x14ac:dyDescent="0.2">
      <c r="A20" s="642" t="s">
        <v>445</v>
      </c>
      <c r="B20" s="1995">
        <v>12829.003199999999</v>
      </c>
      <c r="C20" s="669"/>
      <c r="D20" s="670">
        <v>21250.962499999998</v>
      </c>
      <c r="E20" s="669"/>
      <c r="F20" s="2129">
        <v>1.0509230000000001</v>
      </c>
      <c r="G20" s="669"/>
      <c r="H20" s="2179">
        <v>52250.463287172555</v>
      </c>
      <c r="I20" s="675"/>
      <c r="J20" s="674">
        <v>2660.7503419726927</v>
      </c>
      <c r="K20" s="730"/>
      <c r="L20" s="1998">
        <v>23509.290099999998</v>
      </c>
      <c r="M20" s="652"/>
      <c r="N20" s="2129">
        <v>1.010648</v>
      </c>
      <c r="O20" s="669"/>
      <c r="P20" s="2179">
        <v>52250.463287172555</v>
      </c>
      <c r="Q20" s="731"/>
      <c r="R20" s="2001">
        <v>556.36293308181484</v>
      </c>
      <c r="S20" s="730"/>
      <c r="T20" s="482"/>
      <c r="U20" s="2000">
        <v>3217.1132750545075</v>
      </c>
      <c r="V20" s="643"/>
      <c r="W20" s="440"/>
      <c r="X20" s="654">
        <v>30133.105546667841</v>
      </c>
      <c r="Y20" s="652"/>
      <c r="Z20" s="670">
        <v>6300.8327840252823</v>
      </c>
      <c r="AA20" s="652"/>
      <c r="AB20" s="670">
        <v>36433.938330693127</v>
      </c>
      <c r="AC20" s="643"/>
      <c r="AD20" s="14"/>
      <c r="AF20" s="14"/>
    </row>
    <row r="21" spans="1:37" x14ac:dyDescent="0.2">
      <c r="A21" s="642" t="s">
        <v>592</v>
      </c>
      <c r="B21" s="1995">
        <v>29265.365000000002</v>
      </c>
      <c r="C21" s="669"/>
      <c r="D21" s="670">
        <v>38556.637999999999</v>
      </c>
      <c r="E21" s="669"/>
      <c r="F21" s="2129">
        <v>1.0897559999999999</v>
      </c>
      <c r="G21" s="669"/>
      <c r="H21" s="2179">
        <v>74011.86706852715</v>
      </c>
      <c r="I21" s="673"/>
      <c r="J21" s="674">
        <v>6643.0091406027204</v>
      </c>
      <c r="K21" s="730"/>
      <c r="L21" s="1998">
        <v>38556.637999999999</v>
      </c>
      <c r="M21" s="652"/>
      <c r="N21" s="2129">
        <v>1</v>
      </c>
      <c r="O21" s="669"/>
      <c r="P21" s="2179">
        <v>74011.86706852715</v>
      </c>
      <c r="Q21" s="676"/>
      <c r="R21" s="2001">
        <v>0</v>
      </c>
      <c r="S21" s="730"/>
      <c r="T21" s="482"/>
      <c r="U21" s="2000">
        <v>6643.0091406027204</v>
      </c>
      <c r="V21" s="643"/>
      <c r="W21" s="440"/>
      <c r="X21" s="654">
        <v>75232.347967246984</v>
      </c>
      <c r="Y21" s="652"/>
      <c r="Z21" s="670">
        <v>0</v>
      </c>
      <c r="AA21" s="652"/>
      <c r="AB21" s="670">
        <v>75232.347967246984</v>
      </c>
      <c r="AC21" s="643"/>
      <c r="AD21" s="14"/>
      <c r="AE21" s="2843" t="s">
        <v>1210</v>
      </c>
      <c r="AF21" s="14"/>
    </row>
    <row r="22" spans="1:37" x14ac:dyDescent="0.2">
      <c r="A22" s="642" t="s">
        <v>593</v>
      </c>
      <c r="B22" s="1995">
        <v>15370.386</v>
      </c>
      <c r="C22" s="669"/>
      <c r="D22" s="670">
        <v>28229.452000000001</v>
      </c>
      <c r="E22" s="669"/>
      <c r="F22" s="2129">
        <v>1.0361199999999999</v>
      </c>
      <c r="G22" s="669"/>
      <c r="H22" s="2179">
        <v>81266.193268061455</v>
      </c>
      <c r="I22" s="673"/>
      <c r="J22" s="674">
        <v>2935.3349008423684</v>
      </c>
      <c r="K22" s="730"/>
      <c r="L22" s="1998">
        <v>31244.564000000002</v>
      </c>
      <c r="M22" s="652"/>
      <c r="N22" s="2129">
        <v>1</v>
      </c>
      <c r="O22" s="669"/>
      <c r="P22" s="2179">
        <v>81266.193268061455</v>
      </c>
      <c r="Q22" s="669"/>
      <c r="R22" s="2001">
        <v>0</v>
      </c>
      <c r="S22" s="730"/>
      <c r="T22" s="482"/>
      <c r="U22" s="2000">
        <v>2935.3349008423684</v>
      </c>
      <c r="V22" s="643"/>
      <c r="W22" s="440"/>
      <c r="X22" s="654">
        <v>33242.786813408078</v>
      </c>
      <c r="Y22" s="652"/>
      <c r="Z22" s="670">
        <v>0</v>
      </c>
      <c r="AA22" s="652"/>
      <c r="AB22" s="670">
        <v>33242.786813408078</v>
      </c>
      <c r="AC22" s="643"/>
      <c r="AD22" s="14"/>
      <c r="AE22" s="2844"/>
      <c r="AF22" s="14"/>
    </row>
    <row r="23" spans="1:37" x14ac:dyDescent="0.2">
      <c r="A23" s="642" t="s">
        <v>594</v>
      </c>
      <c r="B23" s="1995">
        <v>16937.321</v>
      </c>
      <c r="C23" s="669"/>
      <c r="D23" s="670">
        <v>17620.71</v>
      </c>
      <c r="E23" s="669"/>
      <c r="F23" s="2129">
        <v>1.1000000000000001</v>
      </c>
      <c r="G23" s="669"/>
      <c r="H23" s="2179">
        <v>43545.647340255033</v>
      </c>
      <c r="I23" s="673"/>
      <c r="J23" s="674">
        <v>4354.5647340255091</v>
      </c>
      <c r="K23" s="730"/>
      <c r="L23" s="1998">
        <v>17620.71</v>
      </c>
      <c r="M23" s="652"/>
      <c r="N23" s="2129">
        <v>1.0527089999999999</v>
      </c>
      <c r="O23" s="669"/>
      <c r="P23" s="2179">
        <v>43545.647340255033</v>
      </c>
      <c r="Q23" s="669"/>
      <c r="R23" s="2001">
        <v>2295.247525657498</v>
      </c>
      <c r="S23" s="730"/>
      <c r="T23" s="482"/>
      <c r="U23" s="2000">
        <v>6649.8122596830071</v>
      </c>
      <c r="V23" s="643"/>
      <c r="W23" s="440"/>
      <c r="X23" s="654">
        <v>49315.622240192475</v>
      </c>
      <c r="Y23" s="652"/>
      <c r="Z23" s="670">
        <v>25993.771326582966</v>
      </c>
      <c r="AA23" s="652"/>
      <c r="AB23" s="670">
        <v>75309.393566775441</v>
      </c>
      <c r="AC23" s="643"/>
      <c r="AD23" s="14"/>
      <c r="AE23" s="2844"/>
      <c r="AF23" s="14"/>
    </row>
    <row r="24" spans="1:37" x14ac:dyDescent="0.2">
      <c r="A24" s="642" t="s">
        <v>520</v>
      </c>
      <c r="B24" s="1995">
        <v>7076.3370000000004</v>
      </c>
      <c r="C24" s="669"/>
      <c r="D24" s="670">
        <v>7129.9660000000003</v>
      </c>
      <c r="E24" s="669"/>
      <c r="F24" s="2129">
        <v>1.1000000000000001</v>
      </c>
      <c r="G24" s="669"/>
      <c r="H24" s="2179">
        <v>14409.534257151146</v>
      </c>
      <c r="I24" s="673"/>
      <c r="J24" s="674">
        <v>1440.9534257151154</v>
      </c>
      <c r="K24" s="730"/>
      <c r="L24" s="1998">
        <v>7129.9660000000003</v>
      </c>
      <c r="M24" s="652"/>
      <c r="N24" s="2129">
        <v>1.127643</v>
      </c>
      <c r="O24" s="669"/>
      <c r="P24" s="2179">
        <v>14409.534257151146</v>
      </c>
      <c r="Q24" s="669"/>
      <c r="R24" s="2001">
        <v>1839.2761811855435</v>
      </c>
      <c r="S24" s="730"/>
      <c r="T24" s="482"/>
      <c r="U24" s="677">
        <v>3280.2296069006588</v>
      </c>
      <c r="V24" s="643"/>
      <c r="W24" s="440"/>
      <c r="X24" s="654">
        <v>16318.855993348885</v>
      </c>
      <c r="Y24" s="652"/>
      <c r="Z24" s="670">
        <v>20829.877355590303</v>
      </c>
      <c r="AA24" s="652"/>
      <c r="AB24" s="670">
        <v>37148.733348939189</v>
      </c>
      <c r="AC24" s="643"/>
      <c r="AD24" s="14"/>
      <c r="AE24" s="2844"/>
      <c r="AF24" s="14"/>
    </row>
    <row r="25" spans="1:37" x14ac:dyDescent="0.2">
      <c r="A25" s="642" t="s">
        <v>531</v>
      </c>
      <c r="B25" s="1995">
        <v>12069.085000000001</v>
      </c>
      <c r="C25" s="669"/>
      <c r="D25" s="670">
        <v>18459.395</v>
      </c>
      <c r="E25" s="669"/>
      <c r="F25" s="2129">
        <v>1.063455</v>
      </c>
      <c r="G25" s="669"/>
      <c r="H25" s="2179">
        <v>40397.55773682068</v>
      </c>
      <c r="I25" s="675"/>
      <c r="J25" s="674">
        <v>2563.4270261899583</v>
      </c>
      <c r="K25" s="730"/>
      <c r="L25" s="1998">
        <v>19389.573</v>
      </c>
      <c r="M25" s="652"/>
      <c r="N25" s="2129">
        <v>1.0400739999999999</v>
      </c>
      <c r="O25" s="669"/>
      <c r="P25" s="2179">
        <v>40397.55773682068</v>
      </c>
      <c r="Q25" s="731"/>
      <c r="R25" s="2001">
        <v>1618.8917287453514</v>
      </c>
      <c r="S25" s="730"/>
      <c r="T25" s="482"/>
      <c r="U25" s="2000">
        <v>4182.3187549353097</v>
      </c>
      <c r="V25" s="643"/>
      <c r="W25" s="440"/>
      <c r="X25" s="654">
        <v>29030.915047855939</v>
      </c>
      <c r="Y25" s="652"/>
      <c r="Z25" s="670">
        <v>18334.014492597551</v>
      </c>
      <c r="AA25" s="652"/>
      <c r="AB25" s="670">
        <v>47364.929540453493</v>
      </c>
      <c r="AC25" s="643"/>
      <c r="AD25" s="14"/>
      <c r="AF25" s="14"/>
    </row>
    <row r="26" spans="1:37" x14ac:dyDescent="0.2">
      <c r="A26" s="642" t="s">
        <v>500</v>
      </c>
      <c r="B26" s="1995">
        <v>12290.819000000001</v>
      </c>
      <c r="C26" s="669"/>
      <c r="D26" s="670">
        <v>26492.662399999997</v>
      </c>
      <c r="E26" s="669"/>
      <c r="F26" s="2129">
        <v>1.0159830000000001</v>
      </c>
      <c r="G26" s="669"/>
      <c r="H26" s="2179">
        <v>64640.519320628882</v>
      </c>
      <c r="I26" s="673"/>
      <c r="J26" s="674">
        <v>1033.1494203016191</v>
      </c>
      <c r="K26" s="730"/>
      <c r="L26" s="1998">
        <v>39278.889499999997</v>
      </c>
      <c r="M26" s="652"/>
      <c r="N26" s="2129">
        <v>1</v>
      </c>
      <c r="O26" s="669"/>
      <c r="P26" s="2179">
        <v>64640.519320628882</v>
      </c>
      <c r="Q26" s="669"/>
      <c r="R26" s="2001">
        <v>0</v>
      </c>
      <c r="S26" s="730"/>
      <c r="T26" s="482"/>
      <c r="U26" s="2000">
        <v>1033.1494203016191</v>
      </c>
      <c r="V26" s="643"/>
      <c r="W26" s="440"/>
      <c r="X26" s="654">
        <v>11700.459090929207</v>
      </c>
      <c r="Y26" s="652"/>
      <c r="Z26" s="670">
        <v>0</v>
      </c>
      <c r="AA26" s="652"/>
      <c r="AB26" s="670">
        <v>11700.459090929207</v>
      </c>
      <c r="AC26" s="643"/>
      <c r="AD26" s="14"/>
      <c r="AF26" s="14"/>
    </row>
    <row r="27" spans="1:37" x14ac:dyDescent="0.2">
      <c r="A27" s="642" t="s">
        <v>503</v>
      </c>
      <c r="B27" s="1995">
        <v>11723.979800000001</v>
      </c>
      <c r="C27" s="669"/>
      <c r="D27" s="670">
        <v>35037.2713</v>
      </c>
      <c r="E27" s="669"/>
      <c r="F27" s="2129">
        <v>1</v>
      </c>
      <c r="G27" s="669"/>
      <c r="H27" s="2179">
        <v>97265.148364001521</v>
      </c>
      <c r="I27" s="675"/>
      <c r="J27" s="674">
        <v>0</v>
      </c>
      <c r="K27" s="730"/>
      <c r="L27" s="1998">
        <v>40473.402300000002</v>
      </c>
      <c r="M27" s="652"/>
      <c r="N27" s="2129">
        <v>1</v>
      </c>
      <c r="O27" s="669"/>
      <c r="P27" s="2179">
        <v>97265.148364001521</v>
      </c>
      <c r="Q27" s="731"/>
      <c r="R27" s="2001">
        <v>0</v>
      </c>
      <c r="S27" s="730"/>
      <c r="T27" s="482"/>
      <c r="U27" s="2000">
        <v>0</v>
      </c>
      <c r="V27" s="643"/>
      <c r="W27" s="440"/>
      <c r="X27" s="654">
        <v>0</v>
      </c>
      <c r="Y27" s="652"/>
      <c r="Z27" s="670">
        <v>0</v>
      </c>
      <c r="AA27" s="652"/>
      <c r="AB27" s="670">
        <v>0</v>
      </c>
      <c r="AC27" s="643"/>
      <c r="AD27" s="14"/>
      <c r="AF27" s="14"/>
    </row>
    <row r="28" spans="1:37" x14ac:dyDescent="0.2">
      <c r="A28" s="642" t="s">
        <v>505</v>
      </c>
      <c r="B28" s="1995">
        <v>2210.9708000000001</v>
      </c>
      <c r="C28" s="669"/>
      <c r="D28" s="670">
        <v>6059.6214000000009</v>
      </c>
      <c r="E28" s="669"/>
      <c r="F28" s="2129">
        <v>1</v>
      </c>
      <c r="G28" s="669"/>
      <c r="H28" s="2179">
        <v>13966.705922789073</v>
      </c>
      <c r="I28" s="673"/>
      <c r="J28" s="674">
        <v>0</v>
      </c>
      <c r="K28" s="730"/>
      <c r="L28" s="1998">
        <v>6059.6214000000009</v>
      </c>
      <c r="M28" s="652"/>
      <c r="N28" s="2129">
        <v>1.1352880000000001</v>
      </c>
      <c r="O28" s="669"/>
      <c r="P28" s="2179">
        <v>13966.705922789073</v>
      </c>
      <c r="Q28" s="669"/>
      <c r="R28" s="2001">
        <v>1889.5277108822884</v>
      </c>
      <c r="S28" s="730"/>
      <c r="T28" s="482"/>
      <c r="U28" s="2000">
        <v>1889.5277108822884</v>
      </c>
      <c r="V28" s="643"/>
      <c r="W28" s="440"/>
      <c r="X28" s="654">
        <v>0</v>
      </c>
      <c r="Y28" s="652"/>
      <c r="Z28" s="670">
        <v>21398.977967679624</v>
      </c>
      <c r="AA28" s="652"/>
      <c r="AB28" s="670">
        <v>21398.977967679624</v>
      </c>
      <c r="AC28" s="643"/>
      <c r="AD28" s="14"/>
      <c r="AF28" s="14"/>
    </row>
    <row r="29" spans="1:37" x14ac:dyDescent="0.2">
      <c r="A29" s="642" t="s">
        <v>104</v>
      </c>
      <c r="B29" s="1995">
        <v>112171.00899999999</v>
      </c>
      <c r="C29" s="669" t="s">
        <v>490</v>
      </c>
      <c r="D29" s="670">
        <v>168675.49799999999</v>
      </c>
      <c r="E29" s="669" t="s">
        <v>490</v>
      </c>
      <c r="F29" s="2129">
        <v>1.0662529999999999</v>
      </c>
      <c r="G29" s="669"/>
      <c r="H29" s="2179">
        <v>111692.65523488073</v>
      </c>
      <c r="I29" s="675"/>
      <c r="J29" s="674">
        <v>7399.9734872765403</v>
      </c>
      <c r="K29" s="730"/>
      <c r="L29" s="1998">
        <v>168678.99599999998</v>
      </c>
      <c r="M29" s="652"/>
      <c r="N29" s="2129">
        <v>1</v>
      </c>
      <c r="O29" s="669"/>
      <c r="P29" s="2179">
        <v>111692.65523488073</v>
      </c>
      <c r="Q29" s="669"/>
      <c r="R29" s="2001">
        <v>0</v>
      </c>
      <c r="S29" s="730"/>
      <c r="T29" s="482"/>
      <c r="U29" s="2000">
        <v>7399.9734872765403</v>
      </c>
      <c r="V29" s="643"/>
      <c r="W29" s="440"/>
      <c r="X29" s="654">
        <v>83804.99989688104</v>
      </c>
      <c r="Y29" s="652"/>
      <c r="Z29" s="670">
        <v>0</v>
      </c>
      <c r="AA29" s="652"/>
      <c r="AB29" s="670">
        <v>83804.99989688104</v>
      </c>
      <c r="AC29" s="643"/>
      <c r="AD29" s="14"/>
      <c r="AF29" s="14"/>
    </row>
    <row r="30" spans="1:37" x14ac:dyDescent="0.2">
      <c r="A30" s="642" t="s">
        <v>506</v>
      </c>
      <c r="B30" s="1995">
        <v>5199.5962</v>
      </c>
      <c r="C30" s="669"/>
      <c r="D30" s="670">
        <v>22187.916599999997</v>
      </c>
      <c r="E30" s="669"/>
      <c r="F30" s="2129">
        <v>1</v>
      </c>
      <c r="G30" s="669"/>
      <c r="H30" s="2179">
        <v>58500.945136476483</v>
      </c>
      <c r="I30" s="673"/>
      <c r="J30" s="674">
        <v>0</v>
      </c>
      <c r="K30" s="730"/>
      <c r="L30" s="1998">
        <v>22187.916599999997</v>
      </c>
      <c r="M30" s="652"/>
      <c r="N30" s="2129">
        <v>1.020086</v>
      </c>
      <c r="O30" s="669"/>
      <c r="P30" s="2179">
        <v>58500.945136476483</v>
      </c>
      <c r="Q30" s="669"/>
      <c r="R30" s="2001">
        <v>1175.049984011268</v>
      </c>
      <c r="S30" s="730"/>
      <c r="T30" s="482"/>
      <c r="U30" s="2000">
        <v>1175.049984011268</v>
      </c>
      <c r="V30" s="643"/>
      <c r="W30" s="440"/>
      <c r="X30" s="654">
        <v>0</v>
      </c>
      <c r="Y30" s="652"/>
      <c r="Z30" s="670">
        <v>13307.488730630139</v>
      </c>
      <c r="AA30" s="652"/>
      <c r="AB30" s="670">
        <v>13307.488730630139</v>
      </c>
      <c r="AC30" s="643"/>
      <c r="AD30" s="14"/>
      <c r="AF30" s="14"/>
      <c r="AG30" s="14"/>
      <c r="AH30" s="14"/>
      <c r="AI30" s="14"/>
      <c r="AJ30" s="14"/>
      <c r="AK30" s="14"/>
    </row>
    <row r="31" spans="1:37" x14ac:dyDescent="0.2">
      <c r="A31" s="658" t="s">
        <v>320</v>
      </c>
      <c r="B31" s="1995">
        <v>31712.424999999999</v>
      </c>
      <c r="C31" s="669"/>
      <c r="D31" s="670">
        <v>35612.580999999998</v>
      </c>
      <c r="E31" s="669"/>
      <c r="F31" s="2129">
        <v>1.1000000000000001</v>
      </c>
      <c r="G31" s="669"/>
      <c r="H31" s="2179">
        <v>83097.835733725195</v>
      </c>
      <c r="I31" s="673"/>
      <c r="J31" s="674">
        <v>8309.7835733725224</v>
      </c>
      <c r="K31" s="730"/>
      <c r="L31" s="1998">
        <v>36437.966999999997</v>
      </c>
      <c r="M31" s="652"/>
      <c r="N31" s="2129">
        <v>1</v>
      </c>
      <c r="O31" s="669"/>
      <c r="P31" s="2179">
        <v>83097.835733725195</v>
      </c>
      <c r="Q31" s="669"/>
      <c r="R31" s="2001">
        <v>0</v>
      </c>
      <c r="S31" s="730"/>
      <c r="T31" s="482"/>
      <c r="U31" s="2000">
        <v>8309.7835733725224</v>
      </c>
      <c r="V31" s="643"/>
      <c r="W31" s="440"/>
      <c r="X31" s="654">
        <v>94108.636025112166</v>
      </c>
      <c r="Y31" s="652"/>
      <c r="Z31" s="670">
        <v>0</v>
      </c>
      <c r="AA31" s="652"/>
      <c r="AB31" s="670">
        <v>94108.636025112166</v>
      </c>
      <c r="AC31" s="643"/>
      <c r="AD31" s="14"/>
      <c r="AF31" s="14"/>
    </row>
    <row r="32" spans="1:37" x14ac:dyDescent="0.2">
      <c r="A32" s="642" t="s">
        <v>614</v>
      </c>
      <c r="B32" s="1995">
        <v>14154.025000000001</v>
      </c>
      <c r="C32" s="669"/>
      <c r="D32" s="670">
        <v>15766.028000000002</v>
      </c>
      <c r="E32" s="669"/>
      <c r="F32" s="2129">
        <v>1.1000000000000001</v>
      </c>
      <c r="G32" s="669"/>
      <c r="H32" s="2179">
        <v>29069.692616757795</v>
      </c>
      <c r="I32" s="673"/>
      <c r="J32" s="674">
        <v>2906.969261675782</v>
      </c>
      <c r="K32" s="730"/>
      <c r="L32" s="1998">
        <v>15766.028000000002</v>
      </c>
      <c r="M32" s="652"/>
      <c r="N32" s="2129">
        <v>1.065957</v>
      </c>
      <c r="O32" s="669"/>
      <c r="P32" s="2179">
        <v>29069.692616757795</v>
      </c>
      <c r="Q32" s="676"/>
      <c r="R32" s="2001">
        <v>1917.3497159234939</v>
      </c>
      <c r="S32" s="730"/>
      <c r="T32" s="482"/>
      <c r="U32" s="2000">
        <v>4824.318977599276</v>
      </c>
      <c r="V32" s="643"/>
      <c r="W32" s="440"/>
      <c r="X32" s="654">
        <v>32921.544799295727</v>
      </c>
      <c r="Y32" s="652"/>
      <c r="Z32" s="670">
        <v>21714.063303271465</v>
      </c>
      <c r="AA32" s="652"/>
      <c r="AB32" s="670">
        <v>54635.608102567188</v>
      </c>
      <c r="AC32" s="643"/>
      <c r="AD32" s="14"/>
      <c r="AF32" s="14"/>
    </row>
    <row r="33" spans="1:33" x14ac:dyDescent="0.2">
      <c r="A33" s="642" t="s">
        <v>509</v>
      </c>
      <c r="B33" s="1995">
        <v>7827.9519999999993</v>
      </c>
      <c r="C33" s="669"/>
      <c r="D33" s="670">
        <v>8398.6970000000001</v>
      </c>
      <c r="E33" s="669"/>
      <c r="F33" s="2129">
        <v>1.1000000000000001</v>
      </c>
      <c r="G33" s="669"/>
      <c r="H33" s="2179">
        <v>18577.976603740623</v>
      </c>
      <c r="I33" s="673"/>
      <c r="J33" s="674">
        <v>1857.7976603740644</v>
      </c>
      <c r="K33" s="730"/>
      <c r="L33" s="1998">
        <v>8398.6970000000001</v>
      </c>
      <c r="M33" s="652"/>
      <c r="N33" s="2129">
        <v>1.118581</v>
      </c>
      <c r="O33" s="669"/>
      <c r="P33" s="2179">
        <v>18577.976603740623</v>
      </c>
      <c r="Q33" s="676"/>
      <c r="R33" s="2001">
        <v>2202.9950436481668</v>
      </c>
      <c r="S33" s="730"/>
      <c r="T33" s="482"/>
      <c r="U33" s="2000">
        <v>4060.7927040222312</v>
      </c>
      <c r="V33" s="643"/>
      <c r="W33" s="440"/>
      <c r="X33" s="654">
        <v>21039.633858657904</v>
      </c>
      <c r="Y33" s="652"/>
      <c r="Z33" s="670">
        <v>24949.0082259351</v>
      </c>
      <c r="AA33" s="652"/>
      <c r="AB33" s="670">
        <v>45988.642084593004</v>
      </c>
      <c r="AC33" s="643"/>
      <c r="AD33" s="14"/>
      <c r="AF33" s="14"/>
    </row>
    <row r="34" spans="1:33" x14ac:dyDescent="0.2">
      <c r="A34" s="658" t="s">
        <v>634</v>
      </c>
      <c r="B34" s="1995">
        <v>20897.46</v>
      </c>
      <c r="C34" s="669"/>
      <c r="D34" s="670">
        <v>21614.771000000001</v>
      </c>
      <c r="E34" s="669"/>
      <c r="F34" s="2129">
        <v>1.1000000000000001</v>
      </c>
      <c r="G34" s="669"/>
      <c r="H34" s="2179">
        <v>38464.810243885084</v>
      </c>
      <c r="I34" s="673"/>
      <c r="J34" s="674">
        <v>3846.4810243885149</v>
      </c>
      <c r="K34" s="730"/>
      <c r="L34" s="1998">
        <v>21614.771000000001</v>
      </c>
      <c r="M34" s="652"/>
      <c r="N34" s="2129">
        <v>1.0241800000000001</v>
      </c>
      <c r="O34" s="669"/>
      <c r="P34" s="2179">
        <v>38464.810243885084</v>
      </c>
      <c r="Q34" s="669"/>
      <c r="R34" s="2001">
        <v>930.07911169714498</v>
      </c>
      <c r="S34" s="730"/>
      <c r="T34" s="482"/>
      <c r="U34" s="2000">
        <v>4776.5601360856599</v>
      </c>
      <c r="V34" s="643"/>
      <c r="W34" s="440"/>
      <c r="X34" s="654">
        <v>43561.553619953913</v>
      </c>
      <c r="Y34" s="652"/>
      <c r="Z34" s="670">
        <v>10533.183665304879</v>
      </c>
      <c r="AA34" s="652"/>
      <c r="AB34" s="670">
        <v>54094.737285258794</v>
      </c>
      <c r="AC34" s="643"/>
      <c r="AD34" s="14"/>
      <c r="AF34" s="14"/>
    </row>
    <row r="35" spans="1:33" x14ac:dyDescent="0.2">
      <c r="A35" s="642" t="s">
        <v>511</v>
      </c>
      <c r="B35" s="1995">
        <v>12073.072</v>
      </c>
      <c r="C35" s="669"/>
      <c r="D35" s="670">
        <v>14874.432000000001</v>
      </c>
      <c r="E35" s="669"/>
      <c r="F35" s="2129">
        <v>1.1000000000000001</v>
      </c>
      <c r="G35" s="669"/>
      <c r="H35" s="2179">
        <v>35385.082778168347</v>
      </c>
      <c r="I35" s="673"/>
      <c r="J35" s="674">
        <v>3538.5082778168362</v>
      </c>
      <c r="K35" s="730"/>
      <c r="L35" s="1998">
        <v>14874.432000000001</v>
      </c>
      <c r="M35" s="652"/>
      <c r="N35" s="2129">
        <v>1.072325</v>
      </c>
      <c r="O35" s="669"/>
      <c r="P35" s="2179">
        <v>35385.082778168347</v>
      </c>
      <c r="Q35" s="676"/>
      <c r="R35" s="2001">
        <v>2559.2261119310278</v>
      </c>
      <c r="S35" s="730"/>
      <c r="T35" s="482"/>
      <c r="U35" s="2000">
        <v>6097.734389747864</v>
      </c>
      <c r="V35" s="643"/>
      <c r="W35" s="440"/>
      <c r="X35" s="654">
        <v>40073.749773215997</v>
      </c>
      <c r="Y35" s="652"/>
      <c r="Z35" s="670">
        <v>28983.33952347848</v>
      </c>
      <c r="AA35" s="652"/>
      <c r="AB35" s="670">
        <v>69057.089296694481</v>
      </c>
      <c r="AC35" s="643"/>
      <c r="AD35" s="14"/>
      <c r="AF35" s="14"/>
    </row>
    <row r="36" spans="1:33" x14ac:dyDescent="0.2">
      <c r="A36" s="642" t="s">
        <v>326</v>
      </c>
      <c r="B36" s="1995">
        <v>11145.155699999999</v>
      </c>
      <c r="C36" s="669"/>
      <c r="D36" s="670">
        <v>21227.5062</v>
      </c>
      <c r="E36" s="669"/>
      <c r="F36" s="2129">
        <v>1.031258</v>
      </c>
      <c r="G36" s="669"/>
      <c r="H36" s="2179">
        <v>63562.173240354772</v>
      </c>
      <c r="I36" s="673"/>
      <c r="J36" s="674">
        <v>1986.8264111470125</v>
      </c>
      <c r="K36" s="730"/>
      <c r="L36" s="1998">
        <v>21227.5062</v>
      </c>
      <c r="M36" s="652"/>
      <c r="N36" s="2129">
        <v>1.0269459999999999</v>
      </c>
      <c r="O36" s="669"/>
      <c r="P36" s="2179">
        <v>63562.173240354772</v>
      </c>
      <c r="Q36" s="676"/>
      <c r="R36" s="2001">
        <v>1712.7463201345963</v>
      </c>
      <c r="S36" s="730"/>
      <c r="T36" s="482"/>
      <c r="U36" s="2000">
        <v>3699.5727312816089</v>
      </c>
      <c r="V36" s="643"/>
      <c r="W36" s="440"/>
      <c r="X36" s="654">
        <v>22500.889694751619</v>
      </c>
      <c r="Y36" s="652"/>
      <c r="Z36" s="670">
        <v>19396.921546956779</v>
      </c>
      <c r="AA36" s="652"/>
      <c r="AB36" s="670">
        <v>41897.811241708398</v>
      </c>
      <c r="AC36" s="643"/>
      <c r="AD36" s="14"/>
      <c r="AF36" s="14"/>
    </row>
    <row r="37" spans="1:33" ht="13.5" thickBot="1" x14ac:dyDescent="0.25">
      <c r="A37" s="6" t="s">
        <v>513</v>
      </c>
      <c r="B37" s="1995">
        <v>14063.172999999999</v>
      </c>
      <c r="C37" s="14"/>
      <c r="D37" s="11">
        <v>14205.846000000003</v>
      </c>
      <c r="E37" s="88"/>
      <c r="F37" s="2130">
        <v>1.1000000000000001</v>
      </c>
      <c r="G37" s="14"/>
      <c r="H37" s="2179">
        <v>19828.533655940515</v>
      </c>
      <c r="I37" s="88"/>
      <c r="J37" s="483">
        <v>1982.8533655940519</v>
      </c>
      <c r="K37" s="203"/>
      <c r="L37" s="2003">
        <v>14205.846000000003</v>
      </c>
      <c r="M37" s="137"/>
      <c r="N37" s="2129">
        <v>1.0771010000000001</v>
      </c>
      <c r="O37" s="14"/>
      <c r="P37" s="2179">
        <v>19828.533655940515</v>
      </c>
      <c r="Q37" s="316"/>
      <c r="R37" s="2004">
        <v>1528.7997734066703</v>
      </c>
      <c r="S37" s="488"/>
      <c r="T37" s="4"/>
      <c r="U37" s="2005">
        <v>3511.6531390007221</v>
      </c>
      <c r="V37" s="7"/>
      <c r="W37" s="440"/>
      <c r="X37" s="48">
        <v>22455.894792711948</v>
      </c>
      <c r="Y37" s="40"/>
      <c r="Z37" s="12">
        <v>17313.719444128845</v>
      </c>
      <c r="AA37" s="40"/>
      <c r="AB37" s="12">
        <v>39769.614236840789</v>
      </c>
      <c r="AC37" s="7"/>
      <c r="AD37" s="14"/>
      <c r="AF37" s="14"/>
    </row>
    <row r="38" spans="1:33" ht="13.5" thickBot="1" x14ac:dyDescent="0.25">
      <c r="A38" s="87" t="s">
        <v>488</v>
      </c>
      <c r="B38" s="2006">
        <v>405552.97170000005</v>
      </c>
      <c r="C38" s="2007"/>
      <c r="D38" s="2008">
        <v>602919.69809999992</v>
      </c>
      <c r="E38" s="2009"/>
      <c r="F38" s="2010"/>
      <c r="G38" s="2007"/>
      <c r="H38" s="2180">
        <v>1119033.2317006513</v>
      </c>
      <c r="I38" s="2012"/>
      <c r="J38" s="2013">
        <v>65180.686072917597</v>
      </c>
      <c r="K38" s="2068"/>
      <c r="L38" s="2014">
        <v>628395.87679999997</v>
      </c>
      <c r="M38" s="1985"/>
      <c r="N38" s="2015"/>
      <c r="O38" s="2007"/>
      <c r="P38" s="2180">
        <v>1119033.2317006513</v>
      </c>
      <c r="Q38" s="316"/>
      <c r="R38" s="2016">
        <v>27892.269761804208</v>
      </c>
      <c r="S38" s="2069"/>
      <c r="T38" s="39"/>
      <c r="U38" s="2017">
        <v>93072.955834721797</v>
      </c>
      <c r="V38" s="2018"/>
      <c r="X38" s="1902">
        <v>738173.91359734198</v>
      </c>
      <c r="Y38" s="1985"/>
      <c r="Z38" s="1901">
        <v>315881.08640265808</v>
      </c>
      <c r="AA38" s="1985"/>
      <c r="AB38" s="1901">
        <v>1054055</v>
      </c>
      <c r="AC38" s="7"/>
      <c r="AD38" s="14"/>
      <c r="AF38" s="14"/>
    </row>
    <row r="39" spans="1:33" s="320" customFormat="1" ht="16.5" x14ac:dyDescent="0.25">
      <c r="A39" s="320" t="s">
        <v>61</v>
      </c>
      <c r="T39" s="321"/>
      <c r="U39" s="321"/>
      <c r="Z39" s="228"/>
      <c r="AA39"/>
      <c r="AB39" s="229"/>
      <c r="AE39"/>
      <c r="AG39" s="2019"/>
    </row>
    <row r="40" spans="1:33" s="320" customFormat="1" ht="16.5" x14ac:dyDescent="0.25">
      <c r="A40" s="320" t="s">
        <v>362</v>
      </c>
      <c r="AE40"/>
      <c r="AG40" s="681"/>
    </row>
    <row r="41" spans="1:33" s="320" customFormat="1" ht="16.5" x14ac:dyDescent="0.25">
      <c r="A41" s="320" t="s">
        <v>363</v>
      </c>
      <c r="AE41"/>
    </row>
    <row r="42" spans="1:33" s="320" customFormat="1" ht="16.5" x14ac:dyDescent="0.25">
      <c r="A42" s="320" t="s">
        <v>332</v>
      </c>
      <c r="AE42"/>
    </row>
    <row r="43" spans="1:33" ht="16.5" x14ac:dyDescent="0.25">
      <c r="A43" s="486"/>
    </row>
    <row r="44" spans="1:33" x14ac:dyDescent="0.2">
      <c r="P44" s="682"/>
    </row>
    <row r="45" spans="1:33" x14ac:dyDescent="0.2">
      <c r="F45" s="682"/>
    </row>
    <row r="47" spans="1:33" x14ac:dyDescent="0.2">
      <c r="AE47" s="60"/>
    </row>
    <row r="53" spans="31:31" ht="15" x14ac:dyDescent="0.2">
      <c r="AE53" s="34"/>
    </row>
    <row r="54" spans="31:31" ht="15" x14ac:dyDescent="0.2">
      <c r="AE54" s="34"/>
    </row>
    <row r="55" spans="31:31" ht="15" x14ac:dyDescent="0.2">
      <c r="AE55" s="34"/>
    </row>
    <row r="56" spans="31:31" ht="15" x14ac:dyDescent="0.2">
      <c r="AE56" s="34"/>
    </row>
    <row r="57" spans="31:31" ht="15" x14ac:dyDescent="0.2">
      <c r="AE57" s="34"/>
    </row>
    <row r="58" spans="31:31" ht="15" x14ac:dyDescent="0.2">
      <c r="AE58" s="34"/>
    </row>
    <row r="59" spans="31:31" ht="15" x14ac:dyDescent="0.2">
      <c r="AE59" s="34"/>
    </row>
    <row r="60" spans="31:31" ht="15" x14ac:dyDescent="0.2">
      <c r="AE60" s="34"/>
    </row>
    <row r="61" spans="31:31" ht="15" x14ac:dyDescent="0.2">
      <c r="AE61" s="34"/>
    </row>
    <row r="62" spans="31:31" ht="15" x14ac:dyDescent="0.2">
      <c r="AE62" s="34"/>
    </row>
    <row r="63" spans="31:31" ht="15" x14ac:dyDescent="0.2">
      <c r="AE63" s="34"/>
    </row>
    <row r="64" spans="31:31" ht="15" x14ac:dyDescent="0.2">
      <c r="AE64" s="34"/>
    </row>
    <row r="66" spans="31:31" ht="15" x14ac:dyDescent="0.2">
      <c r="AE66" s="34"/>
    </row>
    <row r="67" spans="31:31" ht="15" x14ac:dyDescent="0.2">
      <c r="AE67" s="34"/>
    </row>
  </sheetData>
  <mergeCells count="82">
    <mergeCell ref="X14:Y14"/>
    <mergeCell ref="Z14:AA14"/>
    <mergeCell ref="AB14:AC14"/>
    <mergeCell ref="AE21:AE24"/>
    <mergeCell ref="P13:Q13"/>
    <mergeCell ref="R13:S13"/>
    <mergeCell ref="U13:V13"/>
    <mergeCell ref="B14:C14"/>
    <mergeCell ref="D14:E14"/>
    <mergeCell ref="F14:G14"/>
    <mergeCell ref="J14:K14"/>
    <mergeCell ref="L14:M14"/>
    <mergeCell ref="N14:O14"/>
    <mergeCell ref="R14:S14"/>
    <mergeCell ref="D13:E13"/>
    <mergeCell ref="F13:G13"/>
    <mergeCell ref="H13:I13"/>
    <mergeCell ref="J13:K13"/>
    <mergeCell ref="L13:M13"/>
    <mergeCell ref="N13:O13"/>
    <mergeCell ref="P11:Q11"/>
    <mergeCell ref="R11:S11"/>
    <mergeCell ref="U11:V11"/>
    <mergeCell ref="B12:C12"/>
    <mergeCell ref="F12:G12"/>
    <mergeCell ref="J12:K12"/>
    <mergeCell ref="L12:M12"/>
    <mergeCell ref="N12:O12"/>
    <mergeCell ref="R12:S12"/>
    <mergeCell ref="U12:V12"/>
    <mergeCell ref="B11:C11"/>
    <mergeCell ref="F11:G11"/>
    <mergeCell ref="H11:I11"/>
    <mergeCell ref="J11:K11"/>
    <mergeCell ref="L11:M11"/>
    <mergeCell ref="N11:O11"/>
    <mergeCell ref="Z10:AA10"/>
    <mergeCell ref="B10:C10"/>
    <mergeCell ref="D10:E10"/>
    <mergeCell ref="F10:G10"/>
    <mergeCell ref="H10:I10"/>
    <mergeCell ref="J10:K10"/>
    <mergeCell ref="L10:M10"/>
    <mergeCell ref="N10:O10"/>
    <mergeCell ref="P10:Q10"/>
    <mergeCell ref="R10:S10"/>
    <mergeCell ref="U10:V10"/>
    <mergeCell ref="X10:Y10"/>
    <mergeCell ref="Z8:AA8"/>
    <mergeCell ref="AB8:AC8"/>
    <mergeCell ref="B9:C9"/>
    <mergeCell ref="H9:I9"/>
    <mergeCell ref="L9:M9"/>
    <mergeCell ref="P9:Q9"/>
    <mergeCell ref="U9:V9"/>
    <mergeCell ref="X9:Y9"/>
    <mergeCell ref="Z9:AA9"/>
    <mergeCell ref="B8:G8"/>
    <mergeCell ref="H8:K8"/>
    <mergeCell ref="L8:O8"/>
    <mergeCell ref="P8:S8"/>
    <mergeCell ref="U8:V8"/>
    <mergeCell ref="X8:Y8"/>
    <mergeCell ref="B6:G6"/>
    <mergeCell ref="H6:K6"/>
    <mergeCell ref="L6:O6"/>
    <mergeCell ref="P6:S6"/>
    <mergeCell ref="U6:V6"/>
    <mergeCell ref="B7:G7"/>
    <mergeCell ref="H7:K7"/>
    <mergeCell ref="L7:O7"/>
    <mergeCell ref="P7:S7"/>
    <mergeCell ref="U7:V7"/>
    <mergeCell ref="P5:S5"/>
    <mergeCell ref="B3:K3"/>
    <mergeCell ref="L3:S3"/>
    <mergeCell ref="X3:AC3"/>
    <mergeCell ref="P4:Q4"/>
    <mergeCell ref="X4:AC4"/>
    <mergeCell ref="B5:G5"/>
    <mergeCell ref="H5:K5"/>
    <mergeCell ref="L5:O5"/>
  </mergeCells>
  <pageMargins left="0.39370078740157483" right="0.31496062992125984" top="1.2204724409448819" bottom="0.51181102362204722" header="0.51181102362204722" footer="0.51181102362204722"/>
  <pageSetup paperSize="9" scale="66" orientation="landscape"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29"/>
  <sheetViews>
    <sheetView zoomScale="80" zoomScaleNormal="80" workbookViewId="0">
      <pane xSplit="2" ySplit="12" topLeftCell="C13" activePane="bottomRight" state="frozen"/>
      <selection activeCell="A19" sqref="A19:I19"/>
      <selection pane="topRight" activeCell="A19" sqref="A19:I19"/>
      <selection pane="bottomLeft" activeCell="A19" sqref="A19:I19"/>
      <selection pane="bottomRight" activeCell="X17" sqref="X17"/>
    </sheetView>
  </sheetViews>
  <sheetFormatPr defaultRowHeight="12.75" x14ac:dyDescent="0.2"/>
  <cols>
    <col min="1" max="1" width="4.42578125" customWidth="1"/>
    <col min="2" max="2" width="21.42578125" customWidth="1"/>
    <col min="3" max="3" width="10.140625" customWidth="1"/>
    <col min="4" max="4" width="2.140625" customWidth="1"/>
    <col min="5" max="5" width="10.28515625" customWidth="1"/>
    <col min="6" max="6" width="1.5703125" customWidth="1"/>
    <col min="7" max="7" width="10.28515625" customWidth="1"/>
    <col min="8" max="8" width="2" customWidth="1"/>
    <col min="9" max="9" width="11.140625" customWidth="1"/>
    <col min="10" max="10" width="2.7109375" customWidth="1"/>
    <col min="11" max="11" width="11.85546875" customWidth="1"/>
    <col min="12" max="12" width="1.7109375" customWidth="1"/>
    <col min="13" max="13" width="11.140625" customWidth="1"/>
    <col min="14" max="14" width="1.7109375" customWidth="1"/>
    <col min="15" max="15" width="12.140625" customWidth="1"/>
    <col min="16" max="16" width="2.140625" customWidth="1"/>
    <col min="17" max="17" width="12.42578125" customWidth="1"/>
    <col min="18" max="18" width="2.28515625" customWidth="1"/>
    <col min="19" max="19" width="10.5703125" customWidth="1"/>
    <col min="20" max="20" width="1.5703125" customWidth="1"/>
    <col min="21" max="21" width="2.5703125" customWidth="1"/>
    <col min="22" max="22" width="4.85546875" customWidth="1"/>
    <col min="24" max="24" width="15.85546875" customWidth="1"/>
    <col min="25" max="25" width="12.5703125" customWidth="1"/>
    <col min="27" max="27" width="11.85546875" customWidth="1"/>
  </cols>
  <sheetData>
    <row r="1" spans="1:27" ht="23.25" x14ac:dyDescent="0.35">
      <c r="A1" s="325" t="s">
        <v>1211</v>
      </c>
      <c r="B1" s="325"/>
      <c r="C1" s="325"/>
      <c r="D1" s="325"/>
      <c r="E1" s="325"/>
      <c r="F1" s="325"/>
      <c r="G1" s="325"/>
      <c r="H1" s="325"/>
      <c r="K1" s="326"/>
      <c r="V1" s="24"/>
    </row>
    <row r="2" spans="1:27" ht="13.5" thickBot="1" x14ac:dyDescent="0.25"/>
    <row r="3" spans="1:27" x14ac:dyDescent="0.2">
      <c r="A3" s="25"/>
      <c r="B3" s="26"/>
      <c r="C3" s="2847" t="s">
        <v>451</v>
      </c>
      <c r="D3" s="2848"/>
      <c r="E3" s="2848"/>
      <c r="F3" s="2848"/>
      <c r="G3" s="2848"/>
      <c r="H3" s="2848"/>
      <c r="I3" s="2848"/>
      <c r="J3" s="2848"/>
      <c r="K3" s="2848"/>
      <c r="L3" s="2848"/>
      <c r="M3" s="2848"/>
      <c r="N3" s="2848"/>
      <c r="O3" s="2848"/>
      <c r="P3" s="2868"/>
      <c r="Q3" s="2139"/>
      <c r="R3" s="2193"/>
      <c r="S3" s="3306" t="s">
        <v>464</v>
      </c>
      <c r="T3" s="3308"/>
      <c r="U3" s="2206"/>
      <c r="X3" s="1393"/>
    </row>
    <row r="4" spans="1:27" x14ac:dyDescent="0.2">
      <c r="A4" s="1"/>
      <c r="B4" s="14"/>
      <c r="C4" s="22"/>
      <c r="D4" s="37"/>
      <c r="E4" s="37"/>
      <c r="F4" s="37"/>
      <c r="G4" s="37"/>
      <c r="H4" s="37"/>
      <c r="I4" s="3333" t="s">
        <v>341</v>
      </c>
      <c r="J4" s="3333"/>
      <c r="K4" s="437">
        <v>2012</v>
      </c>
      <c r="L4" s="2185"/>
      <c r="N4" s="2185"/>
      <c r="O4" s="2185"/>
      <c r="P4" s="2198"/>
      <c r="Q4" s="1897" t="s">
        <v>488</v>
      </c>
      <c r="R4" s="2193"/>
      <c r="S4" s="2971" t="s">
        <v>410</v>
      </c>
      <c r="T4" s="2972"/>
      <c r="U4" s="2206"/>
      <c r="X4" s="1393"/>
      <c r="Y4" s="1393"/>
      <c r="AA4" s="1393"/>
    </row>
    <row r="5" spans="1:27" x14ac:dyDescent="0.2">
      <c r="A5" s="1"/>
      <c r="B5" s="14"/>
      <c r="C5" s="3314" t="s">
        <v>880</v>
      </c>
      <c r="D5" s="2983"/>
      <c r="E5" s="2983"/>
      <c r="F5" s="2983"/>
      <c r="G5" s="2983"/>
      <c r="H5" s="2983"/>
      <c r="I5" s="2983"/>
      <c r="J5" s="2984"/>
      <c r="K5" s="2849" t="s">
        <v>455</v>
      </c>
      <c r="L5" s="2890"/>
      <c r="M5" s="2890"/>
      <c r="N5" s="2850"/>
      <c r="O5" s="2982" t="s">
        <v>881</v>
      </c>
      <c r="P5" s="2984"/>
      <c r="Q5" s="1897" t="s">
        <v>367</v>
      </c>
      <c r="R5" s="2193"/>
      <c r="S5" s="2971" t="s">
        <v>39</v>
      </c>
      <c r="T5" s="2972"/>
      <c r="U5" s="2033"/>
      <c r="X5" s="1393"/>
      <c r="Y5" s="1393"/>
      <c r="AA5" s="1393"/>
    </row>
    <row r="6" spans="1:27" x14ac:dyDescent="0.2">
      <c r="A6" s="1"/>
      <c r="B6" s="14"/>
      <c r="C6" s="22"/>
      <c r="D6" s="37"/>
      <c r="E6" s="37"/>
      <c r="F6" s="37"/>
      <c r="G6" s="37"/>
      <c r="H6" s="37"/>
      <c r="I6" s="2185"/>
      <c r="J6" s="2198"/>
      <c r="K6" s="2882" t="s">
        <v>299</v>
      </c>
      <c r="L6" s="2883"/>
      <c r="M6" s="2883"/>
      <c r="N6" s="2884"/>
      <c r="O6" s="2964" t="s">
        <v>488</v>
      </c>
      <c r="P6" s="2965"/>
      <c r="Q6" s="1897" t="s">
        <v>371</v>
      </c>
      <c r="R6" s="2193"/>
      <c r="S6" s="3334" t="s">
        <v>341</v>
      </c>
      <c r="T6" s="3335"/>
      <c r="U6" s="2033"/>
      <c r="X6" s="1393"/>
      <c r="Y6" s="1393"/>
      <c r="AA6" s="1393"/>
    </row>
    <row r="7" spans="1:27" x14ac:dyDescent="0.2">
      <c r="A7" s="2971" t="s">
        <v>678</v>
      </c>
      <c r="B7" s="2853"/>
      <c r="C7" s="2851" t="s">
        <v>882</v>
      </c>
      <c r="D7" s="2864"/>
      <c r="E7" s="2854" t="s">
        <v>883</v>
      </c>
      <c r="F7" s="2864"/>
      <c r="G7" s="2854" t="s">
        <v>884</v>
      </c>
      <c r="H7" s="2864"/>
      <c r="I7" s="2854" t="s">
        <v>626</v>
      </c>
      <c r="J7" s="2864"/>
      <c r="K7" s="2849" t="s">
        <v>457</v>
      </c>
      <c r="L7" s="2850"/>
      <c r="M7" s="2887" t="s">
        <v>458</v>
      </c>
      <c r="N7" s="2886"/>
      <c r="O7" s="2218"/>
      <c r="P7" s="2218"/>
      <c r="Q7" s="1897" t="s">
        <v>885</v>
      </c>
      <c r="R7" s="2193"/>
      <c r="S7" s="3334" t="s">
        <v>974</v>
      </c>
      <c r="T7" s="3335"/>
      <c r="U7" s="1396"/>
      <c r="X7" s="1393"/>
      <c r="Y7" s="1393"/>
      <c r="AA7" s="1393"/>
    </row>
    <row r="8" spans="1:27" x14ac:dyDescent="0.2">
      <c r="A8" s="2851"/>
      <c r="B8" s="2853"/>
      <c r="C8" s="2851" t="s">
        <v>886</v>
      </c>
      <c r="D8" s="2864"/>
      <c r="E8" s="2854" t="s">
        <v>887</v>
      </c>
      <c r="F8" s="2864"/>
      <c r="G8" s="2854" t="s">
        <v>888</v>
      </c>
      <c r="H8" s="2864"/>
      <c r="I8" s="2854" t="s">
        <v>456</v>
      </c>
      <c r="J8" s="2864"/>
      <c r="K8" s="2854" t="s">
        <v>383</v>
      </c>
      <c r="L8" s="2864"/>
      <c r="M8" s="438" t="s">
        <v>22</v>
      </c>
      <c r="N8" s="365"/>
      <c r="O8" s="2140"/>
      <c r="P8" s="2140"/>
      <c r="Q8" s="1897" t="s">
        <v>410</v>
      </c>
      <c r="R8" s="2193"/>
      <c r="S8" s="2971"/>
      <c r="T8" s="2972"/>
      <c r="U8" s="2206"/>
      <c r="X8" s="1393"/>
      <c r="Y8" s="1393"/>
      <c r="AA8" s="1393"/>
    </row>
    <row r="9" spans="1:27" x14ac:dyDescent="0.2">
      <c r="A9" s="1"/>
      <c r="B9" s="14"/>
      <c r="C9" s="2851" t="s">
        <v>889</v>
      </c>
      <c r="D9" s="2864"/>
      <c r="E9" s="2854" t="s">
        <v>890</v>
      </c>
      <c r="F9" s="2864"/>
      <c r="G9" s="2854" t="s">
        <v>891</v>
      </c>
      <c r="H9" s="2864"/>
      <c r="I9" s="2854" t="s">
        <v>892</v>
      </c>
      <c r="J9" s="2864"/>
      <c r="K9" s="31"/>
      <c r="L9" s="14"/>
      <c r="M9" s="2885"/>
      <c r="N9" s="3143"/>
      <c r="O9" s="2218"/>
      <c r="P9" s="2218"/>
      <c r="Q9" s="647"/>
      <c r="R9" s="2193"/>
      <c r="S9" s="1399"/>
      <c r="T9" s="1404"/>
      <c r="U9" s="1396"/>
      <c r="X9" s="2223"/>
    </row>
    <row r="10" spans="1:27" x14ac:dyDescent="0.2">
      <c r="A10" s="1"/>
      <c r="B10" s="14"/>
      <c r="C10" s="2851" t="s">
        <v>893</v>
      </c>
      <c r="D10" s="2864"/>
      <c r="E10" s="31"/>
      <c r="F10" s="14"/>
      <c r="G10" s="3196" t="s">
        <v>894</v>
      </c>
      <c r="H10" s="3197"/>
      <c r="I10" s="2854" t="s">
        <v>135</v>
      </c>
      <c r="J10" s="2864"/>
      <c r="K10" s="2195"/>
      <c r="L10" s="2193"/>
      <c r="M10" s="2195"/>
      <c r="N10" s="2196"/>
      <c r="O10" s="2193"/>
      <c r="P10" s="2193"/>
      <c r="Q10" s="647"/>
      <c r="R10" s="2193"/>
      <c r="S10" s="1399"/>
      <c r="T10" s="1404"/>
      <c r="U10" s="1396"/>
    </row>
    <row r="11" spans="1:27" x14ac:dyDescent="0.2">
      <c r="A11" s="2192"/>
      <c r="B11" s="2193"/>
      <c r="C11" s="3151" t="s">
        <v>895</v>
      </c>
      <c r="D11" s="2884"/>
      <c r="E11" s="2882" t="s">
        <v>138</v>
      </c>
      <c r="F11" s="2884"/>
      <c r="G11" s="2882" t="s">
        <v>896</v>
      </c>
      <c r="H11" s="2884"/>
      <c r="I11" s="2882" t="s">
        <v>897</v>
      </c>
      <c r="J11" s="2884"/>
      <c r="K11" s="2882" t="s">
        <v>142</v>
      </c>
      <c r="L11" s="2884"/>
      <c r="M11" s="2882" t="s">
        <v>143</v>
      </c>
      <c r="N11" s="2884"/>
      <c r="O11" s="2854" t="s">
        <v>898</v>
      </c>
      <c r="P11" s="2864"/>
      <c r="Q11" s="647"/>
      <c r="R11" s="2193"/>
      <c r="S11" s="2851"/>
      <c r="T11" s="2853"/>
      <c r="U11" s="14"/>
      <c r="V11" s="13"/>
    </row>
    <row r="12" spans="1:27" ht="13.5" thickBot="1" x14ac:dyDescent="0.25">
      <c r="A12" s="262"/>
      <c r="B12" s="2141" t="s">
        <v>879</v>
      </c>
      <c r="C12" s="2142">
        <v>1</v>
      </c>
      <c r="D12" s="2143"/>
      <c r="E12" s="2144">
        <v>1</v>
      </c>
      <c r="F12" s="2143"/>
      <c r="G12" s="2144">
        <v>1</v>
      </c>
      <c r="H12" s="41"/>
      <c r="I12" s="336">
        <v>1</v>
      </c>
      <c r="J12" s="2145"/>
      <c r="K12" s="336">
        <v>1</v>
      </c>
      <c r="L12" s="340"/>
      <c r="M12" s="336">
        <v>3</v>
      </c>
      <c r="N12" s="227"/>
      <c r="O12" s="17"/>
      <c r="P12" s="17"/>
      <c r="Q12" s="1898"/>
      <c r="R12" s="2193"/>
      <c r="S12" s="3142" t="s">
        <v>486</v>
      </c>
      <c r="T12" s="3141"/>
      <c r="U12" s="2193"/>
    </row>
    <row r="13" spans="1:27" x14ac:dyDescent="0.2">
      <c r="A13" s="693" t="s">
        <v>591</v>
      </c>
      <c r="B13" s="669"/>
      <c r="C13" s="2225">
        <v>147.12</v>
      </c>
      <c r="D13" s="2226"/>
      <c r="E13" s="2227">
        <v>20.29</v>
      </c>
      <c r="F13" s="2226"/>
      <c r="G13" s="2227">
        <v>0.1</v>
      </c>
      <c r="H13" s="2228"/>
      <c r="I13" s="2150">
        <v>167.51</v>
      </c>
      <c r="J13" s="1997"/>
      <c r="K13" s="2040">
        <v>116.5</v>
      </c>
      <c r="L13" s="2041"/>
      <c r="M13" s="2040">
        <v>24</v>
      </c>
      <c r="N13" s="2042"/>
      <c r="O13" s="2041">
        <v>308.01</v>
      </c>
      <c r="P13" s="2041"/>
      <c r="Q13" s="2151">
        <v>356.01</v>
      </c>
      <c r="R13" s="14"/>
      <c r="S13" s="654">
        <v>40959.825520794839</v>
      </c>
      <c r="T13" s="643"/>
      <c r="U13" s="1"/>
      <c r="X13" s="2152"/>
      <c r="Y13" s="2174"/>
      <c r="AA13" s="2152"/>
    </row>
    <row r="14" spans="1:27" x14ac:dyDescent="0.2">
      <c r="A14" s="642" t="s">
        <v>494</v>
      </c>
      <c r="B14" s="669"/>
      <c r="C14" s="2229">
        <v>1191.33</v>
      </c>
      <c r="D14" s="2230"/>
      <c r="E14" s="2231">
        <v>106.12</v>
      </c>
      <c r="F14" s="2230"/>
      <c r="G14" s="2231">
        <v>93.44</v>
      </c>
      <c r="H14" s="2232"/>
      <c r="I14" s="2150">
        <v>1390.8899999999999</v>
      </c>
      <c r="J14" s="1997"/>
      <c r="K14" s="2040">
        <v>579.05200000000002</v>
      </c>
      <c r="L14" s="2041"/>
      <c r="M14" s="2040">
        <v>199</v>
      </c>
      <c r="N14" s="2042"/>
      <c r="O14" s="2041">
        <v>2168.942</v>
      </c>
      <c r="P14" s="2041"/>
      <c r="Q14" s="2151">
        <v>2566.942</v>
      </c>
      <c r="R14" s="14"/>
      <c r="S14" s="654">
        <v>295332.986270049</v>
      </c>
      <c r="T14" s="643"/>
      <c r="U14" s="1"/>
      <c r="X14" s="2152"/>
      <c r="Y14" s="2174"/>
      <c r="AA14" s="2152"/>
    </row>
    <row r="15" spans="1:27" x14ac:dyDescent="0.2">
      <c r="A15" s="693" t="s">
        <v>612</v>
      </c>
      <c r="B15" s="702"/>
      <c r="C15" s="2229">
        <v>54.33</v>
      </c>
      <c r="D15" s="2230"/>
      <c r="E15" s="2231">
        <v>4.5999999999999996</v>
      </c>
      <c r="F15" s="2230"/>
      <c r="G15" s="2231">
        <v>0</v>
      </c>
      <c r="H15" s="2232"/>
      <c r="I15" s="2150">
        <v>58.93</v>
      </c>
      <c r="J15" s="1997"/>
      <c r="K15" s="2040">
        <v>20.5</v>
      </c>
      <c r="L15" s="2041"/>
      <c r="M15" s="2040">
        <v>5</v>
      </c>
      <c r="N15" s="2042"/>
      <c r="O15" s="2041">
        <v>84.43</v>
      </c>
      <c r="P15" s="2041"/>
      <c r="Q15" s="2151">
        <v>94.43</v>
      </c>
      <c r="R15" s="14"/>
      <c r="S15" s="654">
        <v>10864.403595204227</v>
      </c>
      <c r="T15" s="643"/>
      <c r="U15" s="1"/>
      <c r="X15" s="2152"/>
      <c r="Y15" s="2174"/>
      <c r="AA15" s="2152"/>
    </row>
    <row r="16" spans="1:27" x14ac:dyDescent="0.2">
      <c r="A16" s="693" t="s">
        <v>306</v>
      </c>
      <c r="B16" s="669"/>
      <c r="C16" s="2229">
        <v>67.77</v>
      </c>
      <c r="D16" s="2230"/>
      <c r="E16" s="2231">
        <v>12.2</v>
      </c>
      <c r="F16" s="2230"/>
      <c r="G16" s="2231">
        <v>0.47</v>
      </c>
      <c r="H16" s="2232"/>
      <c r="I16" s="2150">
        <v>80.44</v>
      </c>
      <c r="J16" s="1997"/>
      <c r="K16" s="2040">
        <v>35.5</v>
      </c>
      <c r="L16" s="2041"/>
      <c r="M16" s="2040">
        <v>6</v>
      </c>
      <c r="N16" s="2042"/>
      <c r="O16" s="2041">
        <v>121.94</v>
      </c>
      <c r="P16" s="2041"/>
      <c r="Q16" s="2151">
        <v>133.94</v>
      </c>
      <c r="R16" s="14"/>
      <c r="S16" s="654">
        <v>15410.126205037106</v>
      </c>
      <c r="T16" s="643"/>
      <c r="U16" s="1"/>
      <c r="X16" s="2152"/>
      <c r="Y16" s="2174"/>
      <c r="AA16" s="2152"/>
    </row>
    <row r="17" spans="1:27" x14ac:dyDescent="0.2">
      <c r="A17" s="693" t="s">
        <v>496</v>
      </c>
      <c r="B17" s="669"/>
      <c r="C17" s="2229">
        <v>201.83</v>
      </c>
      <c r="D17" s="2230"/>
      <c r="E17" s="2231">
        <v>4.5</v>
      </c>
      <c r="F17" s="2230"/>
      <c r="G17" s="2231">
        <v>2.2400000000000002</v>
      </c>
      <c r="H17" s="2232"/>
      <c r="I17" s="2150">
        <v>208.57000000000002</v>
      </c>
      <c r="J17" s="1997"/>
      <c r="K17" s="2040">
        <v>147.5</v>
      </c>
      <c r="L17" s="2041"/>
      <c r="M17" s="2040">
        <v>43</v>
      </c>
      <c r="N17" s="2042"/>
      <c r="O17" s="2041">
        <v>399.07000000000005</v>
      </c>
      <c r="P17" s="2041"/>
      <c r="Q17" s="2151">
        <v>485.07000000000005</v>
      </c>
      <c r="R17" s="14"/>
      <c r="S17" s="654">
        <v>55808.495731501796</v>
      </c>
      <c r="T17" s="643"/>
      <c r="U17" s="1"/>
      <c r="V17" s="3336">
        <v>2.4700000000000002</v>
      </c>
      <c r="X17" s="2152"/>
      <c r="Y17" s="2174"/>
      <c r="AA17" s="2152"/>
    </row>
    <row r="18" spans="1:27" x14ac:dyDescent="0.2">
      <c r="A18" s="644" t="s">
        <v>445</v>
      </c>
      <c r="B18" s="669"/>
      <c r="C18" s="2233">
        <v>566.07000000000005</v>
      </c>
      <c r="D18" s="2234"/>
      <c r="E18" s="2235">
        <v>28.28</v>
      </c>
      <c r="F18" s="2234"/>
      <c r="G18" s="2235">
        <v>49.58</v>
      </c>
      <c r="H18" s="2236"/>
      <c r="I18" s="2150">
        <v>643.93000000000006</v>
      </c>
      <c r="J18" s="1997"/>
      <c r="K18" s="2040">
        <v>274.12</v>
      </c>
      <c r="L18" s="2041"/>
      <c r="M18" s="2040">
        <v>94</v>
      </c>
      <c r="N18" s="2042"/>
      <c r="O18" s="2041">
        <v>1012.0500000000001</v>
      </c>
      <c r="P18" s="2041"/>
      <c r="Q18" s="2151">
        <v>1200.0500000000002</v>
      </c>
      <c r="R18" s="14"/>
      <c r="S18" s="654">
        <v>138068.70204834093</v>
      </c>
      <c r="T18" s="643"/>
      <c r="U18" s="1"/>
      <c r="V18" s="3336"/>
      <c r="X18" s="2152"/>
      <c r="Y18" s="2174"/>
      <c r="AA18" s="2152"/>
    </row>
    <row r="19" spans="1:27" x14ac:dyDescent="0.2">
      <c r="A19" s="644" t="s">
        <v>592</v>
      </c>
      <c r="B19" s="702"/>
      <c r="C19" s="2233">
        <v>738.64</v>
      </c>
      <c r="D19" s="2234"/>
      <c r="E19" s="2235">
        <v>103.91</v>
      </c>
      <c r="F19" s="2234"/>
      <c r="G19" s="2235">
        <v>31.36</v>
      </c>
      <c r="H19" s="2236"/>
      <c r="I19" s="2150">
        <v>873.91</v>
      </c>
      <c r="J19" s="1997"/>
      <c r="K19" s="2040">
        <v>289.5</v>
      </c>
      <c r="L19" s="2041"/>
      <c r="M19" s="2040">
        <v>109</v>
      </c>
      <c r="N19" s="2042"/>
      <c r="O19" s="2041">
        <v>1272.4099999999999</v>
      </c>
      <c r="P19" s="2041"/>
      <c r="Q19" s="2151">
        <v>1490.4099999999999</v>
      </c>
      <c r="R19" s="14"/>
      <c r="S19" s="654">
        <v>171475.33371098514</v>
      </c>
      <c r="T19" s="643"/>
      <c r="U19" s="1"/>
      <c r="V19" s="3336"/>
      <c r="X19" s="2152"/>
      <c r="Y19" s="2174"/>
      <c r="AA19" s="2152"/>
    </row>
    <row r="20" spans="1:27" x14ac:dyDescent="0.2">
      <c r="A20" s="693" t="s">
        <v>593</v>
      </c>
      <c r="B20" s="669"/>
      <c r="C20" s="2229">
        <v>1325.12</v>
      </c>
      <c r="D20" s="2230"/>
      <c r="E20" s="2231">
        <v>34.47</v>
      </c>
      <c r="F20" s="2230"/>
      <c r="G20" s="2231">
        <v>64.63</v>
      </c>
      <c r="H20" s="2232"/>
      <c r="I20" s="2150">
        <v>1424.2199999999998</v>
      </c>
      <c r="J20" s="1997"/>
      <c r="K20" s="2040">
        <v>532.26099999999997</v>
      </c>
      <c r="L20" s="2041"/>
      <c r="M20" s="2040">
        <v>177</v>
      </c>
      <c r="N20" s="2042"/>
      <c r="O20" s="2041">
        <v>2133.4809999999998</v>
      </c>
      <c r="P20" s="2041"/>
      <c r="Q20" s="2151">
        <v>2487.4809999999998</v>
      </c>
      <c r="R20" s="14"/>
      <c r="S20" s="654">
        <v>286190.80291646934</v>
      </c>
      <c r="T20" s="643"/>
      <c r="U20" s="1"/>
      <c r="V20" s="3336"/>
      <c r="X20" s="2152"/>
      <c r="Y20" s="2174"/>
      <c r="AA20" s="2152"/>
    </row>
    <row r="21" spans="1:27" x14ac:dyDescent="0.2">
      <c r="A21" s="693" t="s">
        <v>594</v>
      </c>
      <c r="B21" s="669"/>
      <c r="C21" s="2229">
        <v>218.19</v>
      </c>
      <c r="D21" s="2230"/>
      <c r="E21" s="2231">
        <v>0.67</v>
      </c>
      <c r="F21" s="2230"/>
      <c r="G21" s="2231">
        <v>0.37</v>
      </c>
      <c r="H21" s="2232"/>
      <c r="I21" s="2150">
        <v>219.23</v>
      </c>
      <c r="J21" s="1997"/>
      <c r="K21" s="2040">
        <v>184.25200000000001</v>
      </c>
      <c r="L21" s="2041"/>
      <c r="M21" s="2040">
        <v>17</v>
      </c>
      <c r="N21" s="2042"/>
      <c r="O21" s="2041">
        <v>420.48199999999997</v>
      </c>
      <c r="P21" s="2041"/>
      <c r="Q21" s="2151">
        <v>454.48199999999997</v>
      </c>
      <c r="R21" s="14"/>
      <c r="S21" s="654">
        <v>52289.27115064711</v>
      </c>
      <c r="T21" s="643"/>
      <c r="U21" s="1"/>
      <c r="X21" s="2152"/>
      <c r="Y21" s="2174"/>
      <c r="AA21" s="2152"/>
    </row>
    <row r="22" spans="1:27" x14ac:dyDescent="0.2">
      <c r="A22" s="693" t="s">
        <v>520</v>
      </c>
      <c r="B22" s="669"/>
      <c r="C22" s="2229">
        <v>16.690000000000001</v>
      </c>
      <c r="D22" s="2230"/>
      <c r="E22" s="2231">
        <v>1</v>
      </c>
      <c r="F22" s="2230"/>
      <c r="G22" s="2231">
        <v>0</v>
      </c>
      <c r="H22" s="2232"/>
      <c r="I22" s="2150">
        <v>17.690000000000001</v>
      </c>
      <c r="J22" s="1997"/>
      <c r="K22" s="2040">
        <v>0</v>
      </c>
      <c r="L22" s="2041"/>
      <c r="M22" s="2040">
        <v>0</v>
      </c>
      <c r="N22" s="2042"/>
      <c r="O22" s="2041">
        <v>17.690000000000001</v>
      </c>
      <c r="P22" s="2041"/>
      <c r="Q22" s="2151">
        <v>17.690000000000001</v>
      </c>
      <c r="R22" s="14"/>
      <c r="S22" s="654">
        <v>2035.2779794468154</v>
      </c>
      <c r="T22" s="643"/>
      <c r="U22" s="1"/>
      <c r="X22" s="2152"/>
      <c r="Y22" s="2174"/>
      <c r="AA22" s="2152"/>
    </row>
    <row r="23" spans="1:27" x14ac:dyDescent="0.2">
      <c r="A23" s="644" t="s">
        <v>531</v>
      </c>
      <c r="B23" s="669"/>
      <c r="C23" s="2233">
        <v>268.52</v>
      </c>
      <c r="D23" s="2234"/>
      <c r="E23" s="2235">
        <v>38.79</v>
      </c>
      <c r="F23" s="2234"/>
      <c r="G23" s="2235">
        <v>4.22</v>
      </c>
      <c r="H23" s="2236"/>
      <c r="I23" s="2150">
        <v>311.53000000000003</v>
      </c>
      <c r="J23" s="1997"/>
      <c r="K23" s="2040">
        <v>280.29199999999997</v>
      </c>
      <c r="L23" s="2041"/>
      <c r="M23" s="2040">
        <v>86</v>
      </c>
      <c r="N23" s="2042"/>
      <c r="O23" s="2041">
        <v>677.822</v>
      </c>
      <c r="P23" s="2041"/>
      <c r="Q23" s="2151">
        <v>849.822</v>
      </c>
      <c r="R23" s="14"/>
      <c r="S23" s="654">
        <v>97774.109838861012</v>
      </c>
      <c r="T23" s="643"/>
      <c r="U23" s="1"/>
      <c r="X23" s="2152"/>
      <c r="Y23" s="2174"/>
      <c r="AA23" s="2152"/>
    </row>
    <row r="24" spans="1:27" x14ac:dyDescent="0.2">
      <c r="A24" s="693" t="s">
        <v>500</v>
      </c>
      <c r="B24" s="669"/>
      <c r="C24" s="2229">
        <v>790.6</v>
      </c>
      <c r="D24" s="2230"/>
      <c r="E24" s="2231">
        <v>50.08</v>
      </c>
      <c r="F24" s="2230"/>
      <c r="G24" s="2231">
        <v>28.51</v>
      </c>
      <c r="H24" s="2232"/>
      <c r="I24" s="2150">
        <v>869.19</v>
      </c>
      <c r="J24" s="1997"/>
      <c r="K24" s="2040">
        <v>432.80700000000002</v>
      </c>
      <c r="L24" s="2041"/>
      <c r="M24" s="2040">
        <v>154</v>
      </c>
      <c r="N24" s="2042"/>
      <c r="O24" s="2041">
        <v>1455.9970000000001</v>
      </c>
      <c r="P24" s="2041"/>
      <c r="Q24" s="2151">
        <v>1763.9970000000001</v>
      </c>
      <c r="R24" s="14"/>
      <c r="S24" s="654">
        <v>202952.19049803526</v>
      </c>
      <c r="T24" s="643"/>
      <c r="U24" s="1"/>
      <c r="X24" s="2152"/>
      <c r="Y24" s="2174"/>
      <c r="AA24" s="2152"/>
    </row>
    <row r="25" spans="1:27" x14ac:dyDescent="0.2">
      <c r="A25" s="644" t="s">
        <v>503</v>
      </c>
      <c r="B25" s="669"/>
      <c r="C25" s="2233">
        <v>1277.3499999999999</v>
      </c>
      <c r="D25" s="2234"/>
      <c r="E25" s="2235">
        <v>74.28</v>
      </c>
      <c r="F25" s="2234"/>
      <c r="G25" s="2235">
        <v>72.48</v>
      </c>
      <c r="H25" s="2236"/>
      <c r="I25" s="2150">
        <v>1424.11</v>
      </c>
      <c r="J25" s="1997"/>
      <c r="K25" s="2040">
        <v>722.17</v>
      </c>
      <c r="L25" s="2041"/>
      <c r="M25" s="2040">
        <v>200</v>
      </c>
      <c r="N25" s="2042"/>
      <c r="O25" s="2041">
        <v>2346.2799999999997</v>
      </c>
      <c r="P25" s="2041"/>
      <c r="Q25" s="2151">
        <v>2746.2799999999997</v>
      </c>
      <c r="R25" s="14"/>
      <c r="S25" s="654">
        <v>315966.26395676652</v>
      </c>
      <c r="T25" s="643"/>
      <c r="U25" s="1"/>
      <c r="X25" s="2152"/>
      <c r="Y25" s="2174"/>
      <c r="AA25" s="2152"/>
    </row>
    <row r="26" spans="1:27" x14ac:dyDescent="0.2">
      <c r="A26" s="693" t="s">
        <v>505</v>
      </c>
      <c r="B26" s="669"/>
      <c r="C26" s="2229">
        <v>350.6</v>
      </c>
      <c r="D26" s="2230"/>
      <c r="E26" s="2231">
        <v>23.87</v>
      </c>
      <c r="F26" s="2230"/>
      <c r="G26" s="2231">
        <v>35.46</v>
      </c>
      <c r="H26" s="2232"/>
      <c r="I26" s="2150">
        <v>409.93</v>
      </c>
      <c r="J26" s="1997"/>
      <c r="K26" s="2040">
        <v>166.75</v>
      </c>
      <c r="L26" s="2041"/>
      <c r="M26" s="2040">
        <v>67</v>
      </c>
      <c r="N26" s="2042"/>
      <c r="O26" s="2041">
        <v>643.68000000000006</v>
      </c>
      <c r="P26" s="2041"/>
      <c r="Q26" s="2151">
        <v>777.68000000000006</v>
      </c>
      <c r="R26" s="14"/>
      <c r="S26" s="654">
        <v>89473.995424318797</v>
      </c>
      <c r="T26" s="643"/>
      <c r="U26" s="1"/>
      <c r="X26" s="2152"/>
      <c r="Y26" s="2174"/>
      <c r="AA26" s="2152"/>
    </row>
    <row r="27" spans="1:27" x14ac:dyDescent="0.2">
      <c r="A27" s="693" t="s">
        <v>104</v>
      </c>
      <c r="B27" s="669"/>
      <c r="C27" s="2229">
        <v>812.43</v>
      </c>
      <c r="D27" s="2230"/>
      <c r="E27" s="2231">
        <v>47.64</v>
      </c>
      <c r="F27" s="2230"/>
      <c r="G27" s="2231">
        <v>32.450000000000003</v>
      </c>
      <c r="H27" s="2232"/>
      <c r="I27" s="2150">
        <v>892.52</v>
      </c>
      <c r="J27" s="1997"/>
      <c r="K27" s="2040">
        <v>320.81200000000001</v>
      </c>
      <c r="L27" s="2041"/>
      <c r="M27" s="2040">
        <v>152</v>
      </c>
      <c r="N27" s="2042"/>
      <c r="O27" s="2041">
        <v>1365.3319999999999</v>
      </c>
      <c r="P27" s="2041"/>
      <c r="Q27" s="2151">
        <v>1669.3319999999999</v>
      </c>
      <c r="R27" s="14"/>
      <c r="S27" s="654">
        <v>192060.74957523518</v>
      </c>
      <c r="T27" s="643"/>
      <c r="U27" s="1"/>
      <c r="X27" s="2152"/>
      <c r="Y27" s="2174"/>
      <c r="AA27" s="2152"/>
    </row>
    <row r="28" spans="1:27" x14ac:dyDescent="0.2">
      <c r="A28" s="644" t="s">
        <v>506</v>
      </c>
      <c r="B28" s="669"/>
      <c r="C28" s="2233">
        <v>1158.68</v>
      </c>
      <c r="D28" s="2234"/>
      <c r="E28" s="2235">
        <v>73.06</v>
      </c>
      <c r="F28" s="2234"/>
      <c r="G28" s="2235">
        <v>91.56</v>
      </c>
      <c r="H28" s="2236"/>
      <c r="I28" s="2150">
        <v>1323.3</v>
      </c>
      <c r="J28" s="1997"/>
      <c r="K28" s="2040">
        <v>938.81100000000004</v>
      </c>
      <c r="L28" s="2041"/>
      <c r="M28" s="2040">
        <v>240</v>
      </c>
      <c r="N28" s="2042"/>
      <c r="O28" s="2041">
        <v>2502.1109999999999</v>
      </c>
      <c r="P28" s="2041"/>
      <c r="Q28" s="2151">
        <v>2982.1109999999999</v>
      </c>
      <c r="R28" s="14"/>
      <c r="S28" s="654">
        <v>343099.20014506055</v>
      </c>
      <c r="T28" s="643"/>
      <c r="U28" s="1"/>
      <c r="V28" s="14"/>
      <c r="X28" s="2152"/>
      <c r="Y28" s="2174"/>
      <c r="AA28" s="2152"/>
    </row>
    <row r="29" spans="1:27" x14ac:dyDescent="0.2">
      <c r="A29" s="644" t="s">
        <v>320</v>
      </c>
      <c r="B29" s="702"/>
      <c r="C29" s="2233">
        <v>189.8</v>
      </c>
      <c r="D29" s="2234"/>
      <c r="E29" s="2235">
        <v>39.83</v>
      </c>
      <c r="F29" s="2234"/>
      <c r="G29" s="2235">
        <v>0.26</v>
      </c>
      <c r="H29" s="2236"/>
      <c r="I29" s="2150">
        <v>229.89</v>
      </c>
      <c r="J29" s="1997"/>
      <c r="K29" s="2040">
        <v>139.75</v>
      </c>
      <c r="L29" s="2041"/>
      <c r="M29" s="2040">
        <v>44</v>
      </c>
      <c r="N29" s="2042"/>
      <c r="O29" s="2041">
        <v>413.64</v>
      </c>
      <c r="P29" s="2041"/>
      <c r="Q29" s="2151">
        <v>501.64</v>
      </c>
      <c r="R29" s="14"/>
      <c r="S29" s="654">
        <v>57714.914958151508</v>
      </c>
      <c r="T29" s="643"/>
      <c r="U29" s="1"/>
      <c r="V29" s="14"/>
      <c r="X29" s="2152"/>
      <c r="Y29" s="2174"/>
      <c r="AA29" s="2152"/>
    </row>
    <row r="30" spans="1:27" s="13" customFormat="1" x14ac:dyDescent="0.2">
      <c r="A30" s="693" t="s">
        <v>614</v>
      </c>
      <c r="B30" s="702"/>
      <c r="C30" s="2229">
        <v>66.59</v>
      </c>
      <c r="D30" s="2230"/>
      <c r="E30" s="2231">
        <v>8.7100000000000009</v>
      </c>
      <c r="F30" s="2230"/>
      <c r="G30" s="2231">
        <v>0</v>
      </c>
      <c r="H30" s="2232"/>
      <c r="I30" s="2150">
        <v>75.300000000000011</v>
      </c>
      <c r="J30" s="1997"/>
      <c r="K30" s="2040">
        <v>44</v>
      </c>
      <c r="L30" s="2041"/>
      <c r="M30" s="2040">
        <v>2</v>
      </c>
      <c r="N30" s="2042"/>
      <c r="O30" s="2041">
        <v>121.30000000000001</v>
      </c>
      <c r="P30" s="2041"/>
      <c r="Q30" s="2151">
        <v>125.30000000000001</v>
      </c>
      <c r="R30" s="14"/>
      <c r="S30" s="654">
        <v>14416.07296917388</v>
      </c>
      <c r="T30" s="643"/>
      <c r="U30" s="1"/>
      <c r="V30" s="14"/>
      <c r="X30" s="2152"/>
      <c r="Y30" s="2174"/>
      <c r="AA30" s="2152"/>
    </row>
    <row r="31" spans="1:27" x14ac:dyDescent="0.2">
      <c r="A31" s="693" t="s">
        <v>509</v>
      </c>
      <c r="B31" s="669"/>
      <c r="C31" s="2229">
        <v>112.88</v>
      </c>
      <c r="D31" s="2230"/>
      <c r="E31" s="2231">
        <v>7.87</v>
      </c>
      <c r="F31" s="2230"/>
      <c r="G31" s="2231">
        <v>7.1</v>
      </c>
      <c r="H31" s="2232"/>
      <c r="I31" s="2150">
        <v>127.85</v>
      </c>
      <c r="J31" s="1997"/>
      <c r="K31" s="2040">
        <v>19.75</v>
      </c>
      <c r="L31" s="2041"/>
      <c r="M31" s="2040">
        <v>4</v>
      </c>
      <c r="N31" s="2042"/>
      <c r="O31" s="2041">
        <v>151.6</v>
      </c>
      <c r="P31" s="2041"/>
      <c r="Q31" s="2151">
        <v>159.6</v>
      </c>
      <c r="R31" s="14"/>
      <c r="S31" s="654">
        <v>18362.372273584606</v>
      </c>
      <c r="T31" s="643"/>
      <c r="U31" s="1"/>
      <c r="V31" s="14"/>
      <c r="X31" s="2152"/>
      <c r="Y31" s="2174"/>
      <c r="AA31" s="2152"/>
    </row>
    <row r="32" spans="1:27" x14ac:dyDescent="0.2">
      <c r="A32" s="693" t="s">
        <v>634</v>
      </c>
      <c r="B32" s="669"/>
      <c r="C32" s="2229">
        <v>57.62</v>
      </c>
      <c r="D32" s="2230"/>
      <c r="E32" s="2231">
        <v>3</v>
      </c>
      <c r="F32" s="2230"/>
      <c r="G32" s="2231">
        <v>0</v>
      </c>
      <c r="H32" s="2232"/>
      <c r="I32" s="2150">
        <v>60.62</v>
      </c>
      <c r="J32" s="1997"/>
      <c r="K32" s="2040">
        <v>11.875</v>
      </c>
      <c r="L32" s="2041"/>
      <c r="M32" s="2040">
        <v>3</v>
      </c>
      <c r="N32" s="2042"/>
      <c r="O32" s="2041">
        <v>75.495000000000005</v>
      </c>
      <c r="P32" s="2041"/>
      <c r="Q32" s="2151">
        <v>81.495000000000005</v>
      </c>
      <c r="R32" s="14"/>
      <c r="S32" s="654">
        <v>9376.2000528557492</v>
      </c>
      <c r="T32" s="643"/>
      <c r="U32" s="1"/>
      <c r="V32" s="14"/>
      <c r="X32" s="2152"/>
      <c r="Y32" s="2174"/>
      <c r="AA32" s="2152"/>
    </row>
    <row r="33" spans="1:27" x14ac:dyDescent="0.2">
      <c r="A33" s="644" t="s">
        <v>511</v>
      </c>
      <c r="B33" s="669"/>
      <c r="C33" s="2233">
        <v>342.8</v>
      </c>
      <c r="D33" s="2234"/>
      <c r="E33" s="2235">
        <v>11.64</v>
      </c>
      <c r="F33" s="2234"/>
      <c r="G33" s="2235">
        <v>12.44</v>
      </c>
      <c r="H33" s="2236"/>
      <c r="I33" s="2150">
        <v>366.88</v>
      </c>
      <c r="J33" s="1997"/>
      <c r="K33" s="2040">
        <v>254</v>
      </c>
      <c r="L33" s="2041"/>
      <c r="M33" s="2040">
        <v>75</v>
      </c>
      <c r="N33" s="2042"/>
      <c r="O33" s="2041">
        <v>695.88</v>
      </c>
      <c r="P33" s="2041"/>
      <c r="Q33" s="2151">
        <v>845.88</v>
      </c>
      <c r="R33" s="14"/>
      <c r="S33" s="654">
        <v>97320.57304999842</v>
      </c>
      <c r="T33" s="643"/>
      <c r="U33" s="1"/>
      <c r="V33" s="42"/>
      <c r="X33" s="2152"/>
      <c r="Y33" s="2174"/>
      <c r="AA33" s="2152"/>
    </row>
    <row r="34" spans="1:27" x14ac:dyDescent="0.2">
      <c r="A34" s="693" t="s">
        <v>326</v>
      </c>
      <c r="B34" s="669"/>
      <c r="C34" s="2229">
        <v>1010.98</v>
      </c>
      <c r="D34" s="2230"/>
      <c r="E34" s="2231">
        <v>49.35</v>
      </c>
      <c r="F34" s="2230"/>
      <c r="G34" s="2231">
        <v>54.13</v>
      </c>
      <c r="H34" s="2232"/>
      <c r="I34" s="2150">
        <v>1114.46</v>
      </c>
      <c r="J34" s="1997"/>
      <c r="K34" s="2040">
        <v>520.84</v>
      </c>
      <c r="L34" s="2041"/>
      <c r="M34" s="2040">
        <v>150</v>
      </c>
      <c r="N34" s="2042"/>
      <c r="O34" s="2041">
        <v>1785.3000000000002</v>
      </c>
      <c r="P34" s="2041"/>
      <c r="Q34" s="2151">
        <v>2085.3000000000002</v>
      </c>
      <c r="R34" s="14"/>
      <c r="S34" s="654">
        <v>239918.89036407258</v>
      </c>
      <c r="T34" s="643"/>
      <c r="U34" s="1"/>
      <c r="V34" s="14"/>
      <c r="X34" s="2152"/>
      <c r="Y34" s="2174"/>
      <c r="AA34" s="2152"/>
    </row>
    <row r="35" spans="1:27" ht="13.5" thickBot="1" x14ac:dyDescent="0.25">
      <c r="A35" s="706" t="s">
        <v>513</v>
      </c>
      <c r="B35" s="230"/>
      <c r="C35" s="2237">
        <v>69.78</v>
      </c>
      <c r="D35" s="2238"/>
      <c r="E35" s="2239">
        <v>3.13</v>
      </c>
      <c r="F35" s="2238"/>
      <c r="G35" s="2239">
        <v>0</v>
      </c>
      <c r="H35" s="2240"/>
      <c r="I35" s="2165">
        <v>72.91</v>
      </c>
      <c r="J35" s="1653"/>
      <c r="K35" s="2050">
        <v>45</v>
      </c>
      <c r="L35" s="2051"/>
      <c r="M35" s="2050">
        <v>28</v>
      </c>
      <c r="N35" s="2052"/>
      <c r="O35" s="1978">
        <v>145.91</v>
      </c>
      <c r="P35" s="2166"/>
      <c r="Q35" s="2167">
        <v>201.91</v>
      </c>
      <c r="R35" s="14"/>
      <c r="S35" s="716">
        <v>23230.241765410199</v>
      </c>
      <c r="T35" s="222"/>
      <c r="U35" s="1"/>
      <c r="V35" s="14"/>
      <c r="X35" s="2152"/>
      <c r="Y35" s="2174"/>
      <c r="AA35" s="2152"/>
    </row>
    <row r="36" spans="1:27" ht="13.5" thickBot="1" x14ac:dyDescent="0.25">
      <c r="A36" s="87" t="s">
        <v>488</v>
      </c>
      <c r="B36" s="2009"/>
      <c r="C36" s="2168">
        <v>11035.72</v>
      </c>
      <c r="D36" s="2169"/>
      <c r="E36" s="2170">
        <v>747.29000000000008</v>
      </c>
      <c r="F36" s="2169"/>
      <c r="G36" s="2170">
        <v>580.80000000000007</v>
      </c>
      <c r="H36" s="2009"/>
      <c r="I36" s="2171">
        <v>12363.809999999998</v>
      </c>
      <c r="J36" s="2059"/>
      <c r="K36" s="1983">
        <v>6076.0419999999995</v>
      </c>
      <c r="L36" s="2058"/>
      <c r="M36" s="1983">
        <v>1879</v>
      </c>
      <c r="N36" s="2059"/>
      <c r="O36" s="2172">
        <v>20318.851999999995</v>
      </c>
      <c r="P36" s="2172"/>
      <c r="Q36" s="2173">
        <v>24076.851999999995</v>
      </c>
      <c r="R36" s="4"/>
      <c r="S36" s="1902">
        <v>2770101</v>
      </c>
      <c r="T36" s="7"/>
      <c r="U36" s="14"/>
      <c r="V36" s="14"/>
      <c r="X36" s="2152"/>
      <c r="Y36" s="2174"/>
      <c r="AA36" s="2152"/>
    </row>
    <row r="37" spans="1:27" s="34" customFormat="1" ht="15" x14ac:dyDescent="0.2">
      <c r="A37" s="245"/>
      <c r="B37" s="106"/>
      <c r="K37" s="351"/>
      <c r="L37" s="351"/>
      <c r="M37" s="351"/>
      <c r="N37" s="351"/>
      <c r="O37" s="351"/>
      <c r="P37" s="351"/>
      <c r="Q37" s="351"/>
      <c r="R37" s="351"/>
      <c r="V37" s="14"/>
    </row>
    <row r="38" spans="1:27" ht="15" x14ac:dyDescent="0.2">
      <c r="A38" s="34"/>
      <c r="B38" s="14"/>
      <c r="I38" s="2174"/>
      <c r="K38" s="52"/>
      <c r="L38" s="52"/>
      <c r="M38" s="52"/>
      <c r="N38" s="52"/>
      <c r="O38" s="52"/>
      <c r="P38" s="52"/>
      <c r="Q38" s="480"/>
      <c r="R38" s="52"/>
      <c r="V38" s="14"/>
    </row>
    <row r="39" spans="1:27" x14ac:dyDescent="0.2">
      <c r="B39" s="14"/>
      <c r="K39" s="52"/>
      <c r="L39" s="52"/>
      <c r="M39" s="52"/>
      <c r="N39" s="52"/>
      <c r="O39" s="52"/>
      <c r="P39" s="52"/>
      <c r="Q39" s="52"/>
      <c r="R39" s="52"/>
      <c r="S39" s="1393"/>
      <c r="AA39" s="1393"/>
    </row>
    <row r="40" spans="1:27" x14ac:dyDescent="0.2">
      <c r="B40" s="14"/>
      <c r="S40" s="52"/>
      <c r="AA40" s="52"/>
    </row>
    <row r="41" spans="1:27" x14ac:dyDescent="0.2">
      <c r="B41" s="14"/>
      <c r="S41" s="1393"/>
      <c r="X41" s="1393"/>
      <c r="AA41" s="1393"/>
    </row>
    <row r="42" spans="1:27" x14ac:dyDescent="0.2">
      <c r="B42" s="14"/>
      <c r="S42" s="2224"/>
      <c r="X42" s="2224"/>
      <c r="AA42" s="2224"/>
    </row>
    <row r="43" spans="1:27" x14ac:dyDescent="0.2">
      <c r="B43" s="14"/>
    </row>
    <row r="44" spans="1:27" x14ac:dyDescent="0.2">
      <c r="B44" s="14"/>
    </row>
    <row r="45" spans="1:27" x14ac:dyDescent="0.2">
      <c r="B45" s="14"/>
    </row>
    <row r="46" spans="1:27" x14ac:dyDescent="0.2">
      <c r="B46" s="14"/>
    </row>
    <row r="47" spans="1:27" x14ac:dyDescent="0.2">
      <c r="B47" s="14"/>
      <c r="V47" s="60"/>
    </row>
    <row r="48" spans="1:27" x14ac:dyDescent="0.2">
      <c r="B48" s="14"/>
    </row>
    <row r="49" spans="2:22" x14ac:dyDescent="0.2">
      <c r="B49" s="14"/>
    </row>
    <row r="50" spans="2:22" x14ac:dyDescent="0.2">
      <c r="B50" s="14"/>
    </row>
    <row r="51" spans="2:22" x14ac:dyDescent="0.2">
      <c r="B51" s="14"/>
    </row>
    <row r="52" spans="2:22" x14ac:dyDescent="0.2">
      <c r="B52" s="14"/>
    </row>
    <row r="53" spans="2:22" ht="15" x14ac:dyDescent="0.2">
      <c r="B53" s="14"/>
      <c r="V53" s="34"/>
    </row>
    <row r="54" spans="2:22" ht="15" x14ac:dyDescent="0.2">
      <c r="B54" s="14"/>
      <c r="V54" s="34"/>
    </row>
    <row r="55" spans="2:22" ht="15" x14ac:dyDescent="0.2">
      <c r="B55" s="14"/>
      <c r="V55" s="34"/>
    </row>
    <row r="56" spans="2:22" ht="15" x14ac:dyDescent="0.2">
      <c r="B56" s="14"/>
      <c r="V56" s="34"/>
    </row>
    <row r="57" spans="2:22" ht="15" x14ac:dyDescent="0.2">
      <c r="B57" s="14"/>
      <c r="V57" s="34"/>
    </row>
    <row r="58" spans="2:22" ht="15" x14ac:dyDescent="0.2">
      <c r="B58" s="14"/>
      <c r="V58" s="34"/>
    </row>
    <row r="59" spans="2:22" ht="15" x14ac:dyDescent="0.2">
      <c r="B59" s="14"/>
      <c r="V59" s="34"/>
    </row>
    <row r="60" spans="2:22" ht="15" x14ac:dyDescent="0.2">
      <c r="B60" s="14"/>
      <c r="V60" s="34"/>
    </row>
    <row r="61" spans="2:22" ht="15" x14ac:dyDescent="0.2">
      <c r="B61" s="14"/>
      <c r="V61" s="34"/>
    </row>
    <row r="62" spans="2:22" ht="15" x14ac:dyDescent="0.2">
      <c r="B62" s="14"/>
      <c r="V62" s="34"/>
    </row>
    <row r="63" spans="2:22" ht="15" x14ac:dyDescent="0.2">
      <c r="B63" s="14"/>
      <c r="V63" s="34"/>
    </row>
    <row r="64" spans="2:22" ht="15" x14ac:dyDescent="0.2">
      <c r="B64" s="14"/>
      <c r="V64" s="34"/>
    </row>
    <row r="65" spans="2:22" x14ac:dyDescent="0.2">
      <c r="B65" s="14"/>
    </row>
    <row r="66" spans="2:22" ht="15" x14ac:dyDescent="0.2">
      <c r="B66" s="14"/>
      <c r="V66" s="34"/>
    </row>
    <row r="67" spans="2:22" ht="15" x14ac:dyDescent="0.2">
      <c r="B67" s="14"/>
      <c r="V67" s="34"/>
    </row>
    <row r="68" spans="2:22" x14ac:dyDescent="0.2">
      <c r="B68" s="14"/>
    </row>
    <row r="69" spans="2:22" x14ac:dyDescent="0.2">
      <c r="B69" s="14"/>
    </row>
    <row r="70" spans="2:22" x14ac:dyDescent="0.2">
      <c r="B70" s="14"/>
    </row>
    <row r="71" spans="2:22" x14ac:dyDescent="0.2">
      <c r="B71" s="14"/>
    </row>
    <row r="72" spans="2:22" x14ac:dyDescent="0.2">
      <c r="B72" s="14"/>
    </row>
    <row r="73" spans="2:22" x14ac:dyDescent="0.2">
      <c r="B73" s="14"/>
    </row>
    <row r="74" spans="2:22" x14ac:dyDescent="0.2">
      <c r="B74" s="14"/>
    </row>
    <row r="75" spans="2:22" x14ac:dyDescent="0.2">
      <c r="B75" s="14"/>
    </row>
    <row r="76" spans="2:22" x14ac:dyDescent="0.2">
      <c r="B76" s="14"/>
    </row>
    <row r="77" spans="2:22" x14ac:dyDescent="0.2">
      <c r="B77" s="14"/>
    </row>
    <row r="78" spans="2:22" x14ac:dyDescent="0.2">
      <c r="B78" s="14"/>
    </row>
    <row r="79" spans="2:22" x14ac:dyDescent="0.2">
      <c r="B79" s="14"/>
    </row>
    <row r="80" spans="2: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row r="217" spans="2:2" x14ac:dyDescent="0.2">
      <c r="B217" s="14"/>
    </row>
    <row r="218" spans="2:2" x14ac:dyDescent="0.2">
      <c r="B218" s="14"/>
    </row>
    <row r="219" spans="2:2" x14ac:dyDescent="0.2">
      <c r="B219" s="14"/>
    </row>
    <row r="220" spans="2:2" x14ac:dyDescent="0.2">
      <c r="B220" s="14"/>
    </row>
    <row r="221" spans="2:2" x14ac:dyDescent="0.2">
      <c r="B221" s="14"/>
    </row>
    <row r="222" spans="2:2" x14ac:dyDescent="0.2">
      <c r="B222" s="14"/>
    </row>
    <row r="223" spans="2:2" x14ac:dyDescent="0.2">
      <c r="B223" s="14"/>
    </row>
    <row r="224" spans="2:2" x14ac:dyDescent="0.2">
      <c r="B224" s="14"/>
    </row>
    <row r="225" spans="2:2" x14ac:dyDescent="0.2">
      <c r="B225" s="14"/>
    </row>
    <row r="226" spans="2:2" x14ac:dyDescent="0.2">
      <c r="B226" s="14"/>
    </row>
    <row r="227" spans="2:2" x14ac:dyDescent="0.2">
      <c r="B227" s="14"/>
    </row>
    <row r="228" spans="2:2" x14ac:dyDescent="0.2">
      <c r="B228" s="14"/>
    </row>
    <row r="229" spans="2:2" x14ac:dyDescent="0.2">
      <c r="B229" s="14"/>
    </row>
    <row r="230" spans="2:2" x14ac:dyDescent="0.2">
      <c r="B230" s="14"/>
    </row>
    <row r="231" spans="2:2" x14ac:dyDescent="0.2">
      <c r="B231" s="14"/>
    </row>
    <row r="232" spans="2:2" x14ac:dyDescent="0.2">
      <c r="B232" s="14"/>
    </row>
    <row r="233" spans="2:2" x14ac:dyDescent="0.2">
      <c r="B233" s="14"/>
    </row>
    <row r="234" spans="2:2" x14ac:dyDescent="0.2">
      <c r="B234" s="14"/>
    </row>
    <row r="235" spans="2:2" x14ac:dyDescent="0.2">
      <c r="B235" s="14"/>
    </row>
    <row r="236" spans="2:2" x14ac:dyDescent="0.2">
      <c r="B236" s="14"/>
    </row>
    <row r="237" spans="2:2" x14ac:dyDescent="0.2">
      <c r="B237" s="14"/>
    </row>
    <row r="238" spans="2:2" x14ac:dyDescent="0.2">
      <c r="B238" s="14"/>
    </row>
    <row r="239" spans="2:2" x14ac:dyDescent="0.2">
      <c r="B239" s="14"/>
    </row>
    <row r="240" spans="2:2" x14ac:dyDescent="0.2">
      <c r="B240" s="14"/>
    </row>
    <row r="241" spans="2:2" x14ac:dyDescent="0.2">
      <c r="B241" s="14"/>
    </row>
    <row r="242" spans="2:2" x14ac:dyDescent="0.2">
      <c r="B242" s="14"/>
    </row>
    <row r="243" spans="2:2" x14ac:dyDescent="0.2">
      <c r="B243" s="14"/>
    </row>
    <row r="244" spans="2:2" x14ac:dyDescent="0.2">
      <c r="B244" s="14"/>
    </row>
    <row r="245" spans="2:2" x14ac:dyDescent="0.2">
      <c r="B245" s="14"/>
    </row>
    <row r="246" spans="2:2" x14ac:dyDescent="0.2">
      <c r="B246" s="14"/>
    </row>
    <row r="247" spans="2:2" x14ac:dyDescent="0.2">
      <c r="B247" s="14"/>
    </row>
    <row r="248" spans="2:2" x14ac:dyDescent="0.2">
      <c r="B248" s="14"/>
    </row>
    <row r="249" spans="2:2" x14ac:dyDescent="0.2">
      <c r="B249" s="14"/>
    </row>
    <row r="250" spans="2:2" x14ac:dyDescent="0.2">
      <c r="B250" s="14"/>
    </row>
    <row r="251" spans="2:2" x14ac:dyDescent="0.2">
      <c r="B251" s="14"/>
    </row>
    <row r="252" spans="2:2" x14ac:dyDescent="0.2">
      <c r="B252" s="14"/>
    </row>
    <row r="253" spans="2:2" x14ac:dyDescent="0.2">
      <c r="B253" s="14"/>
    </row>
    <row r="254" spans="2:2" x14ac:dyDescent="0.2">
      <c r="B254" s="14"/>
    </row>
    <row r="255" spans="2:2" x14ac:dyDescent="0.2">
      <c r="B255" s="14"/>
    </row>
    <row r="256" spans="2:2" x14ac:dyDescent="0.2">
      <c r="B256" s="14"/>
    </row>
    <row r="257" spans="2:2" x14ac:dyDescent="0.2">
      <c r="B257" s="14"/>
    </row>
    <row r="258" spans="2:2" x14ac:dyDescent="0.2">
      <c r="B258" s="14"/>
    </row>
    <row r="259" spans="2:2" x14ac:dyDescent="0.2">
      <c r="B259" s="14"/>
    </row>
    <row r="260" spans="2:2" x14ac:dyDescent="0.2">
      <c r="B260" s="14"/>
    </row>
    <row r="261" spans="2:2" x14ac:dyDescent="0.2">
      <c r="B261" s="14"/>
    </row>
    <row r="262" spans="2:2" x14ac:dyDescent="0.2">
      <c r="B262" s="14"/>
    </row>
    <row r="263" spans="2:2" x14ac:dyDescent="0.2">
      <c r="B263" s="14"/>
    </row>
    <row r="264" spans="2:2" x14ac:dyDescent="0.2">
      <c r="B264" s="14"/>
    </row>
    <row r="265" spans="2:2" x14ac:dyDescent="0.2">
      <c r="B265" s="14"/>
    </row>
    <row r="266" spans="2:2" x14ac:dyDescent="0.2">
      <c r="B266" s="14"/>
    </row>
    <row r="267" spans="2:2" x14ac:dyDescent="0.2">
      <c r="B267" s="14"/>
    </row>
    <row r="268" spans="2:2" x14ac:dyDescent="0.2">
      <c r="B268" s="14"/>
    </row>
    <row r="269" spans="2:2" x14ac:dyDescent="0.2">
      <c r="B269" s="14"/>
    </row>
    <row r="270" spans="2:2" x14ac:dyDescent="0.2">
      <c r="B270" s="14"/>
    </row>
    <row r="271" spans="2:2" x14ac:dyDescent="0.2">
      <c r="B271" s="14"/>
    </row>
    <row r="272" spans="2:2" x14ac:dyDescent="0.2">
      <c r="B272" s="14"/>
    </row>
    <row r="273" spans="2:2" x14ac:dyDescent="0.2">
      <c r="B273" s="14"/>
    </row>
    <row r="274" spans="2:2" x14ac:dyDescent="0.2">
      <c r="B274" s="14"/>
    </row>
    <row r="275" spans="2:2" x14ac:dyDescent="0.2">
      <c r="B275" s="14"/>
    </row>
    <row r="276" spans="2:2" x14ac:dyDescent="0.2">
      <c r="B276" s="14"/>
    </row>
    <row r="277" spans="2:2" x14ac:dyDescent="0.2">
      <c r="B277" s="14"/>
    </row>
    <row r="278" spans="2:2" x14ac:dyDescent="0.2">
      <c r="B278" s="14"/>
    </row>
    <row r="279" spans="2:2" x14ac:dyDescent="0.2">
      <c r="B279" s="14"/>
    </row>
    <row r="280" spans="2:2" x14ac:dyDescent="0.2">
      <c r="B280" s="14"/>
    </row>
    <row r="281" spans="2:2" x14ac:dyDescent="0.2">
      <c r="B281" s="14"/>
    </row>
    <row r="282" spans="2:2" x14ac:dyDescent="0.2">
      <c r="B282" s="14"/>
    </row>
    <row r="283" spans="2:2" x14ac:dyDescent="0.2">
      <c r="B283" s="14"/>
    </row>
    <row r="284" spans="2:2" x14ac:dyDescent="0.2">
      <c r="B284" s="14"/>
    </row>
    <row r="285" spans="2:2" x14ac:dyDescent="0.2">
      <c r="B285" s="14"/>
    </row>
    <row r="286" spans="2:2" x14ac:dyDescent="0.2">
      <c r="B286" s="14"/>
    </row>
    <row r="287" spans="2:2" x14ac:dyDescent="0.2">
      <c r="B287" s="14"/>
    </row>
    <row r="288" spans="2:2" x14ac:dyDescent="0.2">
      <c r="B288" s="14"/>
    </row>
    <row r="289" spans="2:2" x14ac:dyDescent="0.2">
      <c r="B289" s="14"/>
    </row>
    <row r="290" spans="2:2" x14ac:dyDescent="0.2">
      <c r="B290" s="14"/>
    </row>
    <row r="291" spans="2:2" x14ac:dyDescent="0.2">
      <c r="B291" s="14"/>
    </row>
    <row r="292" spans="2:2" x14ac:dyDescent="0.2">
      <c r="B292" s="14"/>
    </row>
    <row r="293" spans="2:2" x14ac:dyDescent="0.2">
      <c r="B293" s="14"/>
    </row>
    <row r="294" spans="2:2" x14ac:dyDescent="0.2">
      <c r="B294" s="14"/>
    </row>
    <row r="295" spans="2:2" x14ac:dyDescent="0.2">
      <c r="B295" s="14"/>
    </row>
    <row r="296" spans="2:2" x14ac:dyDescent="0.2">
      <c r="B296" s="14"/>
    </row>
    <row r="297" spans="2:2" x14ac:dyDescent="0.2">
      <c r="B297" s="14"/>
    </row>
    <row r="298" spans="2:2" x14ac:dyDescent="0.2">
      <c r="B298" s="14"/>
    </row>
    <row r="299" spans="2:2" x14ac:dyDescent="0.2">
      <c r="B299" s="14"/>
    </row>
    <row r="300" spans="2:2" x14ac:dyDescent="0.2">
      <c r="B300" s="14"/>
    </row>
    <row r="301" spans="2:2" x14ac:dyDescent="0.2">
      <c r="B301" s="14"/>
    </row>
    <row r="302" spans="2:2" x14ac:dyDescent="0.2">
      <c r="B302" s="14"/>
    </row>
    <row r="303" spans="2:2" x14ac:dyDescent="0.2">
      <c r="B303" s="14"/>
    </row>
    <row r="304" spans="2:2" x14ac:dyDescent="0.2">
      <c r="B304" s="14"/>
    </row>
    <row r="305" spans="2:2" x14ac:dyDescent="0.2">
      <c r="B305" s="14"/>
    </row>
    <row r="306" spans="2:2" x14ac:dyDescent="0.2">
      <c r="B306" s="14"/>
    </row>
    <row r="307" spans="2:2" x14ac:dyDescent="0.2">
      <c r="B307" s="14"/>
    </row>
    <row r="308" spans="2:2" x14ac:dyDescent="0.2">
      <c r="B308" s="14"/>
    </row>
    <row r="309" spans="2:2" x14ac:dyDescent="0.2">
      <c r="B309" s="14"/>
    </row>
    <row r="310" spans="2:2" x14ac:dyDescent="0.2">
      <c r="B310" s="14"/>
    </row>
    <row r="311" spans="2:2" x14ac:dyDescent="0.2">
      <c r="B311" s="14"/>
    </row>
    <row r="312" spans="2:2" x14ac:dyDescent="0.2">
      <c r="B312" s="14"/>
    </row>
    <row r="313" spans="2:2" x14ac:dyDescent="0.2">
      <c r="B313" s="14"/>
    </row>
    <row r="314" spans="2:2" x14ac:dyDescent="0.2">
      <c r="B314" s="14"/>
    </row>
    <row r="315" spans="2:2" x14ac:dyDescent="0.2">
      <c r="B315" s="14"/>
    </row>
    <row r="316" spans="2:2" x14ac:dyDescent="0.2">
      <c r="B316" s="14"/>
    </row>
    <row r="317" spans="2:2" x14ac:dyDescent="0.2">
      <c r="B317" s="14"/>
    </row>
    <row r="318" spans="2:2" x14ac:dyDescent="0.2">
      <c r="B318" s="14"/>
    </row>
    <row r="319" spans="2:2" x14ac:dyDescent="0.2">
      <c r="B319" s="14"/>
    </row>
    <row r="320" spans="2:2" x14ac:dyDescent="0.2">
      <c r="B320" s="14"/>
    </row>
    <row r="321" spans="2:2" x14ac:dyDescent="0.2">
      <c r="B321" s="14"/>
    </row>
    <row r="322" spans="2:2" x14ac:dyDescent="0.2">
      <c r="B322" s="14"/>
    </row>
    <row r="323" spans="2:2" x14ac:dyDescent="0.2">
      <c r="B323" s="14"/>
    </row>
    <row r="324" spans="2:2" x14ac:dyDescent="0.2">
      <c r="B324" s="14"/>
    </row>
    <row r="325" spans="2:2" x14ac:dyDescent="0.2">
      <c r="B325" s="14"/>
    </row>
    <row r="326" spans="2:2" x14ac:dyDescent="0.2">
      <c r="B326" s="14"/>
    </row>
    <row r="327" spans="2:2" x14ac:dyDescent="0.2">
      <c r="B327" s="14"/>
    </row>
    <row r="328" spans="2:2" x14ac:dyDescent="0.2">
      <c r="B328" s="14"/>
    </row>
    <row r="329" spans="2:2" x14ac:dyDescent="0.2">
      <c r="B329" s="14"/>
    </row>
    <row r="330" spans="2:2" x14ac:dyDescent="0.2">
      <c r="B330" s="14"/>
    </row>
    <row r="331" spans="2:2" x14ac:dyDescent="0.2">
      <c r="B331" s="14"/>
    </row>
    <row r="332" spans="2:2" x14ac:dyDescent="0.2">
      <c r="B332" s="14"/>
    </row>
    <row r="333" spans="2:2" x14ac:dyDescent="0.2">
      <c r="B333" s="14"/>
    </row>
    <row r="334" spans="2:2" x14ac:dyDescent="0.2">
      <c r="B334" s="14"/>
    </row>
    <row r="335" spans="2:2" x14ac:dyDescent="0.2">
      <c r="B335" s="14"/>
    </row>
    <row r="336" spans="2:2" x14ac:dyDescent="0.2">
      <c r="B336" s="14"/>
    </row>
    <row r="337" spans="2:2" x14ac:dyDescent="0.2">
      <c r="B337" s="14"/>
    </row>
    <row r="338" spans="2:2" x14ac:dyDescent="0.2">
      <c r="B338" s="14"/>
    </row>
    <row r="339" spans="2:2" x14ac:dyDescent="0.2">
      <c r="B339" s="14"/>
    </row>
    <row r="340" spans="2:2" x14ac:dyDescent="0.2">
      <c r="B340" s="14"/>
    </row>
    <row r="341" spans="2:2" x14ac:dyDescent="0.2">
      <c r="B341" s="14"/>
    </row>
    <row r="342" spans="2:2" x14ac:dyDescent="0.2">
      <c r="B342" s="14"/>
    </row>
    <row r="343" spans="2:2" x14ac:dyDescent="0.2">
      <c r="B343" s="14"/>
    </row>
    <row r="344" spans="2:2" x14ac:dyDescent="0.2">
      <c r="B344" s="14"/>
    </row>
    <row r="345" spans="2:2" x14ac:dyDescent="0.2">
      <c r="B345" s="14"/>
    </row>
    <row r="346" spans="2:2" x14ac:dyDescent="0.2">
      <c r="B346" s="14"/>
    </row>
    <row r="347" spans="2:2" x14ac:dyDescent="0.2">
      <c r="B347" s="14"/>
    </row>
    <row r="348" spans="2:2" x14ac:dyDescent="0.2">
      <c r="B348" s="14"/>
    </row>
    <row r="349" spans="2:2" x14ac:dyDescent="0.2">
      <c r="B349" s="14"/>
    </row>
    <row r="350" spans="2:2" x14ac:dyDescent="0.2">
      <c r="B350" s="14"/>
    </row>
    <row r="351" spans="2:2" x14ac:dyDescent="0.2">
      <c r="B351" s="14"/>
    </row>
    <row r="352" spans="2:2" x14ac:dyDescent="0.2">
      <c r="B352" s="14"/>
    </row>
    <row r="353" spans="2:2" x14ac:dyDescent="0.2">
      <c r="B353" s="14"/>
    </row>
    <row r="354" spans="2:2" x14ac:dyDescent="0.2">
      <c r="B354" s="14"/>
    </row>
    <row r="355" spans="2:2" x14ac:dyDescent="0.2">
      <c r="B355" s="14"/>
    </row>
    <row r="356" spans="2:2" x14ac:dyDescent="0.2">
      <c r="B356" s="14"/>
    </row>
    <row r="357" spans="2:2" x14ac:dyDescent="0.2">
      <c r="B357" s="14"/>
    </row>
    <row r="358" spans="2:2" x14ac:dyDescent="0.2">
      <c r="B358" s="14"/>
    </row>
    <row r="359" spans="2:2" x14ac:dyDescent="0.2">
      <c r="B359" s="14"/>
    </row>
    <row r="360" spans="2:2" x14ac:dyDescent="0.2">
      <c r="B360" s="14"/>
    </row>
    <row r="361" spans="2:2" x14ac:dyDescent="0.2">
      <c r="B361" s="14"/>
    </row>
    <row r="362" spans="2:2" x14ac:dyDescent="0.2">
      <c r="B362" s="14"/>
    </row>
    <row r="363" spans="2:2" x14ac:dyDescent="0.2">
      <c r="B363" s="14"/>
    </row>
    <row r="364" spans="2:2" x14ac:dyDescent="0.2">
      <c r="B364" s="14"/>
    </row>
    <row r="365" spans="2:2" x14ac:dyDescent="0.2">
      <c r="B365" s="14"/>
    </row>
    <row r="366" spans="2:2" x14ac:dyDescent="0.2">
      <c r="B366" s="14"/>
    </row>
    <row r="367" spans="2:2" x14ac:dyDescent="0.2">
      <c r="B367" s="14"/>
    </row>
    <row r="368" spans="2:2" x14ac:dyDescent="0.2">
      <c r="B368" s="14"/>
    </row>
    <row r="369" spans="2:2" x14ac:dyDescent="0.2">
      <c r="B369" s="14"/>
    </row>
    <row r="370" spans="2:2" x14ac:dyDescent="0.2">
      <c r="B370" s="14"/>
    </row>
    <row r="371" spans="2:2" x14ac:dyDescent="0.2">
      <c r="B371" s="14"/>
    </row>
    <row r="372" spans="2:2" x14ac:dyDescent="0.2">
      <c r="B372" s="14"/>
    </row>
    <row r="373" spans="2:2" x14ac:dyDescent="0.2">
      <c r="B373" s="14"/>
    </row>
    <row r="374" spans="2:2" x14ac:dyDescent="0.2">
      <c r="B374" s="14"/>
    </row>
    <row r="375" spans="2:2" x14ac:dyDescent="0.2">
      <c r="B375" s="14"/>
    </row>
    <row r="376" spans="2:2" x14ac:dyDescent="0.2">
      <c r="B376" s="14"/>
    </row>
    <row r="377" spans="2:2" x14ac:dyDescent="0.2">
      <c r="B377" s="14"/>
    </row>
    <row r="378" spans="2:2" x14ac:dyDescent="0.2">
      <c r="B378" s="14"/>
    </row>
    <row r="379" spans="2:2" x14ac:dyDescent="0.2">
      <c r="B379" s="14"/>
    </row>
    <row r="380" spans="2:2" x14ac:dyDescent="0.2">
      <c r="B380" s="14"/>
    </row>
    <row r="381" spans="2:2" x14ac:dyDescent="0.2">
      <c r="B381" s="14"/>
    </row>
    <row r="382" spans="2:2" x14ac:dyDescent="0.2">
      <c r="B382" s="14"/>
    </row>
    <row r="383" spans="2:2" x14ac:dyDescent="0.2">
      <c r="B383" s="14"/>
    </row>
    <row r="384" spans="2:2" x14ac:dyDescent="0.2">
      <c r="B384" s="14"/>
    </row>
    <row r="385" spans="2:2" x14ac:dyDescent="0.2">
      <c r="B385" s="14"/>
    </row>
    <row r="386" spans="2:2" x14ac:dyDescent="0.2">
      <c r="B386" s="14"/>
    </row>
    <row r="387" spans="2:2" x14ac:dyDescent="0.2">
      <c r="B387" s="14"/>
    </row>
    <row r="388" spans="2:2" x14ac:dyDescent="0.2">
      <c r="B388" s="14"/>
    </row>
    <row r="389" spans="2:2" x14ac:dyDescent="0.2">
      <c r="B389" s="14"/>
    </row>
    <row r="390" spans="2:2" x14ac:dyDescent="0.2">
      <c r="B390" s="14"/>
    </row>
    <row r="391" spans="2:2" x14ac:dyDescent="0.2">
      <c r="B391" s="14"/>
    </row>
    <row r="392" spans="2:2" x14ac:dyDescent="0.2">
      <c r="B392" s="14"/>
    </row>
    <row r="393" spans="2:2" x14ac:dyDescent="0.2">
      <c r="B393" s="14"/>
    </row>
    <row r="394" spans="2:2" x14ac:dyDescent="0.2">
      <c r="B394" s="14"/>
    </row>
    <row r="395" spans="2:2" x14ac:dyDescent="0.2">
      <c r="B395" s="14"/>
    </row>
    <row r="396" spans="2:2" x14ac:dyDescent="0.2">
      <c r="B396" s="14"/>
    </row>
    <row r="397" spans="2:2" x14ac:dyDescent="0.2">
      <c r="B397" s="14"/>
    </row>
    <row r="398" spans="2:2" x14ac:dyDescent="0.2">
      <c r="B398" s="14"/>
    </row>
    <row r="399" spans="2:2" x14ac:dyDescent="0.2">
      <c r="B399" s="14"/>
    </row>
    <row r="400" spans="2:2" x14ac:dyDescent="0.2">
      <c r="B400" s="14"/>
    </row>
    <row r="401" spans="2:2" x14ac:dyDescent="0.2">
      <c r="B401" s="14"/>
    </row>
    <row r="402" spans="2:2" x14ac:dyDescent="0.2">
      <c r="B402" s="14"/>
    </row>
    <row r="403" spans="2:2" x14ac:dyDescent="0.2">
      <c r="B403" s="14"/>
    </row>
    <row r="404" spans="2:2" x14ac:dyDescent="0.2">
      <c r="B404" s="14"/>
    </row>
    <row r="405" spans="2:2" x14ac:dyDescent="0.2">
      <c r="B405" s="14"/>
    </row>
    <row r="406" spans="2:2" x14ac:dyDescent="0.2">
      <c r="B406" s="14"/>
    </row>
    <row r="407" spans="2:2" x14ac:dyDescent="0.2">
      <c r="B407" s="14"/>
    </row>
    <row r="408" spans="2:2" x14ac:dyDescent="0.2">
      <c r="B408" s="14"/>
    </row>
    <row r="409" spans="2:2" x14ac:dyDescent="0.2">
      <c r="B409" s="14"/>
    </row>
    <row r="410" spans="2:2" x14ac:dyDescent="0.2">
      <c r="B410" s="14"/>
    </row>
    <row r="411" spans="2:2" x14ac:dyDescent="0.2">
      <c r="B411" s="14"/>
    </row>
    <row r="412" spans="2:2" x14ac:dyDescent="0.2">
      <c r="B412" s="14"/>
    </row>
    <row r="413" spans="2:2" x14ac:dyDescent="0.2">
      <c r="B413" s="14"/>
    </row>
    <row r="414" spans="2:2" x14ac:dyDescent="0.2">
      <c r="B414" s="14"/>
    </row>
    <row r="415" spans="2:2" x14ac:dyDescent="0.2">
      <c r="B415" s="14"/>
    </row>
    <row r="416" spans="2:2" x14ac:dyDescent="0.2">
      <c r="B416" s="14"/>
    </row>
    <row r="417" spans="2:2" x14ac:dyDescent="0.2">
      <c r="B417" s="14"/>
    </row>
    <row r="418" spans="2:2" x14ac:dyDescent="0.2">
      <c r="B418" s="14"/>
    </row>
    <row r="419" spans="2:2" x14ac:dyDescent="0.2">
      <c r="B419" s="14"/>
    </row>
    <row r="420" spans="2:2" x14ac:dyDescent="0.2">
      <c r="B420" s="14"/>
    </row>
    <row r="421" spans="2:2" x14ac:dyDescent="0.2">
      <c r="B421" s="14"/>
    </row>
    <row r="422" spans="2:2" x14ac:dyDescent="0.2">
      <c r="B422" s="14"/>
    </row>
    <row r="423" spans="2:2" x14ac:dyDescent="0.2">
      <c r="B423" s="14"/>
    </row>
    <row r="424" spans="2:2" x14ac:dyDescent="0.2">
      <c r="B424" s="14"/>
    </row>
    <row r="425" spans="2:2" x14ac:dyDescent="0.2">
      <c r="B425" s="14"/>
    </row>
    <row r="426" spans="2:2" x14ac:dyDescent="0.2">
      <c r="B426" s="14"/>
    </row>
    <row r="427" spans="2:2" x14ac:dyDescent="0.2">
      <c r="B427" s="14"/>
    </row>
    <row r="428" spans="2:2" x14ac:dyDescent="0.2">
      <c r="B428" s="14"/>
    </row>
    <row r="429" spans="2:2" x14ac:dyDescent="0.2">
      <c r="B429" s="14"/>
    </row>
    <row r="430" spans="2:2" x14ac:dyDescent="0.2">
      <c r="B430" s="14"/>
    </row>
    <row r="431" spans="2:2" x14ac:dyDescent="0.2">
      <c r="B431" s="14"/>
    </row>
    <row r="432" spans="2:2" x14ac:dyDescent="0.2">
      <c r="B432" s="14"/>
    </row>
    <row r="433" spans="2:2" x14ac:dyDescent="0.2">
      <c r="B433" s="14"/>
    </row>
    <row r="434" spans="2:2" x14ac:dyDescent="0.2">
      <c r="B434" s="14"/>
    </row>
    <row r="435" spans="2:2" x14ac:dyDescent="0.2">
      <c r="B435" s="14"/>
    </row>
    <row r="436" spans="2:2" x14ac:dyDescent="0.2">
      <c r="B436" s="14"/>
    </row>
    <row r="437" spans="2:2" x14ac:dyDescent="0.2">
      <c r="B437" s="14"/>
    </row>
    <row r="438" spans="2:2" x14ac:dyDescent="0.2">
      <c r="B438" s="14"/>
    </row>
    <row r="439" spans="2:2" x14ac:dyDescent="0.2">
      <c r="B439" s="14"/>
    </row>
    <row r="440" spans="2:2" x14ac:dyDescent="0.2">
      <c r="B440" s="14"/>
    </row>
    <row r="441" spans="2:2" x14ac:dyDescent="0.2">
      <c r="B441" s="14"/>
    </row>
    <row r="442" spans="2:2" x14ac:dyDescent="0.2">
      <c r="B442" s="14"/>
    </row>
    <row r="443" spans="2:2" x14ac:dyDescent="0.2">
      <c r="B443" s="14"/>
    </row>
    <row r="444" spans="2:2" x14ac:dyDescent="0.2">
      <c r="B444" s="14"/>
    </row>
    <row r="445" spans="2:2" x14ac:dyDescent="0.2">
      <c r="B445" s="14"/>
    </row>
    <row r="446" spans="2:2" x14ac:dyDescent="0.2">
      <c r="B446" s="14"/>
    </row>
    <row r="447" spans="2:2" x14ac:dyDescent="0.2">
      <c r="B447" s="14"/>
    </row>
    <row r="448" spans="2:2" x14ac:dyDescent="0.2">
      <c r="B448" s="14"/>
    </row>
    <row r="449" spans="2:2" x14ac:dyDescent="0.2">
      <c r="B449" s="14"/>
    </row>
    <row r="450" spans="2:2" x14ac:dyDescent="0.2">
      <c r="B450" s="14"/>
    </row>
    <row r="451" spans="2:2" x14ac:dyDescent="0.2">
      <c r="B451" s="14"/>
    </row>
    <row r="452" spans="2:2" x14ac:dyDescent="0.2">
      <c r="B452" s="14"/>
    </row>
    <row r="453" spans="2:2" x14ac:dyDescent="0.2">
      <c r="B453" s="14"/>
    </row>
    <row r="454" spans="2:2" x14ac:dyDescent="0.2">
      <c r="B454" s="14"/>
    </row>
    <row r="455" spans="2:2" x14ac:dyDescent="0.2">
      <c r="B455" s="14"/>
    </row>
    <row r="456" spans="2:2" x14ac:dyDescent="0.2">
      <c r="B456" s="14"/>
    </row>
    <row r="457" spans="2:2" x14ac:dyDescent="0.2">
      <c r="B457" s="14"/>
    </row>
    <row r="458" spans="2:2" x14ac:dyDescent="0.2">
      <c r="B458" s="14"/>
    </row>
    <row r="459" spans="2:2" x14ac:dyDescent="0.2">
      <c r="B459" s="14"/>
    </row>
    <row r="460" spans="2:2" x14ac:dyDescent="0.2">
      <c r="B460" s="14"/>
    </row>
    <row r="461" spans="2:2" x14ac:dyDescent="0.2">
      <c r="B461" s="14"/>
    </row>
    <row r="462" spans="2:2" x14ac:dyDescent="0.2">
      <c r="B462" s="14"/>
    </row>
    <row r="463" spans="2:2" x14ac:dyDescent="0.2">
      <c r="B463" s="14"/>
    </row>
    <row r="464" spans="2:2" x14ac:dyDescent="0.2">
      <c r="B464" s="14"/>
    </row>
    <row r="465" spans="2:2" x14ac:dyDescent="0.2">
      <c r="B465" s="14"/>
    </row>
    <row r="466" spans="2:2" x14ac:dyDescent="0.2">
      <c r="B466" s="14"/>
    </row>
    <row r="467" spans="2:2" x14ac:dyDescent="0.2">
      <c r="B467" s="14"/>
    </row>
    <row r="468" spans="2:2" x14ac:dyDescent="0.2">
      <c r="B468" s="14"/>
    </row>
    <row r="469" spans="2:2" x14ac:dyDescent="0.2">
      <c r="B469" s="14"/>
    </row>
    <row r="470" spans="2:2" x14ac:dyDescent="0.2">
      <c r="B470" s="14"/>
    </row>
    <row r="471" spans="2:2" x14ac:dyDescent="0.2">
      <c r="B471" s="14"/>
    </row>
    <row r="472" spans="2:2" x14ac:dyDescent="0.2">
      <c r="B472" s="14"/>
    </row>
    <row r="473" spans="2:2" x14ac:dyDescent="0.2">
      <c r="B473" s="14"/>
    </row>
    <row r="474" spans="2:2" x14ac:dyDescent="0.2">
      <c r="B474" s="14"/>
    </row>
    <row r="475" spans="2:2" x14ac:dyDescent="0.2">
      <c r="B475" s="14"/>
    </row>
    <row r="476" spans="2:2" x14ac:dyDescent="0.2">
      <c r="B476" s="14"/>
    </row>
    <row r="477" spans="2:2" x14ac:dyDescent="0.2">
      <c r="B477" s="14"/>
    </row>
    <row r="478" spans="2:2" x14ac:dyDescent="0.2">
      <c r="B478" s="14"/>
    </row>
    <row r="479" spans="2:2" x14ac:dyDescent="0.2">
      <c r="B479" s="14"/>
    </row>
    <row r="480" spans="2:2" x14ac:dyDescent="0.2">
      <c r="B480" s="14"/>
    </row>
    <row r="481" spans="2:2" x14ac:dyDescent="0.2">
      <c r="B481" s="14"/>
    </row>
    <row r="482" spans="2:2" x14ac:dyDescent="0.2">
      <c r="B482" s="14"/>
    </row>
    <row r="483" spans="2:2" x14ac:dyDescent="0.2">
      <c r="B483" s="14"/>
    </row>
    <row r="484" spans="2:2" x14ac:dyDescent="0.2">
      <c r="B484" s="14"/>
    </row>
    <row r="485" spans="2:2" x14ac:dyDescent="0.2">
      <c r="B485" s="14"/>
    </row>
    <row r="486" spans="2:2" x14ac:dyDescent="0.2">
      <c r="B486" s="14"/>
    </row>
    <row r="487" spans="2:2" x14ac:dyDescent="0.2">
      <c r="B487" s="14"/>
    </row>
    <row r="488" spans="2:2" x14ac:dyDescent="0.2">
      <c r="B488" s="14"/>
    </row>
    <row r="489" spans="2:2" x14ac:dyDescent="0.2">
      <c r="B489" s="14"/>
    </row>
    <row r="490" spans="2:2" x14ac:dyDescent="0.2">
      <c r="B490" s="14"/>
    </row>
    <row r="491" spans="2:2" x14ac:dyDescent="0.2">
      <c r="B491" s="14"/>
    </row>
    <row r="492" spans="2:2" x14ac:dyDescent="0.2">
      <c r="B492" s="14"/>
    </row>
    <row r="493" spans="2:2" x14ac:dyDescent="0.2">
      <c r="B493" s="14"/>
    </row>
    <row r="494" spans="2:2" x14ac:dyDescent="0.2">
      <c r="B494" s="14"/>
    </row>
    <row r="495" spans="2:2" x14ac:dyDescent="0.2">
      <c r="B495" s="14"/>
    </row>
    <row r="496" spans="2:2" x14ac:dyDescent="0.2">
      <c r="B496" s="14"/>
    </row>
    <row r="497" spans="2:2" x14ac:dyDescent="0.2">
      <c r="B497" s="14"/>
    </row>
    <row r="498" spans="2:2" x14ac:dyDescent="0.2">
      <c r="B498" s="14"/>
    </row>
    <row r="499" spans="2:2" x14ac:dyDescent="0.2">
      <c r="B499" s="14"/>
    </row>
    <row r="500" spans="2:2" x14ac:dyDescent="0.2">
      <c r="B500" s="14"/>
    </row>
    <row r="501" spans="2:2" x14ac:dyDescent="0.2">
      <c r="B501" s="14"/>
    </row>
    <row r="502" spans="2:2" x14ac:dyDescent="0.2">
      <c r="B502" s="14"/>
    </row>
    <row r="503" spans="2:2" x14ac:dyDescent="0.2">
      <c r="B503" s="14"/>
    </row>
    <row r="504" spans="2:2" x14ac:dyDescent="0.2">
      <c r="B504" s="14"/>
    </row>
    <row r="505" spans="2:2" x14ac:dyDescent="0.2">
      <c r="B505" s="14"/>
    </row>
    <row r="506" spans="2:2" x14ac:dyDescent="0.2">
      <c r="B506" s="14"/>
    </row>
    <row r="507" spans="2:2" x14ac:dyDescent="0.2">
      <c r="B507" s="14"/>
    </row>
    <row r="508" spans="2:2" x14ac:dyDescent="0.2">
      <c r="B508" s="14"/>
    </row>
    <row r="509" spans="2:2" x14ac:dyDescent="0.2">
      <c r="B509" s="14"/>
    </row>
    <row r="510" spans="2:2" x14ac:dyDescent="0.2">
      <c r="B510" s="14"/>
    </row>
    <row r="511" spans="2:2" x14ac:dyDescent="0.2">
      <c r="B511" s="14"/>
    </row>
    <row r="512" spans="2:2" x14ac:dyDescent="0.2">
      <c r="B512" s="14"/>
    </row>
    <row r="513" spans="2:2" x14ac:dyDescent="0.2">
      <c r="B513" s="14"/>
    </row>
    <row r="514" spans="2:2" x14ac:dyDescent="0.2">
      <c r="B514" s="14"/>
    </row>
    <row r="515" spans="2:2" x14ac:dyDescent="0.2">
      <c r="B515" s="14"/>
    </row>
    <row r="516" spans="2:2" x14ac:dyDescent="0.2">
      <c r="B516" s="14"/>
    </row>
    <row r="517" spans="2:2" x14ac:dyDescent="0.2">
      <c r="B517" s="14"/>
    </row>
    <row r="518" spans="2:2" x14ac:dyDescent="0.2">
      <c r="B518" s="14"/>
    </row>
    <row r="519" spans="2:2" x14ac:dyDescent="0.2">
      <c r="B519" s="14"/>
    </row>
    <row r="520" spans="2:2" x14ac:dyDescent="0.2">
      <c r="B520" s="14"/>
    </row>
    <row r="521" spans="2:2" x14ac:dyDescent="0.2">
      <c r="B521" s="14"/>
    </row>
    <row r="522" spans="2:2" x14ac:dyDescent="0.2">
      <c r="B522" s="14"/>
    </row>
    <row r="523" spans="2:2" x14ac:dyDescent="0.2">
      <c r="B523" s="14"/>
    </row>
    <row r="524" spans="2:2" x14ac:dyDescent="0.2">
      <c r="B524" s="14"/>
    </row>
    <row r="525" spans="2:2" x14ac:dyDescent="0.2">
      <c r="B525" s="14"/>
    </row>
    <row r="526" spans="2:2" x14ac:dyDescent="0.2">
      <c r="B526" s="14"/>
    </row>
    <row r="527" spans="2:2" x14ac:dyDescent="0.2">
      <c r="B527" s="14"/>
    </row>
    <row r="528" spans="2:2" x14ac:dyDescent="0.2">
      <c r="B528" s="14"/>
    </row>
    <row r="529" spans="2:2" x14ac:dyDescent="0.2">
      <c r="B529" s="14"/>
    </row>
    <row r="530" spans="2:2" x14ac:dyDescent="0.2">
      <c r="B530" s="14"/>
    </row>
    <row r="531" spans="2:2" x14ac:dyDescent="0.2">
      <c r="B531" s="14"/>
    </row>
    <row r="532" spans="2:2" x14ac:dyDescent="0.2">
      <c r="B532" s="14"/>
    </row>
    <row r="533" spans="2:2" x14ac:dyDescent="0.2">
      <c r="B533" s="14"/>
    </row>
    <row r="534" spans="2:2" x14ac:dyDescent="0.2">
      <c r="B534" s="14"/>
    </row>
    <row r="535" spans="2:2" x14ac:dyDescent="0.2">
      <c r="B535" s="14"/>
    </row>
    <row r="536" spans="2:2" x14ac:dyDescent="0.2">
      <c r="B536" s="14"/>
    </row>
    <row r="537" spans="2:2" x14ac:dyDescent="0.2">
      <c r="B537" s="14"/>
    </row>
    <row r="538" spans="2:2" x14ac:dyDescent="0.2">
      <c r="B538" s="14"/>
    </row>
    <row r="539" spans="2:2" x14ac:dyDescent="0.2">
      <c r="B539" s="14"/>
    </row>
    <row r="540" spans="2:2" x14ac:dyDescent="0.2">
      <c r="B540" s="14"/>
    </row>
    <row r="541" spans="2:2" x14ac:dyDescent="0.2">
      <c r="B541" s="14"/>
    </row>
    <row r="542" spans="2:2" x14ac:dyDescent="0.2">
      <c r="B542" s="14"/>
    </row>
    <row r="543" spans="2:2" x14ac:dyDescent="0.2">
      <c r="B543" s="14"/>
    </row>
    <row r="544" spans="2:2" x14ac:dyDescent="0.2">
      <c r="B544" s="14"/>
    </row>
    <row r="545" spans="2:2" x14ac:dyDescent="0.2">
      <c r="B545" s="14"/>
    </row>
    <row r="546" spans="2:2" x14ac:dyDescent="0.2">
      <c r="B546" s="14"/>
    </row>
    <row r="547" spans="2:2" x14ac:dyDescent="0.2">
      <c r="B547" s="14"/>
    </row>
    <row r="548" spans="2:2" x14ac:dyDescent="0.2">
      <c r="B548" s="14"/>
    </row>
    <row r="549" spans="2:2" x14ac:dyDescent="0.2">
      <c r="B549" s="14"/>
    </row>
    <row r="550" spans="2:2" x14ac:dyDescent="0.2">
      <c r="B550" s="14"/>
    </row>
    <row r="551" spans="2:2" x14ac:dyDescent="0.2">
      <c r="B551" s="14"/>
    </row>
    <row r="552" spans="2:2" x14ac:dyDescent="0.2">
      <c r="B552" s="14"/>
    </row>
    <row r="553" spans="2:2" x14ac:dyDescent="0.2">
      <c r="B553" s="14"/>
    </row>
    <row r="554" spans="2:2" x14ac:dyDescent="0.2">
      <c r="B554" s="14"/>
    </row>
    <row r="555" spans="2:2" x14ac:dyDescent="0.2">
      <c r="B555" s="14"/>
    </row>
    <row r="556" spans="2:2" x14ac:dyDescent="0.2">
      <c r="B556" s="14"/>
    </row>
    <row r="557" spans="2:2" x14ac:dyDescent="0.2">
      <c r="B557" s="14"/>
    </row>
    <row r="558" spans="2:2" x14ac:dyDescent="0.2">
      <c r="B558" s="14"/>
    </row>
    <row r="559" spans="2:2" x14ac:dyDescent="0.2">
      <c r="B559" s="14"/>
    </row>
    <row r="560" spans="2:2" x14ac:dyDescent="0.2">
      <c r="B560" s="14"/>
    </row>
    <row r="561" spans="2:2" x14ac:dyDescent="0.2">
      <c r="B561" s="14"/>
    </row>
    <row r="562" spans="2:2" x14ac:dyDescent="0.2">
      <c r="B562" s="14"/>
    </row>
    <row r="563" spans="2:2" x14ac:dyDescent="0.2">
      <c r="B563" s="14"/>
    </row>
    <row r="564" spans="2:2" x14ac:dyDescent="0.2">
      <c r="B564" s="14"/>
    </row>
    <row r="565" spans="2:2" x14ac:dyDescent="0.2">
      <c r="B565" s="14"/>
    </row>
    <row r="566" spans="2:2" x14ac:dyDescent="0.2">
      <c r="B566" s="14"/>
    </row>
    <row r="567" spans="2:2" x14ac:dyDescent="0.2">
      <c r="B567" s="14"/>
    </row>
    <row r="568" spans="2:2" x14ac:dyDescent="0.2">
      <c r="B568" s="14"/>
    </row>
    <row r="569" spans="2:2" x14ac:dyDescent="0.2">
      <c r="B569" s="14"/>
    </row>
    <row r="570" spans="2:2" x14ac:dyDescent="0.2">
      <c r="B570" s="14"/>
    </row>
    <row r="571" spans="2:2" x14ac:dyDescent="0.2">
      <c r="B571" s="14"/>
    </row>
    <row r="572" spans="2:2" x14ac:dyDescent="0.2">
      <c r="B572" s="14"/>
    </row>
    <row r="573" spans="2:2" x14ac:dyDescent="0.2">
      <c r="B573" s="14"/>
    </row>
    <row r="574" spans="2:2" x14ac:dyDescent="0.2">
      <c r="B574" s="14"/>
    </row>
    <row r="575" spans="2:2" x14ac:dyDescent="0.2">
      <c r="B575" s="14"/>
    </row>
    <row r="576" spans="2:2" x14ac:dyDescent="0.2">
      <c r="B576" s="14"/>
    </row>
    <row r="577" spans="2:2" x14ac:dyDescent="0.2">
      <c r="B577" s="14"/>
    </row>
    <row r="578" spans="2:2" x14ac:dyDescent="0.2">
      <c r="B578" s="14"/>
    </row>
    <row r="579" spans="2:2" x14ac:dyDescent="0.2">
      <c r="B579" s="14"/>
    </row>
    <row r="580" spans="2:2" x14ac:dyDescent="0.2">
      <c r="B580" s="14"/>
    </row>
    <row r="581" spans="2:2" x14ac:dyDescent="0.2">
      <c r="B581" s="14"/>
    </row>
    <row r="582" spans="2:2" x14ac:dyDescent="0.2">
      <c r="B582" s="14"/>
    </row>
    <row r="583" spans="2:2" x14ac:dyDescent="0.2">
      <c r="B583" s="14"/>
    </row>
    <row r="584" spans="2:2" x14ac:dyDescent="0.2">
      <c r="B584" s="14"/>
    </row>
    <row r="585" spans="2:2" x14ac:dyDescent="0.2">
      <c r="B585" s="14"/>
    </row>
    <row r="586" spans="2:2" x14ac:dyDescent="0.2">
      <c r="B586" s="14"/>
    </row>
    <row r="587" spans="2:2" x14ac:dyDescent="0.2">
      <c r="B587" s="14"/>
    </row>
    <row r="588" spans="2:2" x14ac:dyDescent="0.2">
      <c r="B588" s="14"/>
    </row>
    <row r="589" spans="2:2" x14ac:dyDescent="0.2">
      <c r="B589" s="14"/>
    </row>
    <row r="590" spans="2:2" x14ac:dyDescent="0.2">
      <c r="B590" s="14"/>
    </row>
    <row r="591" spans="2:2" x14ac:dyDescent="0.2">
      <c r="B591" s="14"/>
    </row>
    <row r="592" spans="2:2" x14ac:dyDescent="0.2">
      <c r="B592" s="14"/>
    </row>
    <row r="593" spans="2:2" x14ac:dyDescent="0.2">
      <c r="B593" s="14"/>
    </row>
    <row r="594" spans="2:2" x14ac:dyDescent="0.2">
      <c r="B594" s="14"/>
    </row>
    <row r="595" spans="2:2" x14ac:dyDescent="0.2">
      <c r="B595" s="14"/>
    </row>
    <row r="596" spans="2:2" x14ac:dyDescent="0.2">
      <c r="B596" s="14"/>
    </row>
    <row r="597" spans="2:2" x14ac:dyDescent="0.2">
      <c r="B597" s="14"/>
    </row>
    <row r="598" spans="2:2" x14ac:dyDescent="0.2">
      <c r="B598" s="14"/>
    </row>
    <row r="599" spans="2:2" x14ac:dyDescent="0.2">
      <c r="B599" s="14"/>
    </row>
    <row r="600" spans="2:2" x14ac:dyDescent="0.2">
      <c r="B600" s="14"/>
    </row>
    <row r="601" spans="2:2" x14ac:dyDescent="0.2">
      <c r="B601" s="14"/>
    </row>
    <row r="602" spans="2:2" x14ac:dyDescent="0.2">
      <c r="B602" s="14"/>
    </row>
    <row r="603" spans="2:2" x14ac:dyDescent="0.2">
      <c r="B603" s="14"/>
    </row>
    <row r="604" spans="2:2" x14ac:dyDescent="0.2">
      <c r="B604" s="14"/>
    </row>
    <row r="605" spans="2:2" x14ac:dyDescent="0.2">
      <c r="B605" s="14"/>
    </row>
    <row r="606" spans="2:2" x14ac:dyDescent="0.2">
      <c r="B606" s="14"/>
    </row>
    <row r="607" spans="2:2" x14ac:dyDescent="0.2">
      <c r="B607" s="14"/>
    </row>
    <row r="608" spans="2:2" x14ac:dyDescent="0.2">
      <c r="B608" s="14"/>
    </row>
    <row r="609" spans="2:2" x14ac:dyDescent="0.2">
      <c r="B609" s="14"/>
    </row>
    <row r="610" spans="2:2" x14ac:dyDescent="0.2">
      <c r="B610" s="14"/>
    </row>
    <row r="611" spans="2:2" x14ac:dyDescent="0.2">
      <c r="B611" s="14"/>
    </row>
    <row r="612" spans="2:2" x14ac:dyDescent="0.2">
      <c r="B612" s="14"/>
    </row>
    <row r="613" spans="2:2" x14ac:dyDescent="0.2">
      <c r="B613" s="14"/>
    </row>
    <row r="614" spans="2:2" x14ac:dyDescent="0.2">
      <c r="B614" s="14"/>
    </row>
    <row r="615" spans="2:2" x14ac:dyDescent="0.2">
      <c r="B615" s="14"/>
    </row>
    <row r="616" spans="2:2" x14ac:dyDescent="0.2">
      <c r="B616" s="14"/>
    </row>
    <row r="617" spans="2:2" x14ac:dyDescent="0.2">
      <c r="B617" s="14"/>
    </row>
    <row r="618" spans="2:2" x14ac:dyDescent="0.2">
      <c r="B618" s="14"/>
    </row>
    <row r="619" spans="2:2" x14ac:dyDescent="0.2">
      <c r="B619" s="14"/>
    </row>
    <row r="620" spans="2:2" x14ac:dyDescent="0.2">
      <c r="B620" s="14"/>
    </row>
    <row r="621" spans="2:2" x14ac:dyDescent="0.2">
      <c r="B621" s="14"/>
    </row>
    <row r="622" spans="2:2" x14ac:dyDescent="0.2">
      <c r="B622" s="14"/>
    </row>
    <row r="623" spans="2:2" x14ac:dyDescent="0.2">
      <c r="B623" s="14"/>
    </row>
    <row r="624" spans="2:2" x14ac:dyDescent="0.2">
      <c r="B624" s="14"/>
    </row>
    <row r="625" spans="2:2" x14ac:dyDescent="0.2">
      <c r="B625" s="14"/>
    </row>
    <row r="626" spans="2:2" x14ac:dyDescent="0.2">
      <c r="B626" s="14"/>
    </row>
    <row r="627" spans="2:2" x14ac:dyDescent="0.2">
      <c r="B627" s="14"/>
    </row>
    <row r="628" spans="2:2" x14ac:dyDescent="0.2">
      <c r="B628" s="14"/>
    </row>
    <row r="629" spans="2:2" x14ac:dyDescent="0.2">
      <c r="B629" s="14"/>
    </row>
    <row r="630" spans="2:2" x14ac:dyDescent="0.2">
      <c r="B630" s="14"/>
    </row>
    <row r="631" spans="2:2" x14ac:dyDescent="0.2">
      <c r="B631" s="14"/>
    </row>
    <row r="632" spans="2:2" x14ac:dyDescent="0.2">
      <c r="B632" s="14"/>
    </row>
    <row r="633" spans="2:2" x14ac:dyDescent="0.2">
      <c r="B633" s="14"/>
    </row>
    <row r="634" spans="2:2" x14ac:dyDescent="0.2">
      <c r="B634" s="14"/>
    </row>
    <row r="635" spans="2:2" x14ac:dyDescent="0.2">
      <c r="B635" s="14"/>
    </row>
    <row r="636" spans="2:2" x14ac:dyDescent="0.2">
      <c r="B636" s="14"/>
    </row>
    <row r="637" spans="2:2" x14ac:dyDescent="0.2">
      <c r="B637" s="14"/>
    </row>
    <row r="638" spans="2:2" x14ac:dyDescent="0.2">
      <c r="B638" s="14"/>
    </row>
    <row r="639" spans="2:2" x14ac:dyDescent="0.2">
      <c r="B639" s="14"/>
    </row>
    <row r="640" spans="2:2" x14ac:dyDescent="0.2">
      <c r="B640" s="14"/>
    </row>
    <row r="641" spans="2:2" x14ac:dyDescent="0.2">
      <c r="B641" s="14"/>
    </row>
    <row r="642" spans="2:2" x14ac:dyDescent="0.2">
      <c r="B642" s="14"/>
    </row>
    <row r="643" spans="2:2" x14ac:dyDescent="0.2">
      <c r="B643" s="14"/>
    </row>
    <row r="644" spans="2:2" x14ac:dyDescent="0.2">
      <c r="B644" s="14"/>
    </row>
    <row r="645" spans="2:2" x14ac:dyDescent="0.2">
      <c r="B645" s="14"/>
    </row>
    <row r="646" spans="2:2" x14ac:dyDescent="0.2">
      <c r="B646" s="14"/>
    </row>
    <row r="647" spans="2:2" x14ac:dyDescent="0.2">
      <c r="B647" s="14"/>
    </row>
    <row r="648" spans="2:2" x14ac:dyDescent="0.2">
      <c r="B648" s="14"/>
    </row>
    <row r="649" spans="2:2" x14ac:dyDescent="0.2">
      <c r="B649" s="14"/>
    </row>
    <row r="650" spans="2:2" x14ac:dyDescent="0.2">
      <c r="B650" s="14"/>
    </row>
    <row r="651" spans="2:2" x14ac:dyDescent="0.2">
      <c r="B651" s="14"/>
    </row>
    <row r="652" spans="2:2" x14ac:dyDescent="0.2">
      <c r="B652" s="14"/>
    </row>
    <row r="653" spans="2:2" x14ac:dyDescent="0.2">
      <c r="B653" s="14"/>
    </row>
    <row r="654" spans="2:2" x14ac:dyDescent="0.2">
      <c r="B654" s="14"/>
    </row>
    <row r="655" spans="2:2" x14ac:dyDescent="0.2">
      <c r="B655" s="14"/>
    </row>
    <row r="656" spans="2:2" x14ac:dyDescent="0.2">
      <c r="B656" s="14"/>
    </row>
    <row r="657" spans="2:2" x14ac:dyDescent="0.2">
      <c r="B657" s="14"/>
    </row>
    <row r="658" spans="2:2" x14ac:dyDescent="0.2">
      <c r="B658" s="14"/>
    </row>
    <row r="659" spans="2:2" x14ac:dyDescent="0.2">
      <c r="B659" s="14"/>
    </row>
    <row r="660" spans="2:2" x14ac:dyDescent="0.2">
      <c r="B660" s="14"/>
    </row>
    <row r="661" spans="2:2" x14ac:dyDescent="0.2">
      <c r="B661" s="14"/>
    </row>
    <row r="662" spans="2:2" x14ac:dyDescent="0.2">
      <c r="B662" s="14"/>
    </row>
    <row r="663" spans="2:2" x14ac:dyDescent="0.2">
      <c r="B663" s="14"/>
    </row>
    <row r="664" spans="2:2" x14ac:dyDescent="0.2">
      <c r="B664" s="14"/>
    </row>
    <row r="665" spans="2:2" x14ac:dyDescent="0.2">
      <c r="B665" s="14"/>
    </row>
    <row r="666" spans="2:2" x14ac:dyDescent="0.2">
      <c r="B666" s="14"/>
    </row>
    <row r="667" spans="2:2" x14ac:dyDescent="0.2">
      <c r="B667" s="14"/>
    </row>
    <row r="668" spans="2:2" x14ac:dyDescent="0.2">
      <c r="B668" s="14"/>
    </row>
    <row r="669" spans="2:2" x14ac:dyDescent="0.2">
      <c r="B669" s="14"/>
    </row>
    <row r="670" spans="2:2" x14ac:dyDescent="0.2">
      <c r="B670" s="14"/>
    </row>
    <row r="671" spans="2:2" x14ac:dyDescent="0.2">
      <c r="B671" s="14"/>
    </row>
    <row r="672" spans="2:2" x14ac:dyDescent="0.2">
      <c r="B672" s="14"/>
    </row>
    <row r="673" spans="2:2" x14ac:dyDescent="0.2">
      <c r="B673" s="14"/>
    </row>
    <row r="674" spans="2:2" x14ac:dyDescent="0.2">
      <c r="B674" s="14"/>
    </row>
    <row r="675" spans="2:2" x14ac:dyDescent="0.2">
      <c r="B675" s="14"/>
    </row>
    <row r="676" spans="2:2" x14ac:dyDescent="0.2">
      <c r="B676" s="14"/>
    </row>
    <row r="677" spans="2:2" x14ac:dyDescent="0.2">
      <c r="B677" s="14"/>
    </row>
    <row r="678" spans="2:2" x14ac:dyDescent="0.2">
      <c r="B678" s="14"/>
    </row>
    <row r="679" spans="2:2" x14ac:dyDescent="0.2">
      <c r="B679" s="14"/>
    </row>
    <row r="680" spans="2:2" x14ac:dyDescent="0.2">
      <c r="B680" s="14"/>
    </row>
    <row r="681" spans="2:2" x14ac:dyDescent="0.2">
      <c r="B681" s="14"/>
    </row>
    <row r="682" spans="2:2" x14ac:dyDescent="0.2">
      <c r="B682" s="14"/>
    </row>
    <row r="683" spans="2:2" x14ac:dyDescent="0.2">
      <c r="B683" s="14"/>
    </row>
    <row r="684" spans="2:2" x14ac:dyDescent="0.2">
      <c r="B684" s="14"/>
    </row>
    <row r="685" spans="2:2" x14ac:dyDescent="0.2">
      <c r="B685" s="14"/>
    </row>
    <row r="686" spans="2:2" x14ac:dyDescent="0.2">
      <c r="B686" s="14"/>
    </row>
    <row r="687" spans="2:2" x14ac:dyDescent="0.2">
      <c r="B687" s="14"/>
    </row>
    <row r="688" spans="2:2" x14ac:dyDescent="0.2">
      <c r="B688" s="14"/>
    </row>
    <row r="689" spans="2:2" x14ac:dyDescent="0.2">
      <c r="B689" s="14"/>
    </row>
    <row r="690" spans="2:2" x14ac:dyDescent="0.2">
      <c r="B690" s="14"/>
    </row>
    <row r="691" spans="2:2" x14ac:dyDescent="0.2">
      <c r="B691" s="14"/>
    </row>
    <row r="692" spans="2:2" x14ac:dyDescent="0.2">
      <c r="B692" s="14"/>
    </row>
    <row r="693" spans="2:2" x14ac:dyDescent="0.2">
      <c r="B693" s="14"/>
    </row>
    <row r="694" spans="2:2" x14ac:dyDescent="0.2">
      <c r="B694" s="14"/>
    </row>
    <row r="695" spans="2:2" x14ac:dyDescent="0.2">
      <c r="B695" s="14"/>
    </row>
    <row r="696" spans="2:2" x14ac:dyDescent="0.2">
      <c r="B696" s="14"/>
    </row>
    <row r="697" spans="2:2" x14ac:dyDescent="0.2">
      <c r="B697" s="14"/>
    </row>
    <row r="698" spans="2:2" x14ac:dyDescent="0.2">
      <c r="B698" s="14"/>
    </row>
    <row r="699" spans="2:2" x14ac:dyDescent="0.2">
      <c r="B699" s="14"/>
    </row>
    <row r="700" spans="2:2" x14ac:dyDescent="0.2">
      <c r="B700" s="14"/>
    </row>
    <row r="701" spans="2:2" x14ac:dyDescent="0.2">
      <c r="B701" s="14"/>
    </row>
    <row r="702" spans="2:2" x14ac:dyDescent="0.2">
      <c r="B702" s="14"/>
    </row>
    <row r="703" spans="2:2" x14ac:dyDescent="0.2">
      <c r="B703" s="14"/>
    </row>
    <row r="704" spans="2:2" x14ac:dyDescent="0.2">
      <c r="B704" s="14"/>
    </row>
    <row r="705" spans="2:2" x14ac:dyDescent="0.2">
      <c r="B705" s="14"/>
    </row>
    <row r="706" spans="2:2" x14ac:dyDescent="0.2">
      <c r="B706" s="14"/>
    </row>
    <row r="707" spans="2:2" x14ac:dyDescent="0.2">
      <c r="B707" s="14"/>
    </row>
    <row r="708" spans="2:2" x14ac:dyDescent="0.2">
      <c r="B708" s="14"/>
    </row>
    <row r="709" spans="2:2" x14ac:dyDescent="0.2">
      <c r="B709" s="14"/>
    </row>
    <row r="710" spans="2:2" x14ac:dyDescent="0.2">
      <c r="B710" s="14"/>
    </row>
    <row r="711" spans="2:2" x14ac:dyDescent="0.2">
      <c r="B711" s="14"/>
    </row>
    <row r="712" spans="2:2" x14ac:dyDescent="0.2">
      <c r="B712" s="14"/>
    </row>
    <row r="713" spans="2:2" x14ac:dyDescent="0.2">
      <c r="B713" s="14"/>
    </row>
    <row r="714" spans="2:2" x14ac:dyDescent="0.2">
      <c r="B714" s="14"/>
    </row>
    <row r="715" spans="2:2" x14ac:dyDescent="0.2">
      <c r="B715" s="14"/>
    </row>
    <row r="716" spans="2:2" x14ac:dyDescent="0.2">
      <c r="B716" s="14"/>
    </row>
    <row r="717" spans="2:2" x14ac:dyDescent="0.2">
      <c r="B717" s="14"/>
    </row>
    <row r="718" spans="2:2" x14ac:dyDescent="0.2">
      <c r="B718" s="14"/>
    </row>
    <row r="719" spans="2:2" x14ac:dyDescent="0.2">
      <c r="B719" s="14"/>
    </row>
    <row r="720" spans="2:2" x14ac:dyDescent="0.2">
      <c r="B720" s="14"/>
    </row>
    <row r="721" spans="2:2" x14ac:dyDescent="0.2">
      <c r="B721" s="14"/>
    </row>
    <row r="722" spans="2:2" x14ac:dyDescent="0.2">
      <c r="B722" s="14"/>
    </row>
    <row r="723" spans="2:2" x14ac:dyDescent="0.2">
      <c r="B723" s="14"/>
    </row>
    <row r="724" spans="2:2" x14ac:dyDescent="0.2">
      <c r="B724" s="14"/>
    </row>
    <row r="725" spans="2:2" x14ac:dyDescent="0.2">
      <c r="B725" s="14"/>
    </row>
    <row r="726" spans="2:2" x14ac:dyDescent="0.2">
      <c r="B726" s="14"/>
    </row>
    <row r="727" spans="2:2" x14ac:dyDescent="0.2">
      <c r="B727" s="14"/>
    </row>
    <row r="728" spans="2:2" x14ac:dyDescent="0.2">
      <c r="B728" s="14"/>
    </row>
    <row r="729" spans="2:2" x14ac:dyDescent="0.2">
      <c r="B729" s="14"/>
    </row>
  </sheetData>
  <mergeCells count="44">
    <mergeCell ref="C3:P3"/>
    <mergeCell ref="S3:T3"/>
    <mergeCell ref="I4:J4"/>
    <mergeCell ref="S4:T4"/>
    <mergeCell ref="C5:J5"/>
    <mergeCell ref="K5:N5"/>
    <mergeCell ref="O5:P5"/>
    <mergeCell ref="S5:T5"/>
    <mergeCell ref="K6:N6"/>
    <mergeCell ref="O6:P6"/>
    <mergeCell ref="S6:T6"/>
    <mergeCell ref="M7:N7"/>
    <mergeCell ref="S7:T7"/>
    <mergeCell ref="K8:L8"/>
    <mergeCell ref="S8:T8"/>
    <mergeCell ref="A7:B7"/>
    <mergeCell ref="C7:D7"/>
    <mergeCell ref="E7:F7"/>
    <mergeCell ref="G7:H7"/>
    <mergeCell ref="I7:J7"/>
    <mergeCell ref="K7:L7"/>
    <mergeCell ref="A8:B8"/>
    <mergeCell ref="C8:D8"/>
    <mergeCell ref="E8:F8"/>
    <mergeCell ref="G8:H8"/>
    <mergeCell ref="I8:J8"/>
    <mergeCell ref="C9:D9"/>
    <mergeCell ref="E9:F9"/>
    <mergeCell ref="G9:H9"/>
    <mergeCell ref="I9:J9"/>
    <mergeCell ref="M9:N9"/>
    <mergeCell ref="C10:D10"/>
    <mergeCell ref="G10:H10"/>
    <mergeCell ref="I10:J10"/>
    <mergeCell ref="C11:D11"/>
    <mergeCell ref="E11:F11"/>
    <mergeCell ref="G11:H11"/>
    <mergeCell ref="I11:J11"/>
    <mergeCell ref="V17:V20"/>
    <mergeCell ref="K11:L11"/>
    <mergeCell ref="M11:N11"/>
    <mergeCell ref="O11:P11"/>
    <mergeCell ref="S11:T11"/>
    <mergeCell ref="S12:T12"/>
  </mergeCells>
  <pageMargins left="0.4" right="0.36" top="0.49" bottom="0.49" header="0.5" footer="0.5"/>
  <pageSetup paperSize="9" scale="94"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68"/>
  <sheetViews>
    <sheetView zoomScale="80" zoomScaleNormal="80" workbookViewId="0">
      <pane xSplit="1" ySplit="13" topLeftCell="B14" activePane="bottomRight" state="frozen"/>
      <selection activeCell="A19" sqref="A19:I19"/>
      <selection pane="topRight" activeCell="A19" sqref="A19:I19"/>
      <selection pane="bottomLeft" activeCell="A19" sqref="A19:I19"/>
      <selection pane="bottomRight" activeCell="AA15" sqref="AA15"/>
    </sheetView>
  </sheetViews>
  <sheetFormatPr defaultRowHeight="12.75" x14ac:dyDescent="0.2"/>
  <cols>
    <col min="1" max="1" width="26" customWidth="1"/>
    <col min="2" max="2" width="11.85546875" customWidth="1"/>
    <col min="3" max="3" width="1.42578125" customWidth="1"/>
    <col min="4" max="4" width="12.5703125" customWidth="1"/>
    <col min="5" max="5" width="1.7109375" customWidth="1"/>
    <col min="6" max="6" width="11.7109375" customWidth="1"/>
    <col min="7" max="7" width="2.140625" customWidth="1"/>
    <col min="8" max="8" width="11.5703125" customWidth="1"/>
    <col min="9" max="9" width="1.85546875" customWidth="1"/>
    <col min="10" max="10" width="10.28515625" customWidth="1"/>
    <col min="11" max="11" width="1.42578125" customWidth="1"/>
    <col min="12" max="12" width="11.5703125" customWidth="1"/>
    <col min="13" max="13" width="2" customWidth="1"/>
    <col min="14" max="14" width="10.5703125" customWidth="1"/>
    <col min="15" max="15" width="1.140625" customWidth="1"/>
    <col min="16" max="16" width="12.7109375" customWidth="1"/>
    <col min="17" max="17" width="0.85546875" customWidth="1"/>
    <col min="18" max="18" width="13.28515625" customWidth="1"/>
    <col min="19" max="19" width="1.7109375" customWidth="1"/>
    <col min="20" max="20" width="3.5703125" customWidth="1"/>
    <col min="21" max="21" width="10.85546875" customWidth="1"/>
    <col min="22" max="22" width="1.7109375" customWidth="1"/>
    <col min="23" max="23" width="2.5703125" customWidth="1"/>
    <col min="24" max="24" width="3.7109375" customWidth="1"/>
    <col min="25" max="25" width="10.7109375" customWidth="1"/>
    <col min="26" max="26" width="1.7109375" customWidth="1"/>
    <col min="27" max="27" width="9.7109375" bestFit="1" customWidth="1"/>
    <col min="28" max="28" width="1.7109375" customWidth="1"/>
    <col min="29" max="29" width="10" customWidth="1"/>
    <col min="30" max="30" width="1.7109375" customWidth="1"/>
    <col min="31" max="31" width="10.42578125" customWidth="1"/>
    <col min="32" max="32" width="2" customWidth="1"/>
    <col min="33" max="33" width="9.7109375" bestFit="1" customWidth="1"/>
    <col min="34" max="34" width="1.85546875" customWidth="1"/>
    <col min="35" max="35" width="9.28515625" bestFit="1" customWidth="1"/>
    <col min="36" max="36" width="1.5703125" customWidth="1"/>
    <col min="37" max="37" width="9.28515625" bestFit="1" customWidth="1"/>
    <col min="38" max="38" width="1.85546875" customWidth="1"/>
    <col min="39" max="39" width="9.28515625" bestFit="1" customWidth="1"/>
    <col min="40" max="40" width="1.85546875" customWidth="1"/>
    <col min="43" max="43" width="14.42578125" customWidth="1"/>
  </cols>
  <sheetData>
    <row r="1" spans="1:43" ht="23.25" x14ac:dyDescent="0.35">
      <c r="A1" s="325" t="s">
        <v>1212</v>
      </c>
      <c r="J1" s="326"/>
      <c r="X1" s="24"/>
    </row>
    <row r="2" spans="1:43" ht="13.5" thickBot="1" x14ac:dyDescent="0.25"/>
    <row r="3" spans="1:43" x14ac:dyDescent="0.2">
      <c r="A3" s="25"/>
      <c r="B3" s="3149" t="s">
        <v>366</v>
      </c>
      <c r="C3" s="3150"/>
      <c r="D3" s="3150"/>
      <c r="E3" s="3150"/>
      <c r="F3" s="3150"/>
      <c r="G3" s="3150"/>
      <c r="H3" s="3150"/>
      <c r="I3" s="3150"/>
      <c r="J3" s="3150"/>
      <c r="K3" s="3150"/>
      <c r="L3" s="327">
        <v>2012</v>
      </c>
      <c r="M3" s="2187"/>
      <c r="N3" s="2187"/>
      <c r="O3" s="2187"/>
      <c r="P3" s="2187"/>
      <c r="Q3" s="2188"/>
      <c r="R3" s="2190"/>
      <c r="S3" s="2188"/>
      <c r="U3" s="2847" t="s">
        <v>374</v>
      </c>
      <c r="V3" s="3126"/>
    </row>
    <row r="4" spans="1:43" x14ac:dyDescent="0.2">
      <c r="A4" s="1"/>
      <c r="B4" s="2851" t="s">
        <v>71</v>
      </c>
      <c r="C4" s="2852"/>
      <c r="D4" s="2852"/>
      <c r="E4" s="2852"/>
      <c r="F4" s="2852"/>
      <c r="G4" s="2852"/>
      <c r="H4" s="2852"/>
      <c r="I4" s="2852"/>
      <c r="J4" s="2852"/>
      <c r="K4" s="2852"/>
      <c r="L4" s="2852"/>
      <c r="M4" s="2852"/>
      <c r="N4" s="2852"/>
      <c r="O4" s="2852"/>
      <c r="P4" s="2852"/>
      <c r="Q4" s="2853"/>
      <c r="R4" s="2851" t="s">
        <v>367</v>
      </c>
      <c r="S4" s="2853"/>
      <c r="U4" s="2971" t="s">
        <v>410</v>
      </c>
      <c r="V4" s="2972"/>
    </row>
    <row r="5" spans="1:43" x14ac:dyDescent="0.2">
      <c r="A5" s="1"/>
      <c r="B5" s="2851" t="s">
        <v>370</v>
      </c>
      <c r="C5" s="2852"/>
      <c r="D5" s="2852"/>
      <c r="E5" s="2852"/>
      <c r="F5" s="2852"/>
      <c r="G5" s="2852"/>
      <c r="H5" s="2852"/>
      <c r="I5" s="2852"/>
      <c r="J5" s="2852"/>
      <c r="K5" s="2852"/>
      <c r="L5" s="2852"/>
      <c r="M5" s="2852"/>
      <c r="N5" s="2852"/>
      <c r="O5" s="2852"/>
      <c r="P5" s="2852"/>
      <c r="Q5" s="2853"/>
      <c r="R5" s="2851" t="s">
        <v>371</v>
      </c>
      <c r="S5" s="2853"/>
      <c r="U5" s="2971" t="s">
        <v>862</v>
      </c>
      <c r="V5" s="2972"/>
    </row>
    <row r="6" spans="1:43" x14ac:dyDescent="0.2">
      <c r="A6" s="1"/>
      <c r="B6" s="1"/>
      <c r="C6" s="14"/>
      <c r="D6" s="14"/>
      <c r="E6" s="14"/>
      <c r="F6" s="14"/>
      <c r="G6" s="14"/>
      <c r="H6" s="14"/>
      <c r="I6" s="14"/>
      <c r="J6" s="14"/>
      <c r="K6" s="14"/>
      <c r="L6" s="14"/>
      <c r="M6" s="14"/>
      <c r="N6" s="14"/>
      <c r="O6" s="14"/>
      <c r="P6" s="14"/>
      <c r="Q6" s="5"/>
      <c r="R6" s="2851" t="s">
        <v>374</v>
      </c>
      <c r="S6" s="2853"/>
      <c r="U6" s="2971" t="s">
        <v>341</v>
      </c>
      <c r="V6" s="2972"/>
    </row>
    <row r="7" spans="1:43" x14ac:dyDescent="0.2">
      <c r="A7" s="2192" t="s">
        <v>678</v>
      </c>
      <c r="B7" s="2879" t="s">
        <v>557</v>
      </c>
      <c r="C7" s="2850"/>
      <c r="D7" s="2849" t="s">
        <v>557</v>
      </c>
      <c r="E7" s="2850"/>
      <c r="F7" s="2849" t="s">
        <v>557</v>
      </c>
      <c r="G7" s="2850"/>
      <c r="H7" s="2849" t="s">
        <v>381</v>
      </c>
      <c r="I7" s="2890"/>
      <c r="J7" s="2849" t="s">
        <v>381</v>
      </c>
      <c r="K7" s="2890"/>
      <c r="L7" s="2849" t="s">
        <v>382</v>
      </c>
      <c r="M7" s="2890"/>
      <c r="N7" s="2849" t="s">
        <v>383</v>
      </c>
      <c r="O7" s="2890"/>
      <c r="P7" s="2191"/>
      <c r="Q7" s="2214"/>
      <c r="R7" s="2851" t="s">
        <v>384</v>
      </c>
      <c r="S7" s="2853"/>
      <c r="U7" s="2221" t="s">
        <v>974</v>
      </c>
      <c r="V7" s="2203"/>
    </row>
    <row r="8" spans="1:43" x14ac:dyDescent="0.2">
      <c r="A8" s="2192"/>
      <c r="B8" s="2851" t="s">
        <v>659</v>
      </c>
      <c r="C8" s="2864"/>
      <c r="D8" s="2854" t="s">
        <v>562</v>
      </c>
      <c r="E8" s="2864"/>
      <c r="F8" s="2854" t="s">
        <v>380</v>
      </c>
      <c r="G8" s="2864"/>
      <c r="H8" s="2854" t="s">
        <v>391</v>
      </c>
      <c r="I8" s="2852"/>
      <c r="J8" s="2854" t="s">
        <v>391</v>
      </c>
      <c r="K8" s="2852"/>
      <c r="L8" s="2854" t="s">
        <v>392</v>
      </c>
      <c r="M8" s="2852"/>
      <c r="N8" s="2854" t="s">
        <v>393</v>
      </c>
      <c r="O8" s="2852"/>
      <c r="P8" s="2885" t="s">
        <v>488</v>
      </c>
      <c r="Q8" s="3152"/>
      <c r="R8" s="2851" t="s">
        <v>394</v>
      </c>
      <c r="S8" s="2853"/>
      <c r="U8" s="2971"/>
      <c r="V8" s="2972"/>
    </row>
    <row r="9" spans="1:43" x14ac:dyDescent="0.2">
      <c r="A9" s="1"/>
      <c r="B9" s="3309" t="s">
        <v>660</v>
      </c>
      <c r="C9" s="2864"/>
      <c r="D9" s="2854" t="s">
        <v>413</v>
      </c>
      <c r="E9" s="2864"/>
      <c r="F9" s="2854" t="s">
        <v>390</v>
      </c>
      <c r="G9" s="2864"/>
      <c r="H9" s="2854" t="s">
        <v>400</v>
      </c>
      <c r="I9" s="2852"/>
      <c r="J9" s="2854" t="s">
        <v>401</v>
      </c>
      <c r="K9" s="2852"/>
      <c r="L9" s="2854" t="s">
        <v>402</v>
      </c>
      <c r="M9" s="2852"/>
      <c r="N9" s="2854" t="s">
        <v>875</v>
      </c>
      <c r="O9" s="2852"/>
      <c r="P9" s="2885"/>
      <c r="Q9" s="3152"/>
      <c r="R9" s="2851"/>
      <c r="S9" s="2853"/>
      <c r="U9" s="2971"/>
      <c r="V9" s="2972"/>
    </row>
    <row r="10" spans="1:43" x14ac:dyDescent="0.2">
      <c r="A10" s="1"/>
      <c r="B10" s="2192" t="s">
        <v>406</v>
      </c>
      <c r="C10" s="2196"/>
      <c r="D10" s="2854" t="s">
        <v>661</v>
      </c>
      <c r="E10" s="2864"/>
      <c r="F10" s="2854" t="s">
        <v>399</v>
      </c>
      <c r="G10" s="2864"/>
      <c r="H10" s="2854" t="s">
        <v>408</v>
      </c>
      <c r="I10" s="2864"/>
      <c r="J10" s="2854" t="s">
        <v>399</v>
      </c>
      <c r="K10" s="2864"/>
      <c r="L10" s="2854" t="s">
        <v>876</v>
      </c>
      <c r="M10" s="2864"/>
      <c r="N10" s="2854" t="s">
        <v>877</v>
      </c>
      <c r="O10" s="2864"/>
      <c r="P10" s="2199"/>
      <c r="Q10" s="2213"/>
      <c r="R10" s="2192"/>
      <c r="S10" s="2194"/>
      <c r="U10" s="2202"/>
      <c r="V10" s="2203"/>
    </row>
    <row r="11" spans="1:43" x14ac:dyDescent="0.2">
      <c r="A11" s="2192"/>
      <c r="B11" s="2851" t="s">
        <v>412</v>
      </c>
      <c r="C11" s="2864"/>
      <c r="D11" s="2854" t="s">
        <v>662</v>
      </c>
      <c r="E11" s="2864"/>
      <c r="F11" s="2854" t="s">
        <v>407</v>
      </c>
      <c r="G11" s="2864"/>
      <c r="H11" s="2854" t="s">
        <v>570</v>
      </c>
      <c r="I11" s="2864"/>
      <c r="J11" s="2854"/>
      <c r="K11" s="2852"/>
      <c r="L11" s="2854" t="s">
        <v>878</v>
      </c>
      <c r="M11" s="2864"/>
      <c r="N11" s="2854" t="s">
        <v>409</v>
      </c>
      <c r="O11" s="2864"/>
      <c r="P11" s="2195"/>
      <c r="Q11" s="2194"/>
      <c r="R11" s="2192"/>
      <c r="S11" s="2194"/>
      <c r="U11" s="1"/>
      <c r="V11" s="5"/>
      <c r="X11" s="13"/>
    </row>
    <row r="12" spans="1:43" x14ac:dyDescent="0.2">
      <c r="A12" s="2192"/>
      <c r="B12" s="2192"/>
      <c r="C12" s="2196"/>
      <c r="D12" s="2882" t="s">
        <v>413</v>
      </c>
      <c r="E12" s="2884"/>
      <c r="F12" s="2882" t="s">
        <v>663</v>
      </c>
      <c r="G12" s="2884"/>
      <c r="H12" s="2882" t="s">
        <v>659</v>
      </c>
      <c r="I12" s="2884"/>
      <c r="J12" s="31"/>
      <c r="K12" s="14"/>
      <c r="L12" s="2882" t="s">
        <v>409</v>
      </c>
      <c r="M12" s="2884"/>
      <c r="N12" s="2195"/>
      <c r="O12" s="2193"/>
      <c r="P12" s="2195"/>
      <c r="Q12" s="2194"/>
      <c r="R12" s="2192"/>
      <c r="S12" s="224"/>
      <c r="U12" s="2851"/>
      <c r="V12" s="2853"/>
    </row>
    <row r="13" spans="1:43" ht="13.5" thickBot="1" x14ac:dyDescent="0.25">
      <c r="A13" s="1956" t="s">
        <v>879</v>
      </c>
      <c r="B13" s="334">
        <v>0.5</v>
      </c>
      <c r="C13" s="335"/>
      <c r="D13" s="336">
        <v>1</v>
      </c>
      <c r="E13" s="337"/>
      <c r="F13" s="338">
        <v>1.5</v>
      </c>
      <c r="G13" s="339"/>
      <c r="H13" s="338">
        <v>0.5</v>
      </c>
      <c r="I13" s="340"/>
      <c r="J13" s="336">
        <v>1</v>
      </c>
      <c r="K13" s="340"/>
      <c r="L13" s="338">
        <v>0.5</v>
      </c>
      <c r="M13" s="340"/>
      <c r="N13" s="338">
        <v>0.5</v>
      </c>
      <c r="O13" s="337"/>
      <c r="P13" s="2197"/>
      <c r="Q13" s="2211"/>
      <c r="R13" s="2212"/>
      <c r="S13" s="2211"/>
      <c r="U13" s="3142" t="s">
        <v>486</v>
      </c>
      <c r="V13" s="3141"/>
    </row>
    <row r="14" spans="1:43" x14ac:dyDescent="0.2">
      <c r="A14" s="642" t="s">
        <v>591</v>
      </c>
      <c r="B14" s="2131">
        <v>464</v>
      </c>
      <c r="C14" s="2132"/>
      <c r="D14" s="2040">
        <v>4088</v>
      </c>
      <c r="E14" s="2133"/>
      <c r="F14" s="2040">
        <v>2923</v>
      </c>
      <c r="G14" s="2133"/>
      <c r="H14" s="2040">
        <v>0</v>
      </c>
      <c r="I14" s="2133"/>
      <c r="J14" s="2040">
        <v>0</v>
      </c>
      <c r="K14" s="2133"/>
      <c r="L14" s="2040">
        <v>267</v>
      </c>
      <c r="M14" s="2133"/>
      <c r="N14" s="2040">
        <v>9.5</v>
      </c>
      <c r="O14" s="2133"/>
      <c r="P14" s="1263">
        <v>7751.5</v>
      </c>
      <c r="Q14" s="657"/>
      <c r="R14" s="677">
        <v>8842.75</v>
      </c>
      <c r="S14" s="253"/>
      <c r="T14" s="1"/>
      <c r="U14" s="654">
        <v>176363.19365657211</v>
      </c>
      <c r="V14" s="643"/>
      <c r="W14" s="1"/>
      <c r="AQ14" s="2025"/>
    </row>
    <row r="15" spans="1:43" x14ac:dyDescent="0.2">
      <c r="A15" s="642" t="s">
        <v>494</v>
      </c>
      <c r="B15" s="2131">
        <v>184</v>
      </c>
      <c r="C15" s="2132"/>
      <c r="D15" s="2040">
        <v>1966</v>
      </c>
      <c r="E15" s="2133"/>
      <c r="F15" s="2040">
        <v>1389</v>
      </c>
      <c r="G15" s="2133"/>
      <c r="H15" s="2040">
        <v>964</v>
      </c>
      <c r="I15" s="2133"/>
      <c r="J15" s="2040">
        <v>0</v>
      </c>
      <c r="K15" s="2133"/>
      <c r="L15" s="2040">
        <v>957</v>
      </c>
      <c r="M15" s="2133"/>
      <c r="N15" s="2040">
        <v>500.94799999999998</v>
      </c>
      <c r="O15" s="2133"/>
      <c r="P15" s="1263">
        <v>5960.9480000000003</v>
      </c>
      <c r="Q15" s="657"/>
      <c r="R15" s="677">
        <v>5352.4740000000002</v>
      </c>
      <c r="S15" s="643"/>
      <c r="T15" s="1"/>
      <c r="U15" s="654">
        <v>106751.79198821262</v>
      </c>
      <c r="V15" s="643"/>
      <c r="W15" s="1"/>
      <c r="AQ15" s="2025"/>
    </row>
    <row r="16" spans="1:43" x14ac:dyDescent="0.2">
      <c r="A16" s="642" t="s">
        <v>612</v>
      </c>
      <c r="B16" s="2131">
        <v>199</v>
      </c>
      <c r="C16" s="2132"/>
      <c r="D16" s="2040">
        <v>1492</v>
      </c>
      <c r="E16" s="2133"/>
      <c r="F16" s="2040">
        <v>1122</v>
      </c>
      <c r="G16" s="2133"/>
      <c r="H16" s="2040">
        <v>253</v>
      </c>
      <c r="I16" s="2133"/>
      <c r="J16" s="2040">
        <v>0</v>
      </c>
      <c r="K16" s="2133"/>
      <c r="L16" s="2040">
        <v>67</v>
      </c>
      <c r="M16" s="2133"/>
      <c r="N16" s="2040">
        <v>0.5</v>
      </c>
      <c r="O16" s="2133"/>
      <c r="P16" s="1263">
        <v>3133.5</v>
      </c>
      <c r="Q16" s="657"/>
      <c r="R16" s="677">
        <v>3434.75</v>
      </c>
      <c r="S16" s="643"/>
      <c r="T16" s="1"/>
      <c r="U16" s="654">
        <v>68503.969852354872</v>
      </c>
      <c r="V16" s="643"/>
      <c r="W16" s="1"/>
      <c r="AQ16" s="2025"/>
    </row>
    <row r="17" spans="1:43" x14ac:dyDescent="0.2">
      <c r="A17" s="642" t="s">
        <v>306</v>
      </c>
      <c r="B17" s="2131">
        <v>63</v>
      </c>
      <c r="C17" s="2132"/>
      <c r="D17" s="2040">
        <v>3936</v>
      </c>
      <c r="E17" s="2133"/>
      <c r="F17" s="2040">
        <v>1834</v>
      </c>
      <c r="G17" s="2133"/>
      <c r="H17" s="2040">
        <v>0</v>
      </c>
      <c r="I17" s="2133"/>
      <c r="J17" s="2040">
        <v>0</v>
      </c>
      <c r="K17" s="2133"/>
      <c r="L17" s="2040">
        <v>0</v>
      </c>
      <c r="M17" s="2133"/>
      <c r="N17" s="2040">
        <v>27.5</v>
      </c>
      <c r="O17" s="2133"/>
      <c r="P17" s="1263">
        <v>5860.5</v>
      </c>
      <c r="Q17" s="657"/>
      <c r="R17" s="677">
        <v>6732.25</v>
      </c>
      <c r="S17" s="643"/>
      <c r="T17" s="1"/>
      <c r="U17" s="654">
        <v>134270.57312424952</v>
      </c>
      <c r="V17" s="643"/>
      <c r="W17" s="1"/>
      <c r="AQ17" s="2025"/>
    </row>
    <row r="18" spans="1:43" x14ac:dyDescent="0.2">
      <c r="A18" s="658" t="s">
        <v>496</v>
      </c>
      <c r="B18" s="2131">
        <v>26</v>
      </c>
      <c r="C18" s="2132"/>
      <c r="D18" s="2040">
        <v>1023</v>
      </c>
      <c r="E18" s="2133"/>
      <c r="F18" s="2040">
        <v>697</v>
      </c>
      <c r="G18" s="2133"/>
      <c r="H18" s="2040">
        <v>173</v>
      </c>
      <c r="I18" s="2133"/>
      <c r="J18" s="2040">
        <v>14</v>
      </c>
      <c r="K18" s="2133"/>
      <c r="L18" s="2040">
        <v>419</v>
      </c>
      <c r="M18" s="2133"/>
      <c r="N18" s="2040">
        <v>35.5</v>
      </c>
      <c r="O18" s="2133"/>
      <c r="P18" s="1263">
        <v>2387.5</v>
      </c>
      <c r="Q18" s="657"/>
      <c r="R18" s="677">
        <v>2409.25</v>
      </c>
      <c r="S18" s="689"/>
      <c r="T18" s="1"/>
      <c r="U18" s="654">
        <v>48051.004983415383</v>
      </c>
      <c r="V18" s="643"/>
      <c r="W18" s="1"/>
      <c r="AQ18" s="2025"/>
    </row>
    <row r="19" spans="1:43" x14ac:dyDescent="0.2">
      <c r="A19" s="642" t="s">
        <v>445</v>
      </c>
      <c r="B19" s="2131">
        <v>477</v>
      </c>
      <c r="C19" s="2132"/>
      <c r="D19" s="2040">
        <v>2194</v>
      </c>
      <c r="E19" s="2133"/>
      <c r="F19" s="2040">
        <v>792</v>
      </c>
      <c r="G19" s="2133"/>
      <c r="H19" s="2040">
        <v>1245</v>
      </c>
      <c r="I19" s="2133"/>
      <c r="J19" s="2040">
        <v>65</v>
      </c>
      <c r="K19" s="2133"/>
      <c r="L19" s="2040">
        <v>1071</v>
      </c>
      <c r="M19" s="2133"/>
      <c r="N19" s="2040">
        <v>260.88</v>
      </c>
      <c r="O19" s="2133"/>
      <c r="P19" s="1263">
        <v>6104.88</v>
      </c>
      <c r="Q19" s="657"/>
      <c r="R19" s="677">
        <v>4973.9399999999996</v>
      </c>
      <c r="S19" s="690"/>
      <c r="T19" s="1"/>
      <c r="U19" s="654">
        <v>99202.164875877992</v>
      </c>
      <c r="V19" s="643"/>
      <c r="W19" s="1"/>
      <c r="AQ19" s="2025"/>
    </row>
    <row r="20" spans="1:43" x14ac:dyDescent="0.2">
      <c r="A20" s="642" t="s">
        <v>592</v>
      </c>
      <c r="B20" s="2131">
        <v>586</v>
      </c>
      <c r="C20" s="2132"/>
      <c r="D20" s="2040">
        <v>6365</v>
      </c>
      <c r="E20" s="2133"/>
      <c r="F20" s="2040">
        <v>1934</v>
      </c>
      <c r="G20" s="2133"/>
      <c r="H20" s="2040">
        <v>224</v>
      </c>
      <c r="I20" s="2133"/>
      <c r="J20" s="2040">
        <v>124</v>
      </c>
      <c r="K20" s="2133"/>
      <c r="L20" s="2040">
        <v>1638</v>
      </c>
      <c r="M20" s="2133"/>
      <c r="N20" s="2040">
        <v>140.5</v>
      </c>
      <c r="O20" s="2133"/>
      <c r="P20" s="1263">
        <v>11011.5</v>
      </c>
      <c r="Q20" s="657"/>
      <c r="R20" s="677">
        <v>10684.25</v>
      </c>
      <c r="S20" s="690"/>
      <c r="T20" s="1"/>
      <c r="U20" s="654">
        <v>213090.77513502366</v>
      </c>
      <c r="V20" s="643"/>
      <c r="W20" s="1"/>
      <c r="X20" s="3337">
        <v>2.48</v>
      </c>
      <c r="AQ20" s="2025"/>
    </row>
    <row r="21" spans="1:43" x14ac:dyDescent="0.2">
      <c r="A21" s="642" t="s">
        <v>593</v>
      </c>
      <c r="B21" s="2131">
        <v>1324</v>
      </c>
      <c r="C21" s="2132"/>
      <c r="D21" s="2040">
        <v>3341</v>
      </c>
      <c r="E21" s="2133"/>
      <c r="F21" s="2040">
        <v>1912</v>
      </c>
      <c r="G21" s="2133"/>
      <c r="H21" s="2040">
        <v>789</v>
      </c>
      <c r="I21" s="2133"/>
      <c r="J21" s="2040">
        <v>0</v>
      </c>
      <c r="K21" s="2133"/>
      <c r="L21" s="2040">
        <v>1148</v>
      </c>
      <c r="M21" s="2133"/>
      <c r="N21" s="2040">
        <v>264.73899999999998</v>
      </c>
      <c r="O21" s="2133"/>
      <c r="P21" s="1263">
        <v>8778.7389999999996</v>
      </c>
      <c r="Q21" s="657"/>
      <c r="R21" s="677">
        <v>7971.87</v>
      </c>
      <c r="S21" s="690"/>
      <c r="T21" s="1"/>
      <c r="U21" s="654">
        <v>158994.02930253797</v>
      </c>
      <c r="V21" s="643"/>
      <c r="W21" s="1"/>
      <c r="X21" s="3337"/>
      <c r="AQ21" s="2025"/>
    </row>
    <row r="22" spans="1:43" x14ac:dyDescent="0.2">
      <c r="A22" s="642" t="s">
        <v>594</v>
      </c>
      <c r="B22" s="2131">
        <v>0</v>
      </c>
      <c r="C22" s="2132"/>
      <c r="D22" s="2040">
        <v>2005</v>
      </c>
      <c r="E22" s="2133"/>
      <c r="F22" s="2040">
        <v>1193</v>
      </c>
      <c r="G22" s="2133"/>
      <c r="H22" s="2040">
        <v>196</v>
      </c>
      <c r="I22" s="2133"/>
      <c r="J22" s="2040">
        <v>0</v>
      </c>
      <c r="K22" s="2133"/>
      <c r="L22" s="2040">
        <v>620</v>
      </c>
      <c r="M22" s="2133"/>
      <c r="N22" s="2040">
        <v>88.748000000000005</v>
      </c>
      <c r="O22" s="2133"/>
      <c r="P22" s="1263">
        <v>4102.7479999999996</v>
      </c>
      <c r="Q22" s="657"/>
      <c r="R22" s="677">
        <v>4246.8739999999998</v>
      </c>
      <c r="S22" s="689"/>
      <c r="T22" s="1"/>
      <c r="U22" s="654">
        <v>84701.282032971751</v>
      </c>
      <c r="V22" s="643"/>
      <c r="W22" s="1"/>
      <c r="X22" s="3337"/>
      <c r="AQ22" s="2025"/>
    </row>
    <row r="23" spans="1:43" x14ac:dyDescent="0.2">
      <c r="A23" s="642" t="s">
        <v>520</v>
      </c>
      <c r="B23" s="2131">
        <v>0</v>
      </c>
      <c r="C23" s="2132"/>
      <c r="D23" s="2040">
        <v>1858</v>
      </c>
      <c r="E23" s="2133"/>
      <c r="F23" s="2040">
        <v>93</v>
      </c>
      <c r="G23" s="2133"/>
      <c r="H23" s="2040">
        <v>0</v>
      </c>
      <c r="I23" s="2133"/>
      <c r="J23" s="2040">
        <v>0</v>
      </c>
      <c r="K23" s="2133"/>
      <c r="L23" s="2040">
        <v>0</v>
      </c>
      <c r="M23" s="2133"/>
      <c r="N23" s="2040">
        <v>0</v>
      </c>
      <c r="O23" s="2133"/>
      <c r="P23" s="1263">
        <v>1951</v>
      </c>
      <c r="Q23" s="657"/>
      <c r="R23" s="677">
        <v>1997.5</v>
      </c>
      <c r="S23" s="689"/>
      <c r="T23" s="1"/>
      <c r="U23" s="654">
        <v>39838.905242034751</v>
      </c>
      <c r="V23" s="643"/>
      <c r="W23" s="1"/>
      <c r="X23" s="3337"/>
      <c r="AQ23" s="2025"/>
    </row>
    <row r="24" spans="1:43" x14ac:dyDescent="0.2">
      <c r="A24" s="642" t="s">
        <v>531</v>
      </c>
      <c r="B24" s="2131">
        <v>136</v>
      </c>
      <c r="C24" s="2132"/>
      <c r="D24" s="2040">
        <v>3161</v>
      </c>
      <c r="E24" s="2133"/>
      <c r="F24" s="2040">
        <v>1417</v>
      </c>
      <c r="G24" s="2133"/>
      <c r="H24" s="2040">
        <v>149</v>
      </c>
      <c r="I24" s="2133"/>
      <c r="J24" s="2040">
        <v>0</v>
      </c>
      <c r="K24" s="2133"/>
      <c r="L24" s="2040">
        <v>609</v>
      </c>
      <c r="M24" s="2133"/>
      <c r="N24" s="2040">
        <v>137.708</v>
      </c>
      <c r="O24" s="2133"/>
      <c r="P24" s="1263">
        <v>5609.7079999999996</v>
      </c>
      <c r="Q24" s="657"/>
      <c r="R24" s="677">
        <v>5802.3540000000003</v>
      </c>
      <c r="S24" s="689"/>
      <c r="T24" s="1"/>
      <c r="U24" s="654">
        <v>115724.37105719215</v>
      </c>
      <c r="V24" s="643"/>
      <c r="W24" s="1"/>
      <c r="AQ24" s="2025"/>
    </row>
    <row r="25" spans="1:43" x14ac:dyDescent="0.2">
      <c r="A25" s="642" t="s">
        <v>500</v>
      </c>
      <c r="B25" s="2131">
        <v>4079</v>
      </c>
      <c r="C25" s="2132"/>
      <c r="D25" s="2040">
        <v>4275</v>
      </c>
      <c r="E25" s="2133"/>
      <c r="F25" s="2040">
        <v>1768</v>
      </c>
      <c r="G25" s="2133"/>
      <c r="H25" s="2040">
        <v>1059</v>
      </c>
      <c r="I25" s="2133"/>
      <c r="J25" s="2040">
        <v>0</v>
      </c>
      <c r="K25" s="2133"/>
      <c r="L25" s="2040">
        <v>2664</v>
      </c>
      <c r="M25" s="2133"/>
      <c r="N25" s="2040">
        <v>237.19300000000001</v>
      </c>
      <c r="O25" s="2133"/>
      <c r="P25" s="1263">
        <v>14082.192999999999</v>
      </c>
      <c r="Q25" s="657"/>
      <c r="R25" s="677">
        <v>10946.597</v>
      </c>
      <c r="S25" s="689"/>
      <c r="T25" s="1"/>
      <c r="U25" s="654">
        <v>218323.12420813111</v>
      </c>
      <c r="V25" s="643"/>
      <c r="W25" s="1"/>
      <c r="AQ25" s="2025"/>
    </row>
    <row r="26" spans="1:43" x14ac:dyDescent="0.2">
      <c r="A26" s="642" t="s">
        <v>503</v>
      </c>
      <c r="B26" s="2131">
        <v>1996</v>
      </c>
      <c r="C26" s="2132"/>
      <c r="D26" s="2040">
        <v>3409</v>
      </c>
      <c r="E26" s="2133"/>
      <c r="F26" s="2040">
        <v>2204</v>
      </c>
      <c r="G26" s="2133"/>
      <c r="H26" s="2040">
        <v>282</v>
      </c>
      <c r="I26" s="2133"/>
      <c r="J26" s="2040">
        <v>126</v>
      </c>
      <c r="K26" s="2133"/>
      <c r="L26" s="2040">
        <v>3791</v>
      </c>
      <c r="M26" s="2133"/>
      <c r="N26" s="2040">
        <v>677.83</v>
      </c>
      <c r="O26" s="2133"/>
      <c r="P26" s="1263">
        <v>12485.83</v>
      </c>
      <c r="Q26" s="657"/>
      <c r="R26" s="677">
        <v>10214.415000000001</v>
      </c>
      <c r="S26" s="690"/>
      <c r="T26" s="1"/>
      <c r="U26" s="654">
        <v>203720.20590128584</v>
      </c>
      <c r="V26" s="643"/>
      <c r="W26" s="1"/>
      <c r="AQ26" s="2025"/>
    </row>
    <row r="27" spans="1:43" x14ac:dyDescent="0.2">
      <c r="A27" s="642" t="s">
        <v>505</v>
      </c>
      <c r="B27" s="2131">
        <v>49</v>
      </c>
      <c r="C27" s="2132"/>
      <c r="D27" s="2040">
        <v>1036</v>
      </c>
      <c r="E27" s="2133"/>
      <c r="F27" s="2040">
        <v>250</v>
      </c>
      <c r="G27" s="2133"/>
      <c r="H27" s="2040">
        <v>225</v>
      </c>
      <c r="I27" s="2133"/>
      <c r="J27" s="2040">
        <v>0</v>
      </c>
      <c r="K27" s="2133"/>
      <c r="L27" s="2040">
        <v>439</v>
      </c>
      <c r="M27" s="2133"/>
      <c r="N27" s="2040">
        <v>64.25</v>
      </c>
      <c r="O27" s="2133"/>
      <c r="P27" s="1263">
        <v>2063.25</v>
      </c>
      <c r="Q27" s="657"/>
      <c r="R27" s="677">
        <v>1799.625</v>
      </c>
      <c r="S27" s="690"/>
      <c r="T27" s="1"/>
      <c r="U27" s="654">
        <v>35892.410436143575</v>
      </c>
      <c r="V27" s="643"/>
      <c r="W27" s="1"/>
      <c r="AQ27" s="2025"/>
    </row>
    <row r="28" spans="1:43" x14ac:dyDescent="0.2">
      <c r="A28" s="642" t="s">
        <v>104</v>
      </c>
      <c r="B28" s="2131">
        <v>4146</v>
      </c>
      <c r="C28" s="2132"/>
      <c r="D28" s="2040">
        <v>9162</v>
      </c>
      <c r="E28" s="2133"/>
      <c r="F28" s="2040">
        <v>4306</v>
      </c>
      <c r="G28" s="2133"/>
      <c r="H28" s="2040">
        <v>3511</v>
      </c>
      <c r="I28" s="2133"/>
      <c r="J28" s="2040">
        <v>0</v>
      </c>
      <c r="K28" s="2133"/>
      <c r="L28" s="2040">
        <v>4102</v>
      </c>
      <c r="M28" s="2133"/>
      <c r="N28" s="2040">
        <v>510.18799999999999</v>
      </c>
      <c r="O28" s="700"/>
      <c r="P28" s="674">
        <v>25737.187999999998</v>
      </c>
      <c r="Q28" s="657"/>
      <c r="R28" s="677">
        <v>21755.594000000001</v>
      </c>
      <c r="S28" s="689"/>
      <c r="T28" s="1"/>
      <c r="U28" s="654">
        <v>433901.90130171704</v>
      </c>
      <c r="V28" s="643"/>
      <c r="W28" s="1"/>
      <c r="AQ28" s="2025"/>
    </row>
    <row r="29" spans="1:43" x14ac:dyDescent="0.2">
      <c r="A29" s="642" t="s">
        <v>506</v>
      </c>
      <c r="B29" s="2131">
        <v>0</v>
      </c>
      <c r="C29" s="2132"/>
      <c r="D29" s="2040">
        <v>2286</v>
      </c>
      <c r="E29" s="2133"/>
      <c r="F29" s="2040">
        <v>1201</v>
      </c>
      <c r="G29" s="2133"/>
      <c r="H29" s="2040">
        <v>1282</v>
      </c>
      <c r="I29" s="2133"/>
      <c r="J29" s="2040">
        <v>74</v>
      </c>
      <c r="K29" s="2133"/>
      <c r="L29" s="2040">
        <v>1158</v>
      </c>
      <c r="M29" s="2133"/>
      <c r="N29" s="2040">
        <v>501.18900000000002</v>
      </c>
      <c r="O29" s="2133"/>
      <c r="P29" s="1263">
        <v>6502.1890000000003</v>
      </c>
      <c r="Q29" s="657"/>
      <c r="R29" s="677">
        <v>5632.0950000000003</v>
      </c>
      <c r="S29" s="690"/>
      <c r="T29" s="1"/>
      <c r="U29" s="654">
        <v>112328.66033498759</v>
      </c>
      <c r="V29" s="643"/>
      <c r="W29" s="1"/>
      <c r="AQ29" s="2025"/>
    </row>
    <row r="30" spans="1:43" x14ac:dyDescent="0.2">
      <c r="A30" s="658" t="s">
        <v>320</v>
      </c>
      <c r="B30" s="2131">
        <v>882</v>
      </c>
      <c r="C30" s="2132"/>
      <c r="D30" s="2040">
        <v>6522</v>
      </c>
      <c r="E30" s="2133"/>
      <c r="F30" s="2040">
        <v>2989</v>
      </c>
      <c r="G30" s="2133"/>
      <c r="H30" s="2040">
        <v>0</v>
      </c>
      <c r="I30" s="2133"/>
      <c r="J30" s="2040">
        <v>0</v>
      </c>
      <c r="K30" s="2133"/>
      <c r="L30" s="2040">
        <v>133</v>
      </c>
      <c r="M30" s="2133"/>
      <c r="N30" s="2040">
        <v>47.25</v>
      </c>
      <c r="O30" s="2133"/>
      <c r="P30" s="1263">
        <v>10573.25</v>
      </c>
      <c r="Q30" s="657"/>
      <c r="R30" s="677">
        <v>11536.625</v>
      </c>
      <c r="S30" s="689"/>
      <c r="T30" s="1"/>
      <c r="U30" s="654">
        <v>230090.86867979431</v>
      </c>
      <c r="V30" s="643"/>
      <c r="W30" s="1"/>
      <c r="AQ30" s="2025"/>
    </row>
    <row r="31" spans="1:43" x14ac:dyDescent="0.2">
      <c r="A31" s="642" t="s">
        <v>614</v>
      </c>
      <c r="B31" s="2131">
        <v>2</v>
      </c>
      <c r="C31" s="2132"/>
      <c r="D31" s="2040">
        <v>2875</v>
      </c>
      <c r="E31" s="2133"/>
      <c r="F31" s="2040">
        <v>1006</v>
      </c>
      <c r="G31" s="2133"/>
      <c r="H31" s="2040">
        <v>0</v>
      </c>
      <c r="I31" s="2133"/>
      <c r="J31" s="2040">
        <v>0</v>
      </c>
      <c r="K31" s="2133"/>
      <c r="L31" s="2040">
        <v>0</v>
      </c>
      <c r="M31" s="2133"/>
      <c r="N31" s="2040">
        <v>1</v>
      </c>
      <c r="O31" s="2133"/>
      <c r="P31" s="1263">
        <v>3884</v>
      </c>
      <c r="Q31" s="657"/>
      <c r="R31" s="677">
        <v>4385.5</v>
      </c>
      <c r="S31" s="690"/>
      <c r="T31" s="1"/>
      <c r="U31" s="654">
        <v>87466.092084577424</v>
      </c>
      <c r="V31" s="643"/>
      <c r="W31" s="1"/>
      <c r="AQ31" s="2025"/>
    </row>
    <row r="32" spans="1:43" x14ac:dyDescent="0.2">
      <c r="A32" s="642" t="s">
        <v>509</v>
      </c>
      <c r="B32" s="2131">
        <v>1</v>
      </c>
      <c r="C32" s="2132"/>
      <c r="D32" s="2040">
        <v>652</v>
      </c>
      <c r="E32" s="2133"/>
      <c r="F32" s="2040">
        <v>819</v>
      </c>
      <c r="G32" s="2133"/>
      <c r="H32" s="2040">
        <v>139</v>
      </c>
      <c r="I32" s="2133"/>
      <c r="J32" s="2040">
        <v>2</v>
      </c>
      <c r="K32" s="2133"/>
      <c r="L32" s="2040">
        <v>122</v>
      </c>
      <c r="M32" s="2133"/>
      <c r="N32" s="2040">
        <v>5.25</v>
      </c>
      <c r="O32" s="2133"/>
      <c r="P32" s="1263">
        <v>1740.25</v>
      </c>
      <c r="Q32" s="657"/>
      <c r="R32" s="677">
        <v>2016.125</v>
      </c>
      <c r="S32" s="689"/>
      <c r="T32" s="1"/>
      <c r="U32" s="654">
        <v>40210.369377270246</v>
      </c>
      <c r="V32" s="643"/>
      <c r="W32" s="1"/>
      <c r="AQ32" s="2025"/>
    </row>
    <row r="33" spans="1:43" x14ac:dyDescent="0.2">
      <c r="A33" s="658" t="s">
        <v>634</v>
      </c>
      <c r="B33" s="2131">
        <v>553</v>
      </c>
      <c r="C33" s="2132"/>
      <c r="D33" s="2040">
        <v>2702</v>
      </c>
      <c r="E33" s="2133"/>
      <c r="F33" s="2040">
        <v>1273</v>
      </c>
      <c r="G33" s="2133"/>
      <c r="H33" s="2040">
        <v>144</v>
      </c>
      <c r="I33" s="2133"/>
      <c r="J33" s="2040">
        <v>0</v>
      </c>
      <c r="K33" s="2133"/>
      <c r="L33" s="2040">
        <v>107</v>
      </c>
      <c r="M33" s="2133"/>
      <c r="N33" s="2040">
        <v>33.125</v>
      </c>
      <c r="O33" s="2133"/>
      <c r="P33" s="1263">
        <v>4812.125</v>
      </c>
      <c r="Q33" s="657"/>
      <c r="R33" s="677">
        <v>5030.0630000000001</v>
      </c>
      <c r="S33" s="689"/>
      <c r="T33" s="1"/>
      <c r="U33" s="654">
        <v>100321.50348859327</v>
      </c>
      <c r="V33" s="643"/>
      <c r="W33" s="1"/>
      <c r="AQ33" s="2025"/>
    </row>
    <row r="34" spans="1:43" x14ac:dyDescent="0.2">
      <c r="A34" s="642" t="s">
        <v>511</v>
      </c>
      <c r="B34" s="2131">
        <v>202</v>
      </c>
      <c r="C34" s="2132"/>
      <c r="D34" s="2040">
        <v>1269</v>
      </c>
      <c r="E34" s="2133"/>
      <c r="F34" s="2040">
        <v>853</v>
      </c>
      <c r="G34" s="2133"/>
      <c r="H34" s="2040">
        <v>338</v>
      </c>
      <c r="I34" s="2133"/>
      <c r="J34" s="2040">
        <v>72</v>
      </c>
      <c r="K34" s="2133"/>
      <c r="L34" s="2040">
        <v>545</v>
      </c>
      <c r="M34" s="2133"/>
      <c r="N34" s="2040">
        <v>97</v>
      </c>
      <c r="O34" s="2133"/>
      <c r="P34" s="1263">
        <v>3376</v>
      </c>
      <c r="Q34" s="657"/>
      <c r="R34" s="677">
        <v>3211.5</v>
      </c>
      <c r="S34" s="689"/>
      <c r="T34" s="1"/>
      <c r="U34" s="654">
        <v>64051.386325303931</v>
      </c>
      <c r="V34" s="643"/>
      <c r="W34" s="1"/>
      <c r="AQ34" s="2025"/>
    </row>
    <row r="35" spans="1:43" x14ac:dyDescent="0.2">
      <c r="A35" s="642" t="s">
        <v>326</v>
      </c>
      <c r="B35" s="2131">
        <v>326</v>
      </c>
      <c r="C35" s="2132"/>
      <c r="D35" s="2040">
        <v>1998</v>
      </c>
      <c r="E35" s="2133"/>
      <c r="F35" s="2040">
        <v>1550</v>
      </c>
      <c r="G35" s="2133"/>
      <c r="H35" s="2040">
        <v>631</v>
      </c>
      <c r="I35" s="2133"/>
      <c r="J35" s="2040">
        <v>0</v>
      </c>
      <c r="K35" s="2133"/>
      <c r="L35" s="2040">
        <v>1020</v>
      </c>
      <c r="M35" s="2133"/>
      <c r="N35" s="2040">
        <v>613.16</v>
      </c>
      <c r="O35" s="2133"/>
      <c r="P35" s="1263">
        <v>6138.16</v>
      </c>
      <c r="Q35" s="657"/>
      <c r="R35" s="677">
        <v>5618.08</v>
      </c>
      <c r="S35" s="690"/>
      <c r="T35" s="1"/>
      <c r="U35" s="654">
        <v>112049.1398058426</v>
      </c>
      <c r="V35" s="643"/>
      <c r="W35" s="1"/>
      <c r="AQ35" s="2025"/>
    </row>
    <row r="36" spans="1:43" ht="13.5" thickBot="1" x14ac:dyDescent="0.25">
      <c r="A36" s="6" t="s">
        <v>513</v>
      </c>
      <c r="B36" s="2131">
        <v>122</v>
      </c>
      <c r="C36" s="2132"/>
      <c r="D36" s="2040">
        <v>1838</v>
      </c>
      <c r="E36" s="2133"/>
      <c r="F36" s="2040">
        <v>1602</v>
      </c>
      <c r="G36" s="2133"/>
      <c r="H36" s="2040">
        <v>276</v>
      </c>
      <c r="I36" s="2133"/>
      <c r="J36" s="2040">
        <v>53</v>
      </c>
      <c r="K36" s="2133"/>
      <c r="L36" s="2040">
        <v>98</v>
      </c>
      <c r="M36" s="2133"/>
      <c r="N36" s="2040">
        <v>4</v>
      </c>
      <c r="O36" s="2134"/>
      <c r="P36" s="2135">
        <v>3993</v>
      </c>
      <c r="Q36" s="101"/>
      <c r="R36" s="2026">
        <v>4544</v>
      </c>
      <c r="S36" s="571"/>
      <c r="T36" s="14"/>
      <c r="U36" s="716">
        <v>90627.27680591034</v>
      </c>
      <c r="V36" s="7"/>
      <c r="W36" s="1"/>
      <c r="AQ36" s="2025"/>
    </row>
    <row r="37" spans="1:43" ht="13.5" thickBot="1" x14ac:dyDescent="0.25">
      <c r="A37" s="87" t="s">
        <v>488</v>
      </c>
      <c r="B37" s="2136">
        <v>15817</v>
      </c>
      <c r="C37" s="2137"/>
      <c r="D37" s="2138">
        <v>69453</v>
      </c>
      <c r="E37" s="2137"/>
      <c r="F37" s="2138">
        <v>35127</v>
      </c>
      <c r="G37" s="2137"/>
      <c r="H37" s="2138">
        <v>11880</v>
      </c>
      <c r="I37" s="2137"/>
      <c r="J37" s="2138">
        <v>530</v>
      </c>
      <c r="K37" s="2137"/>
      <c r="L37" s="2138">
        <v>20975</v>
      </c>
      <c r="M37" s="2137"/>
      <c r="N37" s="2138">
        <v>4257.9580000000005</v>
      </c>
      <c r="O37" s="2137"/>
      <c r="P37" s="2138">
        <v>158039.95800000001</v>
      </c>
      <c r="Q37" s="349"/>
      <c r="R37" s="2029">
        <v>149138.481</v>
      </c>
      <c r="S37" s="349"/>
      <c r="U37" s="1902">
        <v>2974475</v>
      </c>
      <c r="V37" s="7"/>
      <c r="AQ37" s="2025"/>
    </row>
    <row r="38" spans="1:43" s="34" customFormat="1" ht="15" x14ac:dyDescent="0.2">
      <c r="A38" s="245"/>
      <c r="C38" s="351"/>
      <c r="D38" s="351"/>
      <c r="E38" s="351"/>
      <c r="F38" s="351"/>
      <c r="G38" s="351"/>
      <c r="H38" s="351"/>
      <c r="I38" s="351"/>
      <c r="J38" s="392"/>
      <c r="K38" s="392"/>
      <c r="L38" s="392"/>
      <c r="M38" s="392"/>
      <c r="N38" s="351"/>
      <c r="O38" s="351"/>
      <c r="Q38" s="351"/>
      <c r="S38" s="351"/>
      <c r="X38"/>
    </row>
    <row r="39" spans="1:43" s="34" customFormat="1" ht="15" x14ac:dyDescent="0.2">
      <c r="A39" s="245"/>
      <c r="C39" s="351"/>
      <c r="D39" s="351"/>
      <c r="E39" s="351"/>
      <c r="F39" s="351"/>
      <c r="G39" s="351"/>
      <c r="H39" s="351"/>
      <c r="I39" s="351"/>
      <c r="J39" s="392"/>
      <c r="K39" s="392"/>
      <c r="L39" s="392"/>
      <c r="M39" s="392"/>
      <c r="N39" s="351"/>
      <c r="X39"/>
    </row>
    <row r="40" spans="1:43" s="34" customFormat="1" ht="15" x14ac:dyDescent="0.2">
      <c r="A40" s="245"/>
      <c r="C40" s="351"/>
      <c r="D40" s="351"/>
      <c r="E40" s="351"/>
      <c r="F40" s="351"/>
      <c r="G40" s="351"/>
      <c r="H40" s="351"/>
      <c r="I40" s="351"/>
      <c r="J40" s="351"/>
      <c r="K40" s="351"/>
      <c r="L40" s="351"/>
      <c r="M40" s="351"/>
      <c r="N40" s="351"/>
      <c r="X40"/>
    </row>
    <row r="41" spans="1:43" s="34" customFormat="1" ht="15" x14ac:dyDescent="0.2">
      <c r="B41" s="351"/>
      <c r="C41" s="351"/>
      <c r="D41" s="351"/>
      <c r="E41" s="351"/>
      <c r="F41" s="351"/>
      <c r="G41" s="351"/>
      <c r="H41" s="351"/>
      <c r="I41" s="351"/>
      <c r="J41" s="351"/>
      <c r="K41" s="351"/>
      <c r="L41" s="351"/>
      <c r="M41" s="351"/>
      <c r="N41" s="351"/>
      <c r="O41" s="351"/>
      <c r="P41" s="351"/>
      <c r="Q41" s="351"/>
      <c r="R41" s="351"/>
      <c r="S41" s="351"/>
      <c r="U41"/>
      <c r="V41"/>
      <c r="W41" s="351"/>
      <c r="X41"/>
    </row>
    <row r="42" spans="1:43" s="34" customFormat="1" ht="15" x14ac:dyDescent="0.2">
      <c r="B42" s="351"/>
      <c r="C42" s="351"/>
      <c r="D42" s="351"/>
      <c r="E42" s="351"/>
      <c r="F42" s="351"/>
      <c r="G42" s="351"/>
      <c r="H42" s="351"/>
      <c r="I42" s="351"/>
      <c r="J42" s="351"/>
      <c r="K42" s="351"/>
      <c r="L42" s="351"/>
      <c r="M42" s="351"/>
      <c r="N42" s="351"/>
      <c r="O42" s="351"/>
      <c r="P42" s="351"/>
      <c r="Q42" s="351"/>
      <c r="R42" s="351"/>
      <c r="S42" s="351"/>
      <c r="U42"/>
      <c r="V42"/>
      <c r="W42" s="351"/>
      <c r="X42"/>
    </row>
    <row r="43" spans="1:43" x14ac:dyDescent="0.2">
      <c r="B43" s="52"/>
      <c r="C43" s="52"/>
      <c r="D43" s="52"/>
      <c r="E43" s="52"/>
      <c r="F43" s="52"/>
      <c r="G43" s="52"/>
      <c r="H43" s="52"/>
      <c r="I43" s="52"/>
      <c r="J43" s="52"/>
      <c r="K43" s="52"/>
      <c r="L43" s="52"/>
      <c r="M43" s="52"/>
      <c r="N43" s="52"/>
      <c r="O43" s="52"/>
      <c r="P43" s="52"/>
      <c r="Q43" s="52"/>
      <c r="R43" s="52"/>
      <c r="S43" s="52"/>
      <c r="W43" s="52"/>
    </row>
    <row r="47" spans="1:43" x14ac:dyDescent="0.2">
      <c r="X47" s="60"/>
    </row>
    <row r="53" spans="24:24" ht="15" x14ac:dyDescent="0.2">
      <c r="X53" s="34"/>
    </row>
    <row r="54" spans="24:24" ht="15" x14ac:dyDescent="0.2">
      <c r="X54" s="34"/>
    </row>
    <row r="55" spans="24:24" ht="15" x14ac:dyDescent="0.2">
      <c r="X55" s="34"/>
    </row>
    <row r="56" spans="24:24" ht="15" x14ac:dyDescent="0.2">
      <c r="X56" s="34"/>
    </row>
    <row r="57" spans="24:24" ht="15" x14ac:dyDescent="0.2">
      <c r="X57" s="34"/>
    </row>
    <row r="58" spans="24:24" ht="15" x14ac:dyDescent="0.2">
      <c r="X58" s="34"/>
    </row>
    <row r="59" spans="24:24" ht="15" x14ac:dyDescent="0.2">
      <c r="X59" s="34"/>
    </row>
    <row r="60" spans="24:24" ht="15" x14ac:dyDescent="0.2">
      <c r="X60" s="34"/>
    </row>
    <row r="61" spans="24:24" ht="15" x14ac:dyDescent="0.2">
      <c r="X61" s="34"/>
    </row>
    <row r="62" spans="24:24" ht="15" x14ac:dyDescent="0.2">
      <c r="X62" s="34"/>
    </row>
    <row r="63" spans="24:24" ht="15" x14ac:dyDescent="0.2">
      <c r="X63" s="34"/>
    </row>
    <row r="64" spans="24:24" ht="15" x14ac:dyDescent="0.2">
      <c r="X64" s="34"/>
    </row>
    <row r="65" spans="24:24" ht="15" x14ac:dyDescent="0.2">
      <c r="X65" s="34"/>
    </row>
    <row r="67" spans="24:24" ht="15" x14ac:dyDescent="0.2">
      <c r="X67" s="34"/>
    </row>
    <row r="68" spans="24:24" ht="15" x14ac:dyDescent="0.2">
      <c r="X68" s="34"/>
    </row>
  </sheetData>
  <mergeCells count="58">
    <mergeCell ref="B3:K3"/>
    <mergeCell ref="U3:V3"/>
    <mergeCell ref="B4:Q4"/>
    <mergeCell ref="R4:S4"/>
    <mergeCell ref="U4:V4"/>
    <mergeCell ref="B5:Q5"/>
    <mergeCell ref="R5:S5"/>
    <mergeCell ref="U5:V5"/>
    <mergeCell ref="R6:S6"/>
    <mergeCell ref="U6:V6"/>
    <mergeCell ref="L7:M7"/>
    <mergeCell ref="N7:O7"/>
    <mergeCell ref="R7:S7"/>
    <mergeCell ref="B8:C8"/>
    <mergeCell ref="D8:E8"/>
    <mergeCell ref="F8:G8"/>
    <mergeCell ref="H8:I8"/>
    <mergeCell ref="J8:K8"/>
    <mergeCell ref="L8:M8"/>
    <mergeCell ref="N8:O8"/>
    <mergeCell ref="B7:C7"/>
    <mergeCell ref="D7:E7"/>
    <mergeCell ref="F7:G7"/>
    <mergeCell ref="H7:I7"/>
    <mergeCell ref="J7:K7"/>
    <mergeCell ref="P8:Q8"/>
    <mergeCell ref="R8:S8"/>
    <mergeCell ref="U8:V8"/>
    <mergeCell ref="B9:C9"/>
    <mergeCell ref="D9:E9"/>
    <mergeCell ref="F9:G9"/>
    <mergeCell ref="H9:I9"/>
    <mergeCell ref="J9:K9"/>
    <mergeCell ref="L9:M9"/>
    <mergeCell ref="N9:O9"/>
    <mergeCell ref="D10:E10"/>
    <mergeCell ref="F10:G10"/>
    <mergeCell ref="H10:I10"/>
    <mergeCell ref="J10:K10"/>
    <mergeCell ref="L10:M10"/>
    <mergeCell ref="L11:M11"/>
    <mergeCell ref="N11:O11"/>
    <mergeCell ref="P9:Q9"/>
    <mergeCell ref="R9:S9"/>
    <mergeCell ref="U9:V9"/>
    <mergeCell ref="N10:O10"/>
    <mergeCell ref="B11:C11"/>
    <mergeCell ref="D11:E11"/>
    <mergeCell ref="F11:G11"/>
    <mergeCell ref="H11:I11"/>
    <mergeCell ref="J11:K11"/>
    <mergeCell ref="U13:V13"/>
    <mergeCell ref="X20:X23"/>
    <mergeCell ref="D12:E12"/>
    <mergeCell ref="F12:G12"/>
    <mergeCell ref="H12:I12"/>
    <mergeCell ref="L12:M12"/>
    <mergeCell ref="U12:V12"/>
  </mergeCells>
  <pageMargins left="0.37" right="0.37" top="0.54" bottom="0.49" header="0.5" footer="0.5"/>
  <pageSetup paperSize="9" scale="83"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8"/>
  <sheetViews>
    <sheetView zoomScale="80" zoomScaleNormal="80" workbookViewId="0">
      <pane xSplit="1" ySplit="11" topLeftCell="B12" activePane="bottomRight" state="frozen"/>
      <selection activeCell="A19" sqref="A19:I19"/>
      <selection pane="topRight" activeCell="A19" sqref="A19:I19"/>
      <selection pane="bottomLeft" activeCell="A19" sqref="A19:I19"/>
      <selection pane="bottomRight" activeCell="N13" sqref="N13"/>
    </sheetView>
  </sheetViews>
  <sheetFormatPr defaultRowHeight="12.75" x14ac:dyDescent="0.2"/>
  <cols>
    <col min="1" max="1" width="22.42578125" style="1393" customWidth="1"/>
    <col min="2" max="2" width="17.42578125" style="1393" customWidth="1"/>
    <col min="3" max="3" width="3.42578125" style="1393" customWidth="1"/>
    <col min="4" max="4" width="15.28515625" style="1393" customWidth="1"/>
    <col min="5" max="5" width="3" style="1393" customWidth="1"/>
    <col min="6" max="6" width="16.140625" style="1393" customWidth="1"/>
    <col min="7" max="7" width="3" style="1393" customWidth="1"/>
    <col min="8" max="8" width="10.85546875" style="1393" customWidth="1"/>
    <col min="9" max="9" width="13.28515625" style="1393" customWidth="1"/>
    <col min="10" max="10" width="3.28515625" style="1393" customWidth="1"/>
    <col min="12" max="12" width="9.85546875" customWidth="1"/>
    <col min="13" max="13" width="4" customWidth="1"/>
    <col min="14" max="14" width="33.5703125" customWidth="1"/>
    <col min="15" max="15" width="3.7109375" customWidth="1"/>
    <col min="16" max="16" width="9.140625" style="1393"/>
    <col min="17" max="17" width="12.5703125" style="1393" customWidth="1"/>
    <col min="18" max="16384" width="9.140625" style="1393"/>
  </cols>
  <sheetData>
    <row r="1" spans="1:17" ht="20.25" x14ac:dyDescent="0.3">
      <c r="A1" s="189" t="s">
        <v>1213</v>
      </c>
      <c r="B1" s="24"/>
      <c r="C1" s="24"/>
      <c r="D1" s="24"/>
      <c r="E1" s="426"/>
      <c r="K1" s="24"/>
      <c r="O1" s="24"/>
      <c r="P1" s="24"/>
    </row>
    <row r="2" spans="1:17" ht="13.5" thickBot="1" x14ac:dyDescent="0.25"/>
    <row r="3" spans="1:17" x14ac:dyDescent="0.2">
      <c r="A3" s="1616"/>
      <c r="B3" s="1616"/>
      <c r="C3" s="1395"/>
      <c r="D3" s="1395"/>
      <c r="E3" s="1395"/>
      <c r="F3" s="1395"/>
      <c r="G3" s="1395"/>
      <c r="H3" s="1395"/>
      <c r="I3" s="1616"/>
      <c r="J3" s="1617"/>
    </row>
    <row r="4" spans="1:17" x14ac:dyDescent="0.2">
      <c r="A4" s="1399"/>
      <c r="B4" s="2971" t="s">
        <v>532</v>
      </c>
      <c r="C4" s="2978"/>
      <c r="D4" s="2978"/>
      <c r="E4" s="2978"/>
      <c r="F4" s="2978"/>
      <c r="G4" s="2978"/>
      <c r="H4" s="2972"/>
      <c r="I4" s="2971" t="s">
        <v>67</v>
      </c>
      <c r="J4" s="2972"/>
      <c r="K4" s="61"/>
      <c r="L4" s="61"/>
      <c r="M4" s="61"/>
      <c r="N4" s="61"/>
    </row>
    <row r="5" spans="1:17" x14ac:dyDescent="0.2">
      <c r="A5" s="1399"/>
      <c r="B5" s="1399"/>
      <c r="C5" s="1396"/>
      <c r="D5" s="3311" t="s">
        <v>974</v>
      </c>
      <c r="E5" s="3312"/>
      <c r="F5" s="1396"/>
      <c r="G5" s="1396"/>
      <c r="H5" s="1396"/>
      <c r="I5" s="2971" t="s">
        <v>485</v>
      </c>
      <c r="J5" s="2972"/>
      <c r="K5" s="61"/>
      <c r="L5" s="61"/>
      <c r="M5" s="61"/>
      <c r="N5" s="61"/>
    </row>
    <row r="6" spans="1:17" x14ac:dyDescent="0.2">
      <c r="A6" s="1399"/>
      <c r="B6" s="3313"/>
      <c r="C6" s="2976"/>
      <c r="D6" s="2976"/>
      <c r="E6" s="2976"/>
      <c r="F6" s="2976"/>
      <c r="G6" s="2976"/>
      <c r="H6" s="2189"/>
      <c r="I6" s="2971" t="s">
        <v>80</v>
      </c>
      <c r="J6" s="2972"/>
      <c r="K6" s="61"/>
      <c r="L6" s="61"/>
      <c r="M6" s="61"/>
      <c r="N6" s="61"/>
    </row>
    <row r="7" spans="1:17" x14ac:dyDescent="0.2">
      <c r="A7" s="2202" t="s">
        <v>678</v>
      </c>
      <c r="B7" s="3314" t="s">
        <v>127</v>
      </c>
      <c r="C7" s="2984"/>
      <c r="D7" s="2982" t="s">
        <v>250</v>
      </c>
      <c r="E7" s="2984"/>
      <c r="F7" s="2964" t="s">
        <v>626</v>
      </c>
      <c r="G7" s="2978"/>
      <c r="H7" s="1897" t="s">
        <v>533</v>
      </c>
      <c r="I7" s="2971" t="s">
        <v>386</v>
      </c>
      <c r="J7" s="2972"/>
      <c r="K7" s="61"/>
      <c r="L7" s="61"/>
      <c r="M7" s="61"/>
      <c r="N7" s="61"/>
    </row>
    <row r="8" spans="1:17" x14ac:dyDescent="0.2">
      <c r="A8" s="2202"/>
      <c r="B8" s="2971" t="s">
        <v>251</v>
      </c>
      <c r="C8" s="2965"/>
      <c r="D8" s="2964" t="s">
        <v>251</v>
      </c>
      <c r="E8" s="2965"/>
      <c r="F8" s="2964" t="s">
        <v>492</v>
      </c>
      <c r="G8" s="2978"/>
      <c r="H8" s="1897" t="s">
        <v>491</v>
      </c>
      <c r="I8" s="2971" t="s">
        <v>280</v>
      </c>
      <c r="J8" s="2972"/>
      <c r="K8" s="61"/>
      <c r="L8" s="61"/>
      <c r="M8" s="61"/>
      <c r="N8" s="61"/>
    </row>
    <row r="9" spans="1:17" x14ac:dyDescent="0.2">
      <c r="A9" s="2202"/>
      <c r="B9" s="3315" t="s">
        <v>489</v>
      </c>
      <c r="C9" s="3316"/>
      <c r="D9" s="2964" t="s">
        <v>489</v>
      </c>
      <c r="E9" s="2965"/>
      <c r="F9" s="3317"/>
      <c r="G9" s="3312"/>
      <c r="H9" s="1954"/>
      <c r="I9" s="1399"/>
      <c r="J9" s="1404"/>
      <c r="K9" s="61"/>
      <c r="L9" s="61"/>
      <c r="M9" s="61"/>
      <c r="N9" s="61"/>
    </row>
    <row r="10" spans="1:17" x14ac:dyDescent="0.2">
      <c r="A10" s="1399"/>
      <c r="B10" s="2971"/>
      <c r="C10" s="2965"/>
      <c r="D10" s="2964"/>
      <c r="E10" s="2965"/>
      <c r="F10" s="2964"/>
      <c r="G10" s="2978"/>
      <c r="H10" s="1897"/>
      <c r="I10" s="2971" t="s">
        <v>486</v>
      </c>
      <c r="J10" s="2972"/>
    </row>
    <row r="11" spans="1:17" ht="13.5" thickBot="1" x14ac:dyDescent="0.25">
      <c r="A11" s="1955"/>
      <c r="B11" s="1956"/>
      <c r="C11" s="1957"/>
      <c r="D11" s="1958"/>
      <c r="E11" s="1957"/>
      <c r="F11" s="1959"/>
      <c r="G11" s="1394"/>
      <c r="H11" s="1960"/>
      <c r="I11" s="1895"/>
      <c r="J11" s="1961"/>
      <c r="O11" s="13"/>
    </row>
    <row r="12" spans="1:17" ht="13.5" customHeight="1" x14ac:dyDescent="0.2">
      <c r="A12" s="1962" t="s">
        <v>591</v>
      </c>
      <c r="B12" s="1963">
        <v>54915.25383915603</v>
      </c>
      <c r="C12" s="2063"/>
      <c r="D12" s="1964">
        <v>112.96439269991056</v>
      </c>
      <c r="E12" s="2063"/>
      <c r="F12" s="2043">
        <v>55028.218231855943</v>
      </c>
      <c r="G12" s="1966"/>
      <c r="H12" s="1731">
        <v>4.7067122975474739E-2</v>
      </c>
      <c r="I12" s="1967">
        <v>598376.8542419218</v>
      </c>
      <c r="J12" s="1968"/>
      <c r="K12" s="404"/>
      <c r="P12" s="1969"/>
      <c r="Q12" s="1970"/>
    </row>
    <row r="13" spans="1:17" x14ac:dyDescent="0.2">
      <c r="A13" s="1962" t="s">
        <v>494</v>
      </c>
      <c r="B13" s="1963">
        <v>57055.664683751958</v>
      </c>
      <c r="C13" s="2063"/>
      <c r="D13" s="1964">
        <v>0</v>
      </c>
      <c r="E13" s="2063"/>
      <c r="F13" s="2043">
        <v>57055.664683751958</v>
      </c>
      <c r="G13" s="1966"/>
      <c r="H13" s="1731">
        <v>4.8801252746413559E-2</v>
      </c>
      <c r="I13" s="1967">
        <v>620423.30729838612</v>
      </c>
      <c r="J13" s="1968"/>
      <c r="K13" s="404"/>
      <c r="P13" s="1969"/>
      <c r="Q13" s="1970"/>
    </row>
    <row r="14" spans="1:17" x14ac:dyDescent="0.2">
      <c r="A14" s="1962" t="s">
        <v>612</v>
      </c>
      <c r="B14" s="1963">
        <v>17667.965575603324</v>
      </c>
      <c r="C14" s="2063"/>
      <c r="D14" s="1964">
        <v>115.00230732143631</v>
      </c>
      <c r="E14" s="2066"/>
      <c r="F14" s="2043">
        <v>17782.967882924764</v>
      </c>
      <c r="G14" s="1971"/>
      <c r="H14" s="1731">
        <v>1.5210253268385866E-2</v>
      </c>
      <c r="I14" s="1967">
        <v>193371.99572835889</v>
      </c>
      <c r="J14" s="1972"/>
      <c r="K14" s="404"/>
      <c r="P14" s="1969"/>
      <c r="Q14" s="1970"/>
    </row>
    <row r="15" spans="1:17" x14ac:dyDescent="0.2">
      <c r="A15" s="1962" t="s">
        <v>306</v>
      </c>
      <c r="B15" s="1963">
        <v>39068.149865118314</v>
      </c>
      <c r="C15" s="2063"/>
      <c r="D15" s="1964">
        <v>0</v>
      </c>
      <c r="E15" s="2063"/>
      <c r="F15" s="2043">
        <v>39068.149865118314</v>
      </c>
      <c r="G15" s="1966"/>
      <c r="H15" s="1731">
        <v>3.3416044953120089E-2</v>
      </c>
      <c r="I15" s="1967">
        <v>424827.06815697317</v>
      </c>
      <c r="J15" s="1973"/>
      <c r="K15" s="404"/>
      <c r="P15" s="1969"/>
      <c r="Q15" s="1970"/>
    </row>
    <row r="16" spans="1:17" x14ac:dyDescent="0.2">
      <c r="A16" s="1974" t="s">
        <v>496</v>
      </c>
      <c r="B16" s="1963">
        <v>16119.066556994774</v>
      </c>
      <c r="C16" s="2063"/>
      <c r="D16" s="1964">
        <v>0</v>
      </c>
      <c r="E16" s="2063"/>
      <c r="F16" s="2043">
        <v>16119.066556994774</v>
      </c>
      <c r="G16" s="1966"/>
      <c r="H16" s="1731">
        <v>1.3787073473673458E-2</v>
      </c>
      <c r="I16" s="1967">
        <v>175278.73243235468</v>
      </c>
      <c r="J16" s="1973"/>
      <c r="K16" s="404"/>
      <c r="P16" s="1969"/>
      <c r="Q16" s="1970"/>
    </row>
    <row r="17" spans="1:18" x14ac:dyDescent="0.2">
      <c r="A17" s="1962" t="s">
        <v>445</v>
      </c>
      <c r="B17" s="1963">
        <v>53885.05673691447</v>
      </c>
      <c r="C17" s="2063"/>
      <c r="D17" s="1964">
        <v>1898.550939444219</v>
      </c>
      <c r="E17" s="2066"/>
      <c r="F17" s="2043">
        <v>55783.60767635869</v>
      </c>
      <c r="G17" s="1971"/>
      <c r="H17" s="1731">
        <v>4.7713227992522228E-2</v>
      </c>
      <c r="I17" s="1967">
        <v>606590.95918758109</v>
      </c>
      <c r="J17" s="1972"/>
      <c r="K17" s="404"/>
      <c r="P17" s="1969"/>
      <c r="Q17" s="1970"/>
    </row>
    <row r="18" spans="1:18" x14ac:dyDescent="0.2">
      <c r="A18" s="1962" t="s">
        <v>592</v>
      </c>
      <c r="B18" s="1963">
        <v>76706.828174795388</v>
      </c>
      <c r="C18" s="2063"/>
      <c r="D18" s="1964">
        <v>0</v>
      </c>
      <c r="E18" s="2066"/>
      <c r="F18" s="2043">
        <v>76706.828174795388</v>
      </c>
      <c r="G18" s="1971"/>
      <c r="H18" s="1731">
        <v>6.5609424233032038E-2</v>
      </c>
      <c r="I18" s="1967">
        <v>834110.06238138233</v>
      </c>
      <c r="J18" s="1972"/>
      <c r="K18" s="404"/>
      <c r="P18" s="1969"/>
      <c r="Q18" s="1970"/>
    </row>
    <row r="19" spans="1:18" x14ac:dyDescent="0.2">
      <c r="A19" s="1962" t="s">
        <v>593</v>
      </c>
      <c r="B19" s="1963">
        <v>78944.968095779564</v>
      </c>
      <c r="C19" s="2063"/>
      <c r="D19" s="1964">
        <v>1616.2686181550555</v>
      </c>
      <c r="E19" s="2063"/>
      <c r="F19" s="2043">
        <v>80561.236713934617</v>
      </c>
      <c r="G19" s="1966"/>
      <c r="H19" s="1731">
        <v>6.8906204076875213E-2</v>
      </c>
      <c r="I19" s="1967">
        <v>876022.90147959907</v>
      </c>
      <c r="J19" s="1973"/>
      <c r="K19" s="404"/>
      <c r="P19" s="1969"/>
      <c r="Q19" s="1970"/>
    </row>
    <row r="20" spans="1:18" x14ac:dyDescent="0.2">
      <c r="A20" s="1962" t="s">
        <v>594</v>
      </c>
      <c r="B20" s="1963">
        <v>47557.947778496193</v>
      </c>
      <c r="C20" s="2063"/>
      <c r="D20" s="1964">
        <v>0</v>
      </c>
      <c r="E20" s="2063"/>
      <c r="F20" s="2043">
        <v>47557.947778496193</v>
      </c>
      <c r="G20" s="1966"/>
      <c r="H20" s="1731">
        <v>4.0677598666203275E-2</v>
      </c>
      <c r="I20" s="1967">
        <v>517145.13208468747</v>
      </c>
      <c r="J20" s="1973"/>
      <c r="K20" s="404"/>
      <c r="P20" s="1969"/>
      <c r="Q20" s="1970"/>
    </row>
    <row r="21" spans="1:18" x14ac:dyDescent="0.2">
      <c r="A21" s="1962" t="s">
        <v>181</v>
      </c>
      <c r="B21" s="1963">
        <v>14594.814642437883</v>
      </c>
      <c r="C21" s="2063"/>
      <c r="D21" s="1964">
        <v>0</v>
      </c>
      <c r="E21" s="2063"/>
      <c r="F21" s="2043">
        <v>14594.814642437881</v>
      </c>
      <c r="G21" s="1966"/>
      <c r="H21" s="1731">
        <v>1.2483339596523854E-2</v>
      </c>
      <c r="I21" s="1967">
        <v>158704.01685894042</v>
      </c>
      <c r="J21" s="1973"/>
      <c r="K21" s="404"/>
      <c r="P21" s="1969"/>
      <c r="Q21" s="1970"/>
      <c r="R21" s="1975"/>
    </row>
    <row r="22" spans="1:18" x14ac:dyDescent="0.2">
      <c r="A22" s="1962" t="s">
        <v>531</v>
      </c>
      <c r="B22" s="1963">
        <v>40917.46007434991</v>
      </c>
      <c r="C22" s="2063"/>
      <c r="D22" s="1964">
        <v>987.9511448991251</v>
      </c>
      <c r="E22" s="2066"/>
      <c r="F22" s="2043">
        <v>41905.411219249036</v>
      </c>
      <c r="G22" s="1971"/>
      <c r="H22" s="1731">
        <v>3.5842831306728121E-2</v>
      </c>
      <c r="I22" s="1967">
        <v>455679.44859556219</v>
      </c>
      <c r="J22" s="1972"/>
      <c r="K22" s="404"/>
      <c r="O22" s="2874">
        <v>2.4900000000000002</v>
      </c>
      <c r="P22" s="1969"/>
      <c r="Q22" s="1970"/>
      <c r="R22" s="1976"/>
    </row>
    <row r="23" spans="1:18" x14ac:dyDescent="0.2">
      <c r="A23" s="1962" t="s">
        <v>500</v>
      </c>
      <c r="B23" s="1963">
        <v>61033.882642937489</v>
      </c>
      <c r="C23" s="2063"/>
      <c r="D23" s="1964">
        <v>7718.803544120995</v>
      </c>
      <c r="E23" s="2066"/>
      <c r="F23" s="2043">
        <v>68752.686187058483</v>
      </c>
      <c r="G23" s="1971"/>
      <c r="H23" s="1731">
        <v>5.8806031516884252E-2</v>
      </c>
      <c r="I23" s="1967">
        <v>747616.72107853298</v>
      </c>
      <c r="J23" s="1972"/>
      <c r="K23" s="404"/>
      <c r="O23" s="2874"/>
      <c r="P23" s="1969"/>
      <c r="Q23" s="1970"/>
    </row>
    <row r="24" spans="1:18" x14ac:dyDescent="0.2">
      <c r="A24" s="1962" t="s">
        <v>503</v>
      </c>
      <c r="B24" s="1963">
        <v>94834.336935894869</v>
      </c>
      <c r="C24" s="2063"/>
      <c r="D24" s="1964">
        <v>3771.2616575455618</v>
      </c>
      <c r="E24" s="2066"/>
      <c r="F24" s="2043">
        <v>98605.598593440445</v>
      </c>
      <c r="G24" s="1971"/>
      <c r="H24" s="1731">
        <v>8.4340034698434582E-2</v>
      </c>
      <c r="I24" s="1967">
        <v>1072237.2955704285</v>
      </c>
      <c r="J24" s="1972"/>
      <c r="K24" s="404"/>
      <c r="O24" s="2874"/>
      <c r="P24" s="1969"/>
      <c r="Q24" s="1970"/>
    </row>
    <row r="25" spans="1:18" x14ac:dyDescent="0.2">
      <c r="A25" s="1962" t="s">
        <v>505</v>
      </c>
      <c r="B25" s="1963">
        <v>14691.475882220178</v>
      </c>
      <c r="C25" s="2063"/>
      <c r="D25" s="1964">
        <v>0</v>
      </c>
      <c r="E25" s="2063"/>
      <c r="F25" s="2043">
        <v>14691.475882220178</v>
      </c>
      <c r="G25" s="1966"/>
      <c r="H25" s="1731">
        <v>1.2566016568557112E-2</v>
      </c>
      <c r="I25" s="1967">
        <v>159755.11119647379</v>
      </c>
      <c r="J25" s="1973"/>
      <c r="K25" s="404"/>
      <c r="O25" s="2874"/>
      <c r="P25" s="1969"/>
      <c r="Q25" s="1970"/>
    </row>
    <row r="26" spans="1:18" x14ac:dyDescent="0.2">
      <c r="A26" s="1962" t="s">
        <v>104</v>
      </c>
      <c r="B26" s="1963">
        <v>148.20000730218916</v>
      </c>
      <c r="C26" s="2063"/>
      <c r="D26" s="1964">
        <v>119655.17612840218</v>
      </c>
      <c r="E26" s="2066"/>
      <c r="F26" s="2043">
        <v>119803.37613570437</v>
      </c>
      <c r="G26" s="1971"/>
      <c r="H26" s="1731">
        <v>0.10247106700234646</v>
      </c>
      <c r="I26" s="1967">
        <v>1302741.9321046532</v>
      </c>
      <c r="J26" s="1972"/>
      <c r="K26" s="404"/>
      <c r="P26" s="1969"/>
      <c r="Q26" s="1970"/>
    </row>
    <row r="27" spans="1:18" x14ac:dyDescent="0.2">
      <c r="A27" s="1962" t="s">
        <v>506</v>
      </c>
      <c r="B27" s="1963">
        <v>62043.362990763846</v>
      </c>
      <c r="C27" s="2063"/>
      <c r="D27" s="1964">
        <v>0</v>
      </c>
      <c r="E27" s="2063"/>
      <c r="F27" s="2043">
        <v>62043.362990763846</v>
      </c>
      <c r="G27" s="1966"/>
      <c r="H27" s="1731">
        <v>5.3067365972023953E-2</v>
      </c>
      <c r="I27" s="1967">
        <v>674659.53952168906</v>
      </c>
      <c r="J27" s="1973"/>
      <c r="K27" s="404"/>
      <c r="P27" s="1969"/>
      <c r="Q27" s="1970"/>
    </row>
    <row r="28" spans="1:18" x14ac:dyDescent="0.2">
      <c r="A28" s="1974" t="s">
        <v>320</v>
      </c>
      <c r="B28" s="1963">
        <v>87105.831067472493</v>
      </c>
      <c r="C28" s="2063"/>
      <c r="D28" s="1964">
        <v>560.10647232122108</v>
      </c>
      <c r="E28" s="2063"/>
      <c r="F28" s="2043">
        <v>87665.937539793711</v>
      </c>
      <c r="G28" s="1966"/>
      <c r="H28" s="1731">
        <v>7.4983046799016698E-2</v>
      </c>
      <c r="I28" s="1967">
        <v>953279.41944634775</v>
      </c>
      <c r="J28" s="1968"/>
      <c r="K28" s="404"/>
      <c r="P28" s="1969"/>
      <c r="Q28" s="1970"/>
    </row>
    <row r="29" spans="1:18" x14ac:dyDescent="0.2">
      <c r="A29" s="1962" t="s">
        <v>614</v>
      </c>
      <c r="B29" s="1963">
        <v>30959.239432719191</v>
      </c>
      <c r="C29" s="2063"/>
      <c r="D29" s="1964">
        <v>45.318902198444441</v>
      </c>
      <c r="E29" s="2063"/>
      <c r="F29" s="2043">
        <v>31004.558334917634</v>
      </c>
      <c r="G29" s="1966"/>
      <c r="H29" s="1731">
        <v>2.6519037083869448E-2</v>
      </c>
      <c r="I29" s="1967">
        <v>337143.5725110966</v>
      </c>
      <c r="J29" s="1968"/>
      <c r="K29" s="404"/>
      <c r="P29" s="1969"/>
      <c r="Q29" s="1970"/>
      <c r="R29" s="1975"/>
    </row>
    <row r="30" spans="1:18" x14ac:dyDescent="0.2">
      <c r="A30" s="1962" t="s">
        <v>509</v>
      </c>
      <c r="B30" s="1963">
        <v>20526.685463189173</v>
      </c>
      <c r="C30" s="2063"/>
      <c r="D30" s="1964">
        <v>0</v>
      </c>
      <c r="E30" s="2063"/>
      <c r="F30" s="2043">
        <v>20526.685463189173</v>
      </c>
      <c r="G30" s="1966"/>
      <c r="H30" s="1731">
        <v>1.755702910285252E-2</v>
      </c>
      <c r="I30" s="1967">
        <v>223207.18115430546</v>
      </c>
      <c r="J30" s="1968"/>
      <c r="K30" s="404"/>
      <c r="P30" s="1969"/>
      <c r="Q30" s="1970"/>
      <c r="R30" s="1976"/>
    </row>
    <row r="31" spans="1:18" x14ac:dyDescent="0.2">
      <c r="A31" s="1962" t="s">
        <v>634</v>
      </c>
      <c r="B31" s="1963">
        <v>40665.265090089619</v>
      </c>
      <c r="C31" s="2063"/>
      <c r="D31" s="1964">
        <v>0</v>
      </c>
      <c r="E31" s="2067"/>
      <c r="F31" s="2043">
        <v>40665.265090089619</v>
      </c>
      <c r="G31" s="1873"/>
      <c r="H31" s="1731">
        <v>3.4782100789836429E-2</v>
      </c>
      <c r="I31" s="1874">
        <v>442194.09938000061</v>
      </c>
      <c r="J31" s="1869"/>
      <c r="K31" s="404"/>
      <c r="P31" s="1969"/>
      <c r="Q31" s="1970"/>
    </row>
    <row r="32" spans="1:18" x14ac:dyDescent="0.2">
      <c r="A32" s="1962" t="s">
        <v>511</v>
      </c>
      <c r="B32" s="1963">
        <v>37465.343620647844</v>
      </c>
      <c r="C32" s="2063"/>
      <c r="D32" s="1964">
        <v>0</v>
      </c>
      <c r="E32" s="2063"/>
      <c r="F32" s="2043">
        <v>37465.343620647844</v>
      </c>
      <c r="G32" s="1966"/>
      <c r="H32" s="1731">
        <v>3.2045121433545209E-2</v>
      </c>
      <c r="I32" s="1967">
        <v>407398.15278696158</v>
      </c>
      <c r="J32" s="1968"/>
      <c r="K32" s="404"/>
      <c r="P32" s="1969"/>
      <c r="Q32" s="1970"/>
    </row>
    <row r="33" spans="1:17" x14ac:dyDescent="0.2">
      <c r="A33" s="1962" t="s">
        <v>326</v>
      </c>
      <c r="B33" s="1963">
        <v>64490.938822346056</v>
      </c>
      <c r="C33" s="2063"/>
      <c r="D33" s="1964">
        <v>0</v>
      </c>
      <c r="E33" s="2063"/>
      <c r="F33" s="2043">
        <v>64490.938822346056</v>
      </c>
      <c r="G33" s="1966"/>
      <c r="H33" s="1731">
        <v>5.5160843761391846E-2</v>
      </c>
      <c r="I33" s="1967">
        <v>701274.47952301509</v>
      </c>
      <c r="J33" s="1968"/>
      <c r="K33" s="404"/>
      <c r="O33" s="13"/>
      <c r="P33" s="1969"/>
      <c r="Q33" s="1970"/>
    </row>
    <row r="34" spans="1:17" ht="13.5" thickBot="1" x14ac:dyDescent="0.25">
      <c r="A34" s="1400" t="s">
        <v>513</v>
      </c>
      <c r="B34" s="1977">
        <v>21264.30142817659</v>
      </c>
      <c r="C34" s="2064"/>
      <c r="D34" s="1978">
        <v>0</v>
      </c>
      <c r="E34" s="2064"/>
      <c r="F34" s="2053">
        <v>21264.30142817659</v>
      </c>
      <c r="G34" s="1980"/>
      <c r="H34" s="1748">
        <v>1.8187931982288987E-2</v>
      </c>
      <c r="I34" s="1981">
        <v>231228.01728074721</v>
      </c>
      <c r="J34" s="1405"/>
      <c r="K34" s="404"/>
      <c r="P34" s="1969"/>
      <c r="Q34" s="1970"/>
    </row>
    <row r="35" spans="1:17" ht="13.5" thickBot="1" x14ac:dyDescent="0.25">
      <c r="A35" s="87" t="s">
        <v>488</v>
      </c>
      <c r="B35" s="1982">
        <v>1032662.0394071573</v>
      </c>
      <c r="C35" s="2065"/>
      <c r="D35" s="1983">
        <v>136481.40410710816</v>
      </c>
      <c r="E35" s="2065"/>
      <c r="F35" s="2060">
        <v>1169143.4435142656</v>
      </c>
      <c r="G35" s="1985"/>
      <c r="H35" s="1986">
        <v>1</v>
      </c>
      <c r="I35" s="1902">
        <v>12713266</v>
      </c>
      <c r="J35" s="1405"/>
      <c r="K35" s="404"/>
      <c r="P35" s="1969"/>
    </row>
    <row r="36" spans="1:17" ht="15" x14ac:dyDescent="0.2">
      <c r="A36" s="245" t="s">
        <v>972</v>
      </c>
      <c r="B36" s="39"/>
      <c r="C36" s="42"/>
      <c r="D36" s="39"/>
      <c r="E36" s="42"/>
      <c r="F36" s="39"/>
      <c r="G36" s="39"/>
      <c r="H36" s="39"/>
    </row>
    <row r="37" spans="1:17" ht="15" x14ac:dyDescent="0.2">
      <c r="A37" s="245" t="s">
        <v>534</v>
      </c>
      <c r="B37" s="39"/>
      <c r="C37" s="42"/>
      <c r="D37" s="39"/>
      <c r="E37" s="42"/>
      <c r="F37" s="39"/>
      <c r="G37" s="39"/>
      <c r="H37" s="39"/>
    </row>
    <row r="38" spans="1:17" ht="15" x14ac:dyDescent="0.2">
      <c r="A38" s="245" t="s">
        <v>535</v>
      </c>
      <c r="B38" s="39"/>
      <c r="C38" s="42"/>
      <c r="D38" s="39"/>
      <c r="E38" s="42"/>
      <c r="F38" s="39"/>
      <c r="G38" s="39"/>
      <c r="H38" s="39"/>
      <c r="I38" s="1987"/>
    </row>
    <row r="39" spans="1:17" s="34" customFormat="1" ht="15" x14ac:dyDescent="0.2">
      <c r="A39" s="34" t="s">
        <v>973</v>
      </c>
      <c r="F39" s="479"/>
      <c r="K39"/>
      <c r="L39"/>
      <c r="M39"/>
      <c r="N39"/>
      <c r="O39"/>
    </row>
    <row r="40" spans="1:17" s="34" customFormat="1" ht="15" x14ac:dyDescent="0.2">
      <c r="F40" s="479"/>
      <c r="O40"/>
    </row>
    <row r="41" spans="1:17" s="34" customFormat="1" ht="15" x14ac:dyDescent="0.2">
      <c r="F41" s="479"/>
      <c r="O41"/>
    </row>
    <row r="42" spans="1:17" ht="15" x14ac:dyDescent="0.2">
      <c r="A42" s="245"/>
      <c r="K42" s="34"/>
      <c r="L42" s="34"/>
      <c r="M42" s="34"/>
      <c r="N42" s="34"/>
    </row>
    <row r="48" spans="1:17" x14ac:dyDescent="0.2">
      <c r="O48" s="60"/>
    </row>
    <row r="54" spans="15:15" ht="15" x14ac:dyDescent="0.2">
      <c r="O54" s="34"/>
    </row>
    <row r="55" spans="15:15" ht="15" x14ac:dyDescent="0.2">
      <c r="O55" s="34"/>
    </row>
    <row r="56" spans="15:15" ht="15" x14ac:dyDescent="0.2">
      <c r="O56" s="34"/>
    </row>
    <row r="57" spans="15:15" ht="15" x14ac:dyDescent="0.2">
      <c r="O57" s="34"/>
    </row>
    <row r="58" spans="15:15" ht="15" x14ac:dyDescent="0.2">
      <c r="O58" s="34"/>
    </row>
    <row r="59" spans="15:15" ht="15" x14ac:dyDescent="0.2">
      <c r="O59" s="34"/>
    </row>
    <row r="60" spans="15:15" ht="15" x14ac:dyDescent="0.2">
      <c r="O60" s="34"/>
    </row>
    <row r="61" spans="15:15" ht="15" x14ac:dyDescent="0.2">
      <c r="O61" s="34"/>
    </row>
    <row r="62" spans="15:15" ht="15" x14ac:dyDescent="0.2">
      <c r="O62" s="34"/>
    </row>
    <row r="63" spans="15:15" ht="15" x14ac:dyDescent="0.2">
      <c r="O63" s="34"/>
    </row>
    <row r="64" spans="15:15" ht="15" x14ac:dyDescent="0.2">
      <c r="O64" s="34"/>
    </row>
    <row r="65" spans="15:15" ht="15" x14ac:dyDescent="0.2">
      <c r="O65" s="34"/>
    </row>
    <row r="67" spans="15:15" ht="15" x14ac:dyDescent="0.2">
      <c r="O67" s="34"/>
    </row>
    <row r="68" spans="15:15" ht="15" x14ac:dyDescent="0.2">
      <c r="O68" s="34"/>
    </row>
  </sheetData>
  <mergeCells count="22">
    <mergeCell ref="B4:H4"/>
    <mergeCell ref="I4:J4"/>
    <mergeCell ref="D5:E5"/>
    <mergeCell ref="I5:J5"/>
    <mergeCell ref="B6:G6"/>
    <mergeCell ref="I6:J6"/>
    <mergeCell ref="B7:C7"/>
    <mergeCell ref="D7:E7"/>
    <mergeCell ref="F7:G7"/>
    <mergeCell ref="I7:J7"/>
    <mergeCell ref="B8:C8"/>
    <mergeCell ref="D8:E8"/>
    <mergeCell ref="F8:G8"/>
    <mergeCell ref="I8:J8"/>
    <mergeCell ref="I10:J10"/>
    <mergeCell ref="O22:O25"/>
    <mergeCell ref="B9:C9"/>
    <mergeCell ref="D9:E9"/>
    <mergeCell ref="F9:G9"/>
    <mergeCell ref="B10:C10"/>
    <mergeCell ref="D10:E10"/>
    <mergeCell ref="F10:G10"/>
  </mergeCells>
  <pageMargins left="0.75" right="0.75" top="0.52" bottom="0.52" header="0.5" footer="0.5"/>
  <pageSetup paperSize="9" scale="77" orientation="landscape"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7"/>
  <sheetViews>
    <sheetView zoomScale="80" zoomScaleNormal="80" workbookViewId="0">
      <pane xSplit="1" ySplit="14" topLeftCell="I17" activePane="bottomRight" state="frozen"/>
      <selection activeCell="A19" sqref="A19:I19"/>
      <selection pane="topRight" activeCell="A19" sqref="A19:I19"/>
      <selection pane="bottomLeft" activeCell="A19" sqref="A19:I19"/>
      <selection pane="bottomRight" activeCell="AG19" sqref="AG19"/>
    </sheetView>
  </sheetViews>
  <sheetFormatPr defaultRowHeight="12.75" x14ac:dyDescent="0.2"/>
  <cols>
    <col min="1" max="1" width="20" customWidth="1"/>
    <col min="2" max="2" width="9.85546875" customWidth="1"/>
    <col min="3" max="3" width="2.42578125" customWidth="1"/>
    <col min="4" max="4" width="9.5703125" customWidth="1"/>
    <col min="5" max="5" width="2.7109375" customWidth="1"/>
    <col min="6" max="6" width="11.5703125" customWidth="1"/>
    <col min="7" max="7" width="2.85546875" customWidth="1"/>
    <col min="8" max="8" width="13.140625" customWidth="1"/>
    <col min="9" max="9" width="2.42578125" customWidth="1"/>
    <col min="10" max="10" width="13.140625" customWidth="1"/>
    <col min="11" max="11" width="2.42578125" customWidth="1"/>
    <col min="12" max="12" width="14.42578125" customWidth="1"/>
    <col min="13" max="13" width="3.42578125" customWidth="1"/>
    <col min="14" max="14" width="12.7109375" customWidth="1"/>
    <col min="15" max="15" width="1" customWidth="1"/>
    <col min="16" max="16" width="14" customWidth="1"/>
    <col min="17" max="17" width="2.42578125" customWidth="1"/>
    <col min="18" max="18" width="13.5703125" customWidth="1"/>
    <col min="19" max="19" width="2.5703125" customWidth="1"/>
    <col min="20" max="20" width="2.42578125" customWidth="1"/>
    <col min="21" max="21" width="12.7109375" customWidth="1"/>
    <col min="22" max="22" width="1.42578125" customWidth="1"/>
    <col min="23" max="23" width="2.42578125" customWidth="1"/>
    <col min="25" max="25" width="1.140625" customWidth="1"/>
    <col min="26" max="26" width="11" customWidth="1"/>
    <col min="27" max="27" width="1.140625" customWidth="1"/>
    <col min="28" max="28" width="10.140625" customWidth="1"/>
    <col min="29" max="29" width="2.140625" customWidth="1"/>
    <col min="30" max="30" width="1.7109375" customWidth="1"/>
    <col min="31" max="31" width="3.7109375" customWidth="1"/>
    <col min="32" max="32" width="11.140625" customWidth="1"/>
    <col min="33" max="33" width="11.5703125" customWidth="1"/>
    <col min="36" max="36" width="10.28515625" customWidth="1"/>
  </cols>
  <sheetData>
    <row r="1" spans="1:38" ht="20.25" x14ac:dyDescent="0.3">
      <c r="A1" s="24" t="s">
        <v>1214</v>
      </c>
      <c r="J1" s="284"/>
      <c r="P1" s="480"/>
      <c r="AE1" s="24"/>
    </row>
    <row r="2" spans="1:38" ht="13.5" thickBot="1" x14ac:dyDescent="0.25"/>
    <row r="3" spans="1:38" ht="15.75" x14ac:dyDescent="0.25">
      <c r="A3" s="25"/>
      <c r="B3" s="3173" t="s">
        <v>608</v>
      </c>
      <c r="C3" s="3174"/>
      <c r="D3" s="3174"/>
      <c r="E3" s="3174"/>
      <c r="F3" s="3174"/>
      <c r="G3" s="3174"/>
      <c r="H3" s="3174"/>
      <c r="I3" s="3174"/>
      <c r="J3" s="3174"/>
      <c r="K3" s="3174"/>
      <c r="L3" s="3173" t="s">
        <v>609</v>
      </c>
      <c r="M3" s="3174"/>
      <c r="N3" s="3174"/>
      <c r="O3" s="3174"/>
      <c r="P3" s="3174"/>
      <c r="Q3" s="3174"/>
      <c r="R3" s="3174"/>
      <c r="S3" s="3178"/>
      <c r="T3" s="287"/>
      <c r="U3" s="2216"/>
      <c r="V3" s="2217"/>
      <c r="X3" s="3166" t="s">
        <v>610</v>
      </c>
      <c r="Y3" s="3167"/>
      <c r="Z3" s="3167"/>
      <c r="AA3" s="3167"/>
      <c r="AB3" s="3167"/>
      <c r="AC3" s="3168"/>
      <c r="AD3" s="481"/>
      <c r="AF3" s="481"/>
      <c r="AH3" s="14"/>
      <c r="AI3" s="14"/>
      <c r="AJ3" s="14"/>
      <c r="AK3" s="14"/>
    </row>
    <row r="4" spans="1:38" s="1393" customFormat="1" ht="15" x14ac:dyDescent="0.2">
      <c r="A4" s="1399"/>
      <c r="B4" s="1988"/>
      <c r="C4" s="2219"/>
      <c r="D4" s="2219"/>
      <c r="E4" s="2219"/>
      <c r="F4" s="1398"/>
      <c r="G4" s="1398"/>
      <c r="H4" s="2219"/>
      <c r="I4" s="2219"/>
      <c r="J4" s="1398"/>
      <c r="K4" s="1398"/>
      <c r="L4" s="1988"/>
      <c r="M4" s="2219"/>
      <c r="N4" s="1398"/>
      <c r="O4" s="1398"/>
      <c r="P4" s="3319"/>
      <c r="Q4" s="3319"/>
      <c r="R4" s="1398"/>
      <c r="S4" s="1625"/>
      <c r="T4" s="1396"/>
      <c r="U4" s="1399"/>
      <c r="V4" s="1404"/>
      <c r="X4" s="3169" t="s">
        <v>109</v>
      </c>
      <c r="Y4" s="3170"/>
      <c r="Z4" s="3170"/>
      <c r="AA4" s="3170"/>
      <c r="AB4" s="3170"/>
      <c r="AC4" s="3171"/>
      <c r="AD4" s="481"/>
      <c r="AE4"/>
      <c r="AF4" s="481"/>
      <c r="AH4" s="14"/>
      <c r="AI4" s="14"/>
      <c r="AJ4" s="14"/>
      <c r="AK4" s="14"/>
      <c r="AL4"/>
    </row>
    <row r="5" spans="1:38" s="1393" customFormat="1" x14ac:dyDescent="0.2">
      <c r="A5" s="1399"/>
      <c r="B5" s="3175" t="s">
        <v>110</v>
      </c>
      <c r="C5" s="2902"/>
      <c r="D5" s="2902"/>
      <c r="E5" s="2902"/>
      <c r="F5" s="2902"/>
      <c r="G5" s="2904"/>
      <c r="H5" s="2982" t="s">
        <v>537</v>
      </c>
      <c r="I5" s="2983"/>
      <c r="J5" s="2983"/>
      <c r="K5" s="3318"/>
      <c r="L5" s="3314" t="s">
        <v>112</v>
      </c>
      <c r="M5" s="2983"/>
      <c r="N5" s="2983"/>
      <c r="O5" s="2984"/>
      <c r="P5" s="2982" t="s">
        <v>537</v>
      </c>
      <c r="Q5" s="2983"/>
      <c r="R5" s="2983"/>
      <c r="S5" s="3318"/>
      <c r="T5" s="2206"/>
      <c r="U5" s="2202"/>
      <c r="V5" s="2203"/>
      <c r="X5" s="1399"/>
      <c r="Y5" s="1396"/>
      <c r="Z5" s="1990"/>
      <c r="AA5" s="1396"/>
      <c r="AB5" s="1990"/>
      <c r="AC5" s="1404"/>
      <c r="AD5" s="62"/>
      <c r="AE5"/>
      <c r="AF5" s="1396"/>
      <c r="AH5" s="14"/>
      <c r="AI5" s="14"/>
      <c r="AJ5" s="14"/>
      <c r="AK5" s="263"/>
      <c r="AL5"/>
    </row>
    <row r="6" spans="1:38" s="1393" customFormat="1" x14ac:dyDescent="0.2">
      <c r="A6" s="2202" t="s">
        <v>678</v>
      </c>
      <c r="B6" s="2971" t="s">
        <v>114</v>
      </c>
      <c r="C6" s="2978"/>
      <c r="D6" s="2978"/>
      <c r="E6" s="2978"/>
      <c r="F6" s="2978"/>
      <c r="G6" s="2965"/>
      <c r="H6" s="2964" t="s">
        <v>538</v>
      </c>
      <c r="I6" s="2978"/>
      <c r="J6" s="2978"/>
      <c r="K6" s="2972"/>
      <c r="L6" s="3323" t="s">
        <v>116</v>
      </c>
      <c r="M6" s="3321"/>
      <c r="N6" s="3321"/>
      <c r="O6" s="3324"/>
      <c r="P6" s="2964" t="s">
        <v>538</v>
      </c>
      <c r="Q6" s="2978"/>
      <c r="R6" s="2978"/>
      <c r="S6" s="2972"/>
      <c r="T6" s="2206"/>
      <c r="U6" s="2971" t="s">
        <v>626</v>
      </c>
      <c r="V6" s="2972"/>
      <c r="X6" s="1399"/>
      <c r="Y6" s="1396"/>
      <c r="Z6" s="1641"/>
      <c r="AA6" s="1396"/>
      <c r="AB6" s="1641"/>
      <c r="AC6" s="1404"/>
      <c r="AD6" s="62"/>
      <c r="AE6"/>
      <c r="AF6" s="1396"/>
      <c r="AH6" s="14"/>
      <c r="AI6" s="14"/>
      <c r="AJ6" s="14"/>
      <c r="AK6" s="14"/>
      <c r="AL6"/>
    </row>
    <row r="7" spans="1:38" s="1393" customFormat="1" x14ac:dyDescent="0.2">
      <c r="A7" s="2202"/>
      <c r="B7" s="3315">
        <v>2012</v>
      </c>
      <c r="C7" s="3312" t="e">
        <v>#REF!</v>
      </c>
      <c r="D7" s="3312" t="e">
        <v>#REF!</v>
      </c>
      <c r="E7" s="3312" t="e">
        <v>#REF!</v>
      </c>
      <c r="F7" s="3312"/>
      <c r="G7" s="3316"/>
      <c r="H7" s="3320" t="s">
        <v>539</v>
      </c>
      <c r="I7" s="3321"/>
      <c r="J7" s="3321"/>
      <c r="K7" s="3322"/>
      <c r="L7" s="3323" t="s">
        <v>118</v>
      </c>
      <c r="M7" s="3321"/>
      <c r="N7" s="3321"/>
      <c r="O7" s="3324"/>
      <c r="P7" s="3320" t="s">
        <v>539</v>
      </c>
      <c r="Q7" s="3321"/>
      <c r="R7" s="3321"/>
      <c r="S7" s="3322"/>
      <c r="T7" s="2220"/>
      <c r="U7" s="2971" t="s">
        <v>120</v>
      </c>
      <c r="V7" s="2972"/>
      <c r="X7" s="1399"/>
      <c r="Y7" s="1396"/>
      <c r="Z7" s="1641"/>
      <c r="AA7" s="1396"/>
      <c r="AB7" s="1641"/>
      <c r="AC7" s="1404"/>
      <c r="AD7" s="62"/>
      <c r="AE7"/>
      <c r="AF7" s="1396"/>
      <c r="AH7" s="4"/>
      <c r="AI7" s="14"/>
      <c r="AJ7" s="4"/>
      <c r="AK7" s="14"/>
      <c r="AL7"/>
    </row>
    <row r="8" spans="1:38" s="1393" customFormat="1" x14ac:dyDescent="0.2">
      <c r="A8" s="2202"/>
      <c r="B8" s="3313"/>
      <c r="C8" s="2976"/>
      <c r="D8" s="2976"/>
      <c r="E8" s="2976"/>
      <c r="F8" s="2976"/>
      <c r="G8" s="2977"/>
      <c r="H8" s="3320" t="s">
        <v>974</v>
      </c>
      <c r="I8" s="3321" t="e">
        <v>#REF!</v>
      </c>
      <c r="J8" s="3321" t="e">
        <v>#REF!</v>
      </c>
      <c r="K8" s="3322" t="e">
        <v>#REF!</v>
      </c>
      <c r="L8" s="3327">
        <v>2012</v>
      </c>
      <c r="M8" s="3328"/>
      <c r="N8" s="3328"/>
      <c r="O8" s="3329"/>
      <c r="P8" s="3330" t="s">
        <v>974</v>
      </c>
      <c r="Q8" s="3331" t="e">
        <v>#REF!</v>
      </c>
      <c r="R8" s="3331" t="e">
        <v>#REF!</v>
      </c>
      <c r="S8" s="3332" t="e">
        <v>#REF!</v>
      </c>
      <c r="T8" s="1992"/>
      <c r="U8" s="2971" t="s">
        <v>121</v>
      </c>
      <c r="V8" s="2972"/>
      <c r="X8" s="2971" t="s">
        <v>122</v>
      </c>
      <c r="Y8" s="2965"/>
      <c r="Z8" s="2964" t="s">
        <v>38</v>
      </c>
      <c r="AA8" s="2965"/>
      <c r="AB8" s="2964" t="s">
        <v>488</v>
      </c>
      <c r="AC8" s="2972"/>
      <c r="AD8" s="2215"/>
      <c r="AE8"/>
      <c r="AF8" s="2206"/>
      <c r="AH8" s="14"/>
      <c r="AI8" s="14"/>
      <c r="AJ8" s="14"/>
      <c r="AK8" s="14"/>
      <c r="AL8"/>
    </row>
    <row r="9" spans="1:38" s="1393" customFormat="1" x14ac:dyDescent="0.2">
      <c r="A9" s="2202"/>
      <c r="B9" s="3325"/>
      <c r="C9" s="3326"/>
      <c r="D9" s="1993"/>
      <c r="E9" s="1994"/>
      <c r="F9" s="2200"/>
      <c r="G9" s="2201"/>
      <c r="H9" s="2982"/>
      <c r="I9" s="2984"/>
      <c r="J9" s="2208"/>
      <c r="K9" s="2209"/>
      <c r="L9" s="2971"/>
      <c r="M9" s="2978"/>
      <c r="N9" s="1990"/>
      <c r="O9" s="1877"/>
      <c r="P9" s="2964"/>
      <c r="Q9" s="2965"/>
      <c r="R9" s="1990"/>
      <c r="S9" s="1869"/>
      <c r="T9" s="1396"/>
      <c r="U9" s="2971" t="s">
        <v>123</v>
      </c>
      <c r="V9" s="2972"/>
      <c r="X9" s="2971" t="s">
        <v>124</v>
      </c>
      <c r="Y9" s="2965"/>
      <c r="Z9" s="2964" t="s">
        <v>40</v>
      </c>
      <c r="AA9" s="2965"/>
      <c r="AB9" s="1641"/>
      <c r="AC9" s="1404"/>
      <c r="AD9" s="62"/>
      <c r="AE9"/>
      <c r="AF9" s="1396"/>
      <c r="AH9" s="14"/>
      <c r="AI9" s="14"/>
      <c r="AJ9" s="14"/>
      <c r="AK9" s="14"/>
      <c r="AL9"/>
    </row>
    <row r="10" spans="1:38" s="1393" customFormat="1" ht="15.75" customHeight="1" x14ac:dyDescent="0.2">
      <c r="A10" s="2202"/>
      <c r="B10" s="2971" t="s">
        <v>125</v>
      </c>
      <c r="C10" s="2965"/>
      <c r="D10" s="2964" t="s">
        <v>488</v>
      </c>
      <c r="E10" s="2965"/>
      <c r="F10" s="2964" t="s">
        <v>126</v>
      </c>
      <c r="G10" s="2965"/>
      <c r="H10" s="3320" t="s">
        <v>488</v>
      </c>
      <c r="I10" s="3324"/>
      <c r="J10" s="2964" t="s">
        <v>128</v>
      </c>
      <c r="K10" s="2978"/>
      <c r="L10" s="2971" t="s">
        <v>488</v>
      </c>
      <c r="M10" s="2965"/>
      <c r="N10" s="2964" t="s">
        <v>126</v>
      </c>
      <c r="O10" s="2965"/>
      <c r="P10" s="2964" t="s">
        <v>488</v>
      </c>
      <c r="Q10" s="2965"/>
      <c r="R10" s="2964" t="s">
        <v>128</v>
      </c>
      <c r="S10" s="2972"/>
      <c r="T10" s="2206"/>
      <c r="U10" s="2971" t="s">
        <v>129</v>
      </c>
      <c r="V10" s="2972"/>
      <c r="X10" s="2971" t="s">
        <v>130</v>
      </c>
      <c r="Y10" s="2965"/>
      <c r="Z10" s="2964" t="s">
        <v>131</v>
      </c>
      <c r="AA10" s="2965"/>
      <c r="AB10" s="1641"/>
      <c r="AC10" s="1404"/>
      <c r="AD10" s="62"/>
      <c r="AE10"/>
      <c r="AF10" s="1396"/>
      <c r="AH10" s="1396"/>
      <c r="AI10" s="1396"/>
      <c r="AJ10" s="1396"/>
      <c r="AK10" s="1396"/>
    </row>
    <row r="11" spans="1:38" x14ac:dyDescent="0.2">
      <c r="A11" s="2192"/>
      <c r="B11" s="2971" t="s">
        <v>132</v>
      </c>
      <c r="C11" s="2965"/>
      <c r="D11" s="1641"/>
      <c r="E11" s="14"/>
      <c r="F11" s="2854" t="s">
        <v>133</v>
      </c>
      <c r="G11" s="2864"/>
      <c r="H11" s="3320"/>
      <c r="I11" s="3324"/>
      <c r="J11" s="2854" t="s">
        <v>40</v>
      </c>
      <c r="K11" s="2852"/>
      <c r="L11" s="2971"/>
      <c r="M11" s="2965"/>
      <c r="N11" s="2854" t="s">
        <v>133</v>
      </c>
      <c r="O11" s="2864"/>
      <c r="P11" s="2964"/>
      <c r="Q11" s="2965"/>
      <c r="R11" s="2854" t="s">
        <v>40</v>
      </c>
      <c r="S11" s="2853"/>
      <c r="T11" s="2193"/>
      <c r="U11" s="2851" t="s">
        <v>40</v>
      </c>
      <c r="V11" s="2853"/>
      <c r="X11" s="1"/>
      <c r="Y11" s="14"/>
      <c r="Z11" s="31"/>
      <c r="AA11" s="14"/>
      <c r="AB11" s="31"/>
      <c r="AC11" s="5"/>
      <c r="AD11" s="14"/>
      <c r="AE11" s="13"/>
      <c r="AF11" s="14"/>
      <c r="AH11" s="14"/>
      <c r="AI11" s="14"/>
      <c r="AJ11" s="14"/>
      <c r="AK11" s="307"/>
    </row>
    <row r="12" spans="1:38" x14ac:dyDescent="0.2">
      <c r="A12" s="1"/>
      <c r="B12" s="2851" t="s">
        <v>331</v>
      </c>
      <c r="C12" s="2864"/>
      <c r="D12" s="2195"/>
      <c r="E12" s="14"/>
      <c r="F12" s="2854" t="s">
        <v>134</v>
      </c>
      <c r="G12" s="2864"/>
      <c r="H12" s="31"/>
      <c r="I12" s="85"/>
      <c r="J12" s="2854" t="s">
        <v>135</v>
      </c>
      <c r="K12" s="2852"/>
      <c r="L12" s="2851"/>
      <c r="M12" s="2864"/>
      <c r="N12" s="2854" t="s">
        <v>134</v>
      </c>
      <c r="O12" s="2864"/>
      <c r="P12" s="31"/>
      <c r="Q12" s="14"/>
      <c r="R12" s="2854" t="s">
        <v>135</v>
      </c>
      <c r="S12" s="2853"/>
      <c r="T12" s="2193"/>
      <c r="U12" s="2851" t="s">
        <v>136</v>
      </c>
      <c r="V12" s="2853"/>
      <c r="X12" s="1"/>
      <c r="Y12" s="14"/>
      <c r="Z12" s="31"/>
      <c r="AA12" s="14"/>
      <c r="AB12" s="31"/>
      <c r="AC12" s="5"/>
      <c r="AD12" s="14"/>
      <c r="AF12" s="14"/>
      <c r="AH12" s="14"/>
      <c r="AI12" s="14"/>
      <c r="AJ12" s="14"/>
      <c r="AK12" s="14"/>
    </row>
    <row r="13" spans="1:38" x14ac:dyDescent="0.2">
      <c r="A13" s="1"/>
      <c r="B13" s="2192" t="s">
        <v>137</v>
      </c>
      <c r="C13" s="2196"/>
      <c r="D13" s="2854" t="s">
        <v>138</v>
      </c>
      <c r="E13" s="2864"/>
      <c r="F13" s="2854" t="s">
        <v>139</v>
      </c>
      <c r="G13" s="2864"/>
      <c r="H13" s="2854" t="s">
        <v>140</v>
      </c>
      <c r="I13" s="2864"/>
      <c r="J13" s="2964" t="s">
        <v>872</v>
      </c>
      <c r="K13" s="2853"/>
      <c r="L13" s="2971" t="s">
        <v>143</v>
      </c>
      <c r="M13" s="2864"/>
      <c r="N13" s="2964" t="s">
        <v>144</v>
      </c>
      <c r="O13" s="2864"/>
      <c r="P13" s="2964" t="s">
        <v>140</v>
      </c>
      <c r="Q13" s="2864"/>
      <c r="R13" s="2964" t="s">
        <v>873</v>
      </c>
      <c r="S13" s="2972"/>
      <c r="T13" s="2193"/>
      <c r="U13" s="2971" t="s">
        <v>874</v>
      </c>
      <c r="V13" s="2972"/>
      <c r="X13" s="1"/>
      <c r="Y13" s="14"/>
      <c r="Z13" s="31"/>
      <c r="AA13" s="14"/>
      <c r="AB13" s="31"/>
      <c r="AC13" s="5"/>
      <c r="AD13" s="14"/>
      <c r="AF13" s="14"/>
    </row>
    <row r="14" spans="1:38" ht="13.5" thickBot="1" x14ac:dyDescent="0.25">
      <c r="A14" s="262"/>
      <c r="B14" s="3142"/>
      <c r="C14" s="2891"/>
      <c r="D14" s="2869"/>
      <c r="E14" s="2891"/>
      <c r="F14" s="2869" t="s">
        <v>489</v>
      </c>
      <c r="G14" s="2891"/>
      <c r="H14" s="36"/>
      <c r="I14" s="88"/>
      <c r="J14" s="2869"/>
      <c r="K14" s="2870"/>
      <c r="L14" s="3142"/>
      <c r="M14" s="2891"/>
      <c r="N14" s="2869" t="s">
        <v>487</v>
      </c>
      <c r="O14" s="2891"/>
      <c r="P14" s="36"/>
      <c r="Q14" s="17"/>
      <c r="R14" s="2869"/>
      <c r="S14" s="3141"/>
      <c r="T14" s="2193"/>
      <c r="U14" s="2212"/>
      <c r="V14" s="2211"/>
      <c r="X14" s="3142" t="s">
        <v>486</v>
      </c>
      <c r="Y14" s="2891"/>
      <c r="Z14" s="2869" t="s">
        <v>486</v>
      </c>
      <c r="AA14" s="2891"/>
      <c r="AB14" s="2869" t="s">
        <v>486</v>
      </c>
      <c r="AC14" s="3141"/>
      <c r="AD14" s="2193"/>
      <c r="AF14" s="2193"/>
    </row>
    <row r="15" spans="1:38" x14ac:dyDescent="0.2">
      <c r="A15" s="642" t="s">
        <v>591</v>
      </c>
      <c r="B15" s="1995">
        <v>18937.147000000001</v>
      </c>
      <c r="C15" s="669"/>
      <c r="D15" s="670">
        <v>24706.109999999997</v>
      </c>
      <c r="E15" s="669"/>
      <c r="F15" s="2129">
        <v>1.0916239999999999</v>
      </c>
      <c r="G15" s="669"/>
      <c r="H15" s="2179">
        <v>55028.218231855943</v>
      </c>
      <c r="I15" s="673"/>
      <c r="J15" s="674">
        <v>5041.9054672755665</v>
      </c>
      <c r="K15" s="730"/>
      <c r="L15" s="1998">
        <v>24848.443999999996</v>
      </c>
      <c r="M15" s="652"/>
      <c r="N15" s="2129">
        <v>1.0010829999999999</v>
      </c>
      <c r="O15" s="669"/>
      <c r="P15" s="2179">
        <v>55028.218231855943</v>
      </c>
      <c r="Q15" s="669"/>
      <c r="R15" s="1999">
        <v>59.595560345100239</v>
      </c>
      <c r="S15" s="730"/>
      <c r="T15" s="482"/>
      <c r="U15" s="2000">
        <v>5101.5010276206667</v>
      </c>
      <c r="V15" s="643"/>
      <c r="W15" s="440"/>
      <c r="X15" s="654">
        <v>55932.668427005403</v>
      </c>
      <c r="Y15" s="652"/>
      <c r="Z15" s="670">
        <v>661.12677798881452</v>
      </c>
      <c r="AA15" s="652"/>
      <c r="AB15" s="670">
        <v>56593.795204994218</v>
      </c>
      <c r="AC15" s="643"/>
      <c r="AD15" s="14"/>
      <c r="AF15" s="322"/>
    </row>
    <row r="16" spans="1:38" x14ac:dyDescent="0.2">
      <c r="A16" s="642" t="s">
        <v>494</v>
      </c>
      <c r="B16" s="1995">
        <v>7385.1545000000006</v>
      </c>
      <c r="C16" s="669"/>
      <c r="D16" s="670">
        <v>20172.900300000001</v>
      </c>
      <c r="E16" s="669"/>
      <c r="F16" s="2129">
        <v>1</v>
      </c>
      <c r="G16" s="669"/>
      <c r="H16" s="2179">
        <v>57055.664683751958</v>
      </c>
      <c r="I16" s="673"/>
      <c r="J16" s="674">
        <v>0</v>
      </c>
      <c r="K16" s="730"/>
      <c r="L16" s="1998">
        <v>20172.900300000001</v>
      </c>
      <c r="M16" s="652"/>
      <c r="N16" s="2129">
        <v>1.0344789999999999</v>
      </c>
      <c r="O16" s="669"/>
      <c r="P16" s="2179">
        <v>57055.664683751958</v>
      </c>
      <c r="Q16" s="669"/>
      <c r="R16" s="2001">
        <v>1967.2222626310831</v>
      </c>
      <c r="S16" s="730"/>
      <c r="T16" s="482"/>
      <c r="U16" s="2000">
        <v>1967.2222626310831</v>
      </c>
      <c r="V16" s="643"/>
      <c r="W16" s="440"/>
      <c r="X16" s="654">
        <v>0</v>
      </c>
      <c r="Y16" s="652"/>
      <c r="Z16" s="670">
        <v>21823.493370141347</v>
      </c>
      <c r="AA16" s="652"/>
      <c r="AB16" s="670">
        <v>21823.493370141347</v>
      </c>
      <c r="AC16" s="643"/>
      <c r="AD16" s="14"/>
      <c r="AF16" s="14"/>
    </row>
    <row r="17" spans="1:37" x14ac:dyDescent="0.2">
      <c r="A17" s="642" t="s">
        <v>612</v>
      </c>
      <c r="B17" s="1995">
        <v>8248.3059999999987</v>
      </c>
      <c r="C17" s="669"/>
      <c r="D17" s="670">
        <v>9560.5210000000006</v>
      </c>
      <c r="E17" s="669"/>
      <c r="F17" s="2129">
        <v>1.1000000000000001</v>
      </c>
      <c r="G17" s="669"/>
      <c r="H17" s="2179">
        <v>17782.967882924764</v>
      </c>
      <c r="I17" s="675"/>
      <c r="J17" s="674">
        <v>1778.2967882924786</v>
      </c>
      <c r="K17" s="730"/>
      <c r="L17" s="1998">
        <v>9744.8119999999999</v>
      </c>
      <c r="M17" s="652"/>
      <c r="N17" s="2129">
        <v>1.1089659999999999</v>
      </c>
      <c r="O17" s="669"/>
      <c r="P17" s="2179">
        <v>17782.967882924764</v>
      </c>
      <c r="Q17" s="731"/>
      <c r="R17" s="2001">
        <v>1937.7388783307797</v>
      </c>
      <c r="S17" s="730"/>
      <c r="T17" s="482"/>
      <c r="U17" s="2000">
        <v>3716.0356666232583</v>
      </c>
      <c r="V17" s="643"/>
      <c r="W17" s="440"/>
      <c r="X17" s="654">
        <v>19727.637749249287</v>
      </c>
      <c r="Y17" s="652"/>
      <c r="Z17" s="670">
        <v>21496.417749846947</v>
      </c>
      <c r="AA17" s="652"/>
      <c r="AB17" s="670">
        <v>41224.055499096234</v>
      </c>
      <c r="AC17" s="643"/>
      <c r="AD17" s="14"/>
      <c r="AF17" s="14"/>
    </row>
    <row r="18" spans="1:37" x14ac:dyDescent="0.2">
      <c r="A18" s="642" t="s">
        <v>306</v>
      </c>
      <c r="B18" s="1995">
        <v>14730.507</v>
      </c>
      <c r="C18" s="669"/>
      <c r="D18" s="670">
        <v>18159.240999999998</v>
      </c>
      <c r="E18" s="669"/>
      <c r="F18" s="2129">
        <v>1.1000000000000001</v>
      </c>
      <c r="G18" s="669"/>
      <c r="H18" s="2179">
        <v>39068.149865118314</v>
      </c>
      <c r="I18" s="673"/>
      <c r="J18" s="674">
        <v>3906.8149865118321</v>
      </c>
      <c r="K18" s="730"/>
      <c r="L18" s="1998">
        <v>18159.240999999998</v>
      </c>
      <c r="M18" s="652"/>
      <c r="N18" s="2129">
        <v>1.0488630000000001</v>
      </c>
      <c r="O18" s="669"/>
      <c r="P18" s="2179">
        <v>39068.149865118314</v>
      </c>
      <c r="Q18" s="669"/>
      <c r="R18" s="2001">
        <v>1908.9870068592791</v>
      </c>
      <c r="S18" s="730"/>
      <c r="T18" s="482"/>
      <c r="U18" s="2000">
        <v>5815.8019933711112</v>
      </c>
      <c r="V18" s="643"/>
      <c r="W18" s="440"/>
      <c r="X18" s="654">
        <v>43340.476862272495</v>
      </c>
      <c r="Y18" s="652"/>
      <c r="Z18" s="670">
        <v>21177.45720921224</v>
      </c>
      <c r="AA18" s="652"/>
      <c r="AB18" s="670">
        <v>64517.934071484735</v>
      </c>
      <c r="AC18" s="643"/>
      <c r="AD18" s="14"/>
      <c r="AF18" s="14"/>
    </row>
    <row r="19" spans="1:37" x14ac:dyDescent="0.2">
      <c r="A19" s="658" t="s">
        <v>496</v>
      </c>
      <c r="B19" s="1995">
        <v>8634.5669999999991</v>
      </c>
      <c r="C19" s="669"/>
      <c r="D19" s="670">
        <v>9966.5239999999994</v>
      </c>
      <c r="E19" s="669"/>
      <c r="F19" s="2129">
        <v>1.1000000000000001</v>
      </c>
      <c r="G19" s="669"/>
      <c r="H19" s="2179">
        <v>16119.066556994774</v>
      </c>
      <c r="I19" s="673"/>
      <c r="J19" s="674">
        <v>1611.9066556994803</v>
      </c>
      <c r="K19" s="730"/>
      <c r="L19" s="1998">
        <v>9966.5239999999994</v>
      </c>
      <c r="M19" s="652"/>
      <c r="N19" s="2129">
        <v>1.1073820000000001</v>
      </c>
      <c r="O19" s="669"/>
      <c r="P19" s="2179">
        <v>16119.066556994774</v>
      </c>
      <c r="Q19" s="669"/>
      <c r="R19" s="2001">
        <v>1730.8976050232159</v>
      </c>
      <c r="S19" s="730"/>
      <c r="T19" s="482"/>
      <c r="U19" s="2000">
        <v>3342.8042607226962</v>
      </c>
      <c r="V19" s="643"/>
      <c r="W19" s="440"/>
      <c r="X19" s="654">
        <v>17881.779238760679</v>
      </c>
      <c r="Y19" s="652"/>
      <c r="Z19" s="670">
        <v>19201.812182165995</v>
      </c>
      <c r="AA19" s="652"/>
      <c r="AB19" s="670">
        <v>37083.591420926678</v>
      </c>
      <c r="AC19" s="643"/>
      <c r="AD19" s="14"/>
      <c r="AF19" s="14"/>
    </row>
    <row r="20" spans="1:37" x14ac:dyDescent="0.2">
      <c r="A20" s="642" t="s">
        <v>445</v>
      </c>
      <c r="B20" s="1995">
        <v>12305.1535</v>
      </c>
      <c r="C20" s="669"/>
      <c r="D20" s="670">
        <v>20237.3351</v>
      </c>
      <c r="E20" s="669"/>
      <c r="F20" s="2129">
        <v>1.052011</v>
      </c>
      <c r="G20" s="669"/>
      <c r="H20" s="2179">
        <v>55783.60767635869</v>
      </c>
      <c r="I20" s="675"/>
      <c r="J20" s="674">
        <v>2901.3612188550906</v>
      </c>
      <c r="K20" s="730"/>
      <c r="L20" s="1998">
        <v>23319.525600000001</v>
      </c>
      <c r="M20" s="652"/>
      <c r="N20" s="2129">
        <v>1.012003</v>
      </c>
      <c r="O20" s="669"/>
      <c r="P20" s="2179">
        <v>55783.60767635869</v>
      </c>
      <c r="Q20" s="731"/>
      <c r="R20" s="2001">
        <v>669.57064293933217</v>
      </c>
      <c r="S20" s="730"/>
      <c r="T20" s="482"/>
      <c r="U20" s="2000">
        <v>3570.9318617944227</v>
      </c>
      <c r="V20" s="643"/>
      <c r="W20" s="440"/>
      <c r="X20" s="654">
        <v>32186.417634062422</v>
      </c>
      <c r="Y20" s="652"/>
      <c r="Z20" s="670">
        <v>7427.9204564736456</v>
      </c>
      <c r="AA20" s="652"/>
      <c r="AB20" s="670">
        <v>39614.338090536068</v>
      </c>
      <c r="AC20" s="643"/>
      <c r="AD20" s="14"/>
      <c r="AF20" s="14"/>
    </row>
    <row r="21" spans="1:37" x14ac:dyDescent="0.2">
      <c r="A21" s="642" t="s">
        <v>592</v>
      </c>
      <c r="B21" s="1995">
        <v>28904.753000000001</v>
      </c>
      <c r="C21" s="669"/>
      <c r="D21" s="670">
        <v>37348.712000000007</v>
      </c>
      <c r="E21" s="669"/>
      <c r="F21" s="2129">
        <v>1.0934790000000001</v>
      </c>
      <c r="G21" s="669"/>
      <c r="H21" s="2179">
        <v>76706.828174795388</v>
      </c>
      <c r="I21" s="673"/>
      <c r="J21" s="674">
        <v>7170.4775909517048</v>
      </c>
      <c r="K21" s="730"/>
      <c r="L21" s="1998">
        <v>37348.712000000007</v>
      </c>
      <c r="M21" s="652"/>
      <c r="N21" s="2129">
        <v>1</v>
      </c>
      <c r="O21" s="669"/>
      <c r="P21" s="2179">
        <v>76706.828174795388</v>
      </c>
      <c r="Q21" s="676"/>
      <c r="R21" s="2001">
        <v>0</v>
      </c>
      <c r="S21" s="730"/>
      <c r="T21" s="482"/>
      <c r="U21" s="2000">
        <v>7170.4775909517048</v>
      </c>
      <c r="V21" s="643"/>
      <c r="W21" s="440"/>
      <c r="X21" s="654">
        <v>79546.105765186483</v>
      </c>
      <c r="Y21" s="652"/>
      <c r="Z21" s="670">
        <v>0</v>
      </c>
      <c r="AA21" s="652"/>
      <c r="AB21" s="670">
        <v>79546.105765186483</v>
      </c>
      <c r="AC21" s="643"/>
      <c r="AD21" s="14"/>
      <c r="AF21" s="14"/>
    </row>
    <row r="22" spans="1:37" x14ac:dyDescent="0.2">
      <c r="A22" s="642" t="s">
        <v>593</v>
      </c>
      <c r="B22" s="1995">
        <v>17318.982</v>
      </c>
      <c r="C22" s="669"/>
      <c r="D22" s="670">
        <v>29670.403000000002</v>
      </c>
      <c r="E22" s="669"/>
      <c r="F22" s="2129">
        <v>1.045928</v>
      </c>
      <c r="G22" s="669"/>
      <c r="H22" s="2179">
        <v>80561.236713934617</v>
      </c>
      <c r="I22" s="673"/>
      <c r="J22" s="674">
        <v>3700.0164797975885</v>
      </c>
      <c r="K22" s="730"/>
      <c r="L22" s="1998">
        <v>31703.529000000002</v>
      </c>
      <c r="M22" s="652"/>
      <c r="N22" s="2129">
        <v>1</v>
      </c>
      <c r="O22" s="669"/>
      <c r="P22" s="2179">
        <v>80561.236713934617</v>
      </c>
      <c r="Q22" s="669"/>
      <c r="R22" s="2001">
        <v>0</v>
      </c>
      <c r="S22" s="730"/>
      <c r="T22" s="482"/>
      <c r="U22" s="2000">
        <v>3700.0164797975885</v>
      </c>
      <c r="V22" s="643"/>
      <c r="W22" s="440"/>
      <c r="X22" s="654">
        <v>41046.345728255452</v>
      </c>
      <c r="Y22" s="652"/>
      <c r="Z22" s="670">
        <v>0</v>
      </c>
      <c r="AA22" s="652"/>
      <c r="AB22" s="670">
        <v>41046.345728255452</v>
      </c>
      <c r="AC22" s="643"/>
      <c r="AD22" s="14"/>
      <c r="AF22" s="14"/>
    </row>
    <row r="23" spans="1:37" x14ac:dyDescent="0.2">
      <c r="A23" s="642" t="s">
        <v>594</v>
      </c>
      <c r="B23" s="1995">
        <v>17953.866000000002</v>
      </c>
      <c r="C23" s="669"/>
      <c r="D23" s="670">
        <v>18678.458000000002</v>
      </c>
      <c r="E23" s="669"/>
      <c r="F23" s="2129">
        <v>1.1000000000000001</v>
      </c>
      <c r="G23" s="669"/>
      <c r="H23" s="2179">
        <v>47557.947778496193</v>
      </c>
      <c r="I23" s="673"/>
      <c r="J23" s="674">
        <v>4755.7947778496236</v>
      </c>
      <c r="K23" s="730"/>
      <c r="L23" s="1998">
        <v>18678.458000000002</v>
      </c>
      <c r="M23" s="652"/>
      <c r="N23" s="2129">
        <v>1.0451539999999999</v>
      </c>
      <c r="O23" s="669"/>
      <c r="P23" s="2179">
        <v>47557.947778496193</v>
      </c>
      <c r="Q23" s="669"/>
      <c r="R23" s="2001">
        <v>2147.4315739902158</v>
      </c>
      <c r="S23" s="730"/>
      <c r="T23" s="482"/>
      <c r="U23" s="2000">
        <v>6903.2263518398395</v>
      </c>
      <c r="V23" s="643"/>
      <c r="W23" s="440"/>
      <c r="X23" s="654">
        <v>52758.683030224362</v>
      </c>
      <c r="Y23" s="652"/>
      <c r="Z23" s="670">
        <v>23822.65573546747</v>
      </c>
      <c r="AA23" s="652"/>
      <c r="AB23" s="670">
        <v>76581.338765691835</v>
      </c>
      <c r="AC23" s="643"/>
      <c r="AD23" s="14"/>
      <c r="AF23" s="14"/>
    </row>
    <row r="24" spans="1:37" x14ac:dyDescent="0.2">
      <c r="A24" s="642" t="s">
        <v>520</v>
      </c>
      <c r="B24" s="1995">
        <v>7310.5050000000001</v>
      </c>
      <c r="C24" s="669"/>
      <c r="D24" s="670">
        <v>7371.5550000000003</v>
      </c>
      <c r="E24" s="669"/>
      <c r="F24" s="2129">
        <v>1.1000000000000001</v>
      </c>
      <c r="G24" s="669"/>
      <c r="H24" s="2179">
        <v>14594.814642437881</v>
      </c>
      <c r="I24" s="673"/>
      <c r="J24" s="674">
        <v>1459.4814642437887</v>
      </c>
      <c r="K24" s="730"/>
      <c r="L24" s="1998">
        <v>7371.5550000000003</v>
      </c>
      <c r="M24" s="652"/>
      <c r="N24" s="2129">
        <v>1.1259170000000001</v>
      </c>
      <c r="O24" s="669"/>
      <c r="P24" s="2179">
        <v>14594.814642437881</v>
      </c>
      <c r="Q24" s="669"/>
      <c r="R24" s="2001">
        <v>1837.7352753318501</v>
      </c>
      <c r="S24" s="730"/>
      <c r="T24" s="482"/>
      <c r="U24" s="677">
        <v>3297.2167395756387</v>
      </c>
      <c r="V24" s="643"/>
      <c r="W24" s="440"/>
      <c r="X24" s="654">
        <v>16190.841606361781</v>
      </c>
      <c r="Y24" s="652"/>
      <c r="Z24" s="670">
        <v>20387.022025482551</v>
      </c>
      <c r="AA24" s="652"/>
      <c r="AB24" s="670">
        <v>36577.863631844331</v>
      </c>
      <c r="AC24" s="643"/>
      <c r="AD24" s="14"/>
      <c r="AF24" s="14"/>
    </row>
    <row r="25" spans="1:37" x14ac:dyDescent="0.2">
      <c r="A25" s="642" t="s">
        <v>531</v>
      </c>
      <c r="B25" s="1995">
        <v>12472.276</v>
      </c>
      <c r="C25" s="669"/>
      <c r="D25" s="670">
        <v>18660.026999999998</v>
      </c>
      <c r="E25" s="669"/>
      <c r="F25" s="2129">
        <v>1.067099</v>
      </c>
      <c r="G25" s="669"/>
      <c r="H25" s="2179">
        <v>41905.411219249036</v>
      </c>
      <c r="I25" s="675"/>
      <c r="J25" s="674">
        <v>2811.8111874003953</v>
      </c>
      <c r="K25" s="730"/>
      <c r="L25" s="1998">
        <v>19445.126999999997</v>
      </c>
      <c r="M25" s="652"/>
      <c r="N25" s="2129">
        <v>1.0396780000000001</v>
      </c>
      <c r="O25" s="669"/>
      <c r="P25" s="2179">
        <v>41905.411219249036</v>
      </c>
      <c r="Q25" s="731"/>
      <c r="R25" s="2001">
        <v>1662.7229063573686</v>
      </c>
      <c r="S25" s="730"/>
      <c r="T25" s="482"/>
      <c r="U25" s="2000">
        <v>4474.5340937577639</v>
      </c>
      <c r="V25" s="643"/>
      <c r="W25" s="440"/>
      <c r="X25" s="654">
        <v>31192.989207152645</v>
      </c>
      <c r="Y25" s="652"/>
      <c r="Z25" s="670">
        <v>18445.512239547606</v>
      </c>
      <c r="AA25" s="652"/>
      <c r="AB25" s="670">
        <v>49638.501446700247</v>
      </c>
      <c r="AC25" s="643"/>
      <c r="AD25" s="14"/>
      <c r="AE25" s="2843" t="s">
        <v>1215</v>
      </c>
      <c r="AF25" s="14"/>
    </row>
    <row r="26" spans="1:37" x14ac:dyDescent="0.2">
      <c r="A26" s="642" t="s">
        <v>500</v>
      </c>
      <c r="B26" s="1995">
        <v>13858.404500000001</v>
      </c>
      <c r="C26" s="669"/>
      <c r="D26" s="670">
        <v>28263.577000000001</v>
      </c>
      <c r="E26" s="669"/>
      <c r="F26" s="2129">
        <v>1.0225820000000001</v>
      </c>
      <c r="G26" s="669"/>
      <c r="H26" s="2179">
        <v>68752.686187058483</v>
      </c>
      <c r="I26" s="673"/>
      <c r="J26" s="674">
        <v>1552.5731594761601</v>
      </c>
      <c r="K26" s="730"/>
      <c r="L26" s="1998">
        <v>39610.989300000001</v>
      </c>
      <c r="M26" s="652"/>
      <c r="N26" s="2129">
        <v>1</v>
      </c>
      <c r="O26" s="669"/>
      <c r="P26" s="2179">
        <v>68752.686187058483</v>
      </c>
      <c r="Q26" s="669"/>
      <c r="R26" s="2001">
        <v>0</v>
      </c>
      <c r="S26" s="730"/>
      <c r="T26" s="482"/>
      <c r="U26" s="2000">
        <v>1552.5731594761601</v>
      </c>
      <c r="V26" s="643"/>
      <c r="W26" s="440"/>
      <c r="X26" s="654">
        <v>17223.559684186759</v>
      </c>
      <c r="Y26" s="652"/>
      <c r="Z26" s="670">
        <v>0</v>
      </c>
      <c r="AA26" s="652"/>
      <c r="AB26" s="670">
        <v>17223.559684186759</v>
      </c>
      <c r="AC26" s="643"/>
      <c r="AD26" s="14"/>
      <c r="AE26" s="2844"/>
      <c r="AF26" s="14"/>
    </row>
    <row r="27" spans="1:37" x14ac:dyDescent="0.2">
      <c r="A27" s="642" t="s">
        <v>503</v>
      </c>
      <c r="B27" s="1995">
        <v>12024.3259</v>
      </c>
      <c r="C27" s="669"/>
      <c r="D27" s="670">
        <v>35272.166899999997</v>
      </c>
      <c r="E27" s="669"/>
      <c r="F27" s="2129">
        <v>1</v>
      </c>
      <c r="G27" s="669"/>
      <c r="H27" s="2179">
        <v>98605.598593440445</v>
      </c>
      <c r="I27" s="675"/>
      <c r="J27" s="674">
        <v>0</v>
      </c>
      <c r="K27" s="730"/>
      <c r="L27" s="1998">
        <v>40143.203899999993</v>
      </c>
      <c r="M27" s="652"/>
      <c r="N27" s="2129">
        <v>1</v>
      </c>
      <c r="O27" s="669"/>
      <c r="P27" s="2179">
        <v>98605.598593440445</v>
      </c>
      <c r="Q27" s="731"/>
      <c r="R27" s="2001">
        <v>0</v>
      </c>
      <c r="S27" s="730"/>
      <c r="T27" s="482"/>
      <c r="U27" s="2000">
        <v>0</v>
      </c>
      <c r="V27" s="643"/>
      <c r="W27" s="440"/>
      <c r="X27" s="654">
        <v>0</v>
      </c>
      <c r="Y27" s="652"/>
      <c r="Z27" s="670">
        <v>0</v>
      </c>
      <c r="AA27" s="652"/>
      <c r="AB27" s="670">
        <v>0</v>
      </c>
      <c r="AC27" s="643"/>
      <c r="AD27" s="14"/>
      <c r="AE27" s="2844"/>
      <c r="AF27" s="14"/>
    </row>
    <row r="28" spans="1:37" x14ac:dyDescent="0.2">
      <c r="A28" s="642" t="s">
        <v>505</v>
      </c>
      <c r="B28" s="1995">
        <v>2250.6716999999999</v>
      </c>
      <c r="C28" s="669"/>
      <c r="D28" s="670">
        <v>6114.029700000001</v>
      </c>
      <c r="E28" s="669"/>
      <c r="F28" s="2129">
        <v>1</v>
      </c>
      <c r="G28" s="669"/>
      <c r="H28" s="2179">
        <v>14691.475882220178</v>
      </c>
      <c r="I28" s="673"/>
      <c r="J28" s="674">
        <v>0</v>
      </c>
      <c r="K28" s="730"/>
      <c r="L28" s="1998">
        <v>6114.029700000001</v>
      </c>
      <c r="M28" s="652"/>
      <c r="N28" s="2129">
        <v>1.1349</v>
      </c>
      <c r="O28" s="669"/>
      <c r="P28" s="2179">
        <v>14691.475882220178</v>
      </c>
      <c r="Q28" s="669"/>
      <c r="R28" s="2001">
        <v>1981.8800965115024</v>
      </c>
      <c r="S28" s="730"/>
      <c r="T28" s="482"/>
      <c r="U28" s="2000">
        <v>1981.8800965115024</v>
      </c>
      <c r="V28" s="643"/>
      <c r="W28" s="440"/>
      <c r="X28" s="654">
        <v>0</v>
      </c>
      <c r="Y28" s="652"/>
      <c r="Z28" s="670">
        <v>21986.100893747818</v>
      </c>
      <c r="AA28" s="652"/>
      <c r="AB28" s="670">
        <v>21986.100893747818</v>
      </c>
      <c r="AC28" s="643"/>
      <c r="AD28" s="14"/>
      <c r="AE28" s="2844"/>
      <c r="AF28" s="14"/>
    </row>
    <row r="29" spans="1:37" x14ac:dyDescent="0.2">
      <c r="A29" s="642" t="s">
        <v>104</v>
      </c>
      <c r="B29" s="1995">
        <v>116188.9399</v>
      </c>
      <c r="C29" s="669" t="s">
        <v>490</v>
      </c>
      <c r="D29" s="670">
        <v>172247.87809999997</v>
      </c>
      <c r="E29" s="669" t="s">
        <v>490</v>
      </c>
      <c r="F29" s="2129">
        <v>1.0686359999999999</v>
      </c>
      <c r="G29" s="669"/>
      <c r="H29" s="2179">
        <v>119803.37613570437</v>
      </c>
      <c r="I29" s="675"/>
      <c r="J29" s="674">
        <v>8222.8245244501886</v>
      </c>
      <c r="K29" s="730"/>
      <c r="L29" s="1998">
        <v>172303.96439999997</v>
      </c>
      <c r="M29" s="652"/>
      <c r="N29" s="2129">
        <v>1</v>
      </c>
      <c r="O29" s="669"/>
      <c r="P29" s="2179">
        <v>119803.37613570437</v>
      </c>
      <c r="Q29" s="669"/>
      <c r="R29" s="2001">
        <v>0</v>
      </c>
      <c r="S29" s="730"/>
      <c r="T29" s="482"/>
      <c r="U29" s="2000">
        <v>8222.8245244501886</v>
      </c>
      <c r="V29" s="643"/>
      <c r="W29" s="440"/>
      <c r="X29" s="654">
        <v>91220.377027029943</v>
      </c>
      <c r="Y29" s="652"/>
      <c r="Z29" s="670">
        <v>0</v>
      </c>
      <c r="AA29" s="652"/>
      <c r="AB29" s="670">
        <v>91220.377027029943</v>
      </c>
      <c r="AC29" s="643"/>
      <c r="AD29" s="14"/>
      <c r="AF29" s="14"/>
    </row>
    <row r="30" spans="1:37" x14ac:dyDescent="0.2">
      <c r="A30" s="642" t="s">
        <v>506</v>
      </c>
      <c r="B30" s="1995">
        <v>5062.8161</v>
      </c>
      <c r="C30" s="669"/>
      <c r="D30" s="670">
        <v>22192.756899999997</v>
      </c>
      <c r="E30" s="669"/>
      <c r="F30" s="2129">
        <v>1</v>
      </c>
      <c r="G30" s="669"/>
      <c r="H30" s="2179">
        <v>62043.362990763846</v>
      </c>
      <c r="I30" s="673"/>
      <c r="J30" s="674">
        <v>0</v>
      </c>
      <c r="K30" s="730"/>
      <c r="L30" s="1998">
        <v>22192.756899999997</v>
      </c>
      <c r="M30" s="652"/>
      <c r="N30" s="2129">
        <v>1.020052</v>
      </c>
      <c r="O30" s="669"/>
      <c r="P30" s="2179">
        <v>62043.362990763846</v>
      </c>
      <c r="Q30" s="669"/>
      <c r="R30" s="2001">
        <v>1244.0935146907941</v>
      </c>
      <c r="S30" s="730"/>
      <c r="T30" s="482"/>
      <c r="U30" s="2000">
        <v>1244.0935146907941</v>
      </c>
      <c r="V30" s="643"/>
      <c r="W30" s="440"/>
      <c r="X30" s="654">
        <v>0</v>
      </c>
      <c r="Y30" s="652"/>
      <c r="Z30" s="670">
        <v>13801.422993951732</v>
      </c>
      <c r="AA30" s="652"/>
      <c r="AB30" s="670">
        <v>13801.422993951732</v>
      </c>
      <c r="AC30" s="643"/>
      <c r="AD30" s="14"/>
      <c r="AF30" s="14"/>
      <c r="AG30" s="14"/>
      <c r="AH30" s="14"/>
      <c r="AI30" s="14"/>
      <c r="AJ30" s="14"/>
      <c r="AK30" s="14"/>
    </row>
    <row r="31" spans="1:37" x14ac:dyDescent="0.2">
      <c r="A31" s="658" t="s">
        <v>320</v>
      </c>
      <c r="B31" s="1995">
        <v>32406.368999999999</v>
      </c>
      <c r="C31" s="669"/>
      <c r="D31" s="670">
        <v>35931.688000000002</v>
      </c>
      <c r="E31" s="669"/>
      <c r="F31" s="2129">
        <v>1.1000000000000001</v>
      </c>
      <c r="G31" s="669"/>
      <c r="H31" s="2179">
        <v>87665.937539793711</v>
      </c>
      <c r="I31" s="673"/>
      <c r="J31" s="674">
        <v>8766.5937539793813</v>
      </c>
      <c r="K31" s="730"/>
      <c r="L31" s="1998">
        <v>36850.259000000005</v>
      </c>
      <c r="M31" s="652"/>
      <c r="N31" s="2129">
        <v>1</v>
      </c>
      <c r="O31" s="669"/>
      <c r="P31" s="2179">
        <v>87665.937539793711</v>
      </c>
      <c r="Q31" s="669"/>
      <c r="R31" s="2001">
        <v>0</v>
      </c>
      <c r="S31" s="730"/>
      <c r="T31" s="482"/>
      <c r="U31" s="2000">
        <v>8766.5937539793813</v>
      </c>
      <c r="V31" s="643"/>
      <c r="W31" s="440"/>
      <c r="X31" s="654">
        <v>97252.712264862013</v>
      </c>
      <c r="Y31" s="652"/>
      <c r="Z31" s="670">
        <v>0</v>
      </c>
      <c r="AA31" s="652"/>
      <c r="AB31" s="670">
        <v>97252.712264862013</v>
      </c>
      <c r="AC31" s="643"/>
      <c r="AD31" s="14"/>
      <c r="AF31" s="14"/>
    </row>
    <row r="32" spans="1:37" x14ac:dyDescent="0.2">
      <c r="A32" s="642" t="s">
        <v>614</v>
      </c>
      <c r="B32" s="1995">
        <v>12925.014000000001</v>
      </c>
      <c r="C32" s="669"/>
      <c r="D32" s="670">
        <v>14457.173999999999</v>
      </c>
      <c r="E32" s="669"/>
      <c r="F32" s="2129">
        <v>1.1000000000000001</v>
      </c>
      <c r="G32" s="669"/>
      <c r="H32" s="2179">
        <v>31004.558334917634</v>
      </c>
      <c r="I32" s="673"/>
      <c r="J32" s="674">
        <v>3100.4558334917638</v>
      </c>
      <c r="K32" s="730"/>
      <c r="L32" s="1998">
        <v>14507.246999999999</v>
      </c>
      <c r="M32" s="652"/>
      <c r="N32" s="2129">
        <v>1.074948</v>
      </c>
      <c r="O32" s="669"/>
      <c r="P32" s="2179">
        <v>31004.558334917634</v>
      </c>
      <c r="Q32" s="676"/>
      <c r="R32" s="2001">
        <v>2323.7296380854059</v>
      </c>
      <c r="S32" s="730"/>
      <c r="T32" s="482"/>
      <c r="U32" s="2000">
        <v>5424.1854715771697</v>
      </c>
      <c r="V32" s="643"/>
      <c r="W32" s="440"/>
      <c r="X32" s="654">
        <v>34395.08519801277</v>
      </c>
      <c r="Y32" s="652"/>
      <c r="Z32" s="670">
        <v>25778.428454206598</v>
      </c>
      <c r="AA32" s="652"/>
      <c r="AB32" s="670">
        <v>60173.513652219364</v>
      </c>
      <c r="AC32" s="643"/>
      <c r="AD32" s="14"/>
      <c r="AF32" s="14"/>
    </row>
    <row r="33" spans="1:33" x14ac:dyDescent="0.2">
      <c r="A33" s="642" t="s">
        <v>509</v>
      </c>
      <c r="B33" s="1995">
        <v>7585.4549999999999</v>
      </c>
      <c r="C33" s="669"/>
      <c r="D33" s="670">
        <v>8121.8</v>
      </c>
      <c r="E33" s="669"/>
      <c r="F33" s="2129">
        <v>1.1000000000000001</v>
      </c>
      <c r="G33" s="669"/>
      <c r="H33" s="2179">
        <v>20526.685463189173</v>
      </c>
      <c r="I33" s="673"/>
      <c r="J33" s="674">
        <v>2052.6685463189206</v>
      </c>
      <c r="K33" s="730"/>
      <c r="L33" s="1998">
        <v>8121.8</v>
      </c>
      <c r="M33" s="652"/>
      <c r="N33" s="2129">
        <v>1.1205590000000001</v>
      </c>
      <c r="O33" s="669"/>
      <c r="P33" s="2179">
        <v>20526.685463189173</v>
      </c>
      <c r="Q33" s="676"/>
      <c r="R33" s="2001">
        <v>2474.6766727566246</v>
      </c>
      <c r="S33" s="730"/>
      <c r="T33" s="482"/>
      <c r="U33" s="2000">
        <v>4527.3452190755452</v>
      </c>
      <c r="V33" s="643"/>
      <c r="W33" s="440"/>
      <c r="X33" s="654">
        <v>22771.396635058001</v>
      </c>
      <c r="Y33" s="652"/>
      <c r="Z33" s="670">
        <v>27452.968069259543</v>
      </c>
      <c r="AA33" s="652"/>
      <c r="AB33" s="670">
        <v>50224.364704317544</v>
      </c>
      <c r="AC33" s="643"/>
      <c r="AD33" s="14"/>
      <c r="AF33" s="14"/>
    </row>
    <row r="34" spans="1:33" x14ac:dyDescent="0.2">
      <c r="A34" s="658" t="s">
        <v>634</v>
      </c>
      <c r="B34" s="1995">
        <v>19841.620999999999</v>
      </c>
      <c r="C34" s="669"/>
      <c r="D34" s="670">
        <v>20346.559999999998</v>
      </c>
      <c r="E34" s="669"/>
      <c r="F34" s="2129">
        <v>1.1000000000000001</v>
      </c>
      <c r="G34" s="669"/>
      <c r="H34" s="2179">
        <v>40665.265090089619</v>
      </c>
      <c r="I34" s="673"/>
      <c r="J34" s="674">
        <v>4066.526509008967</v>
      </c>
      <c r="K34" s="730"/>
      <c r="L34" s="1998">
        <v>20346.559999999998</v>
      </c>
      <c r="M34" s="652"/>
      <c r="N34" s="2129">
        <v>1.033239</v>
      </c>
      <c r="O34" s="669"/>
      <c r="P34" s="2179">
        <v>40665.265090089619</v>
      </c>
      <c r="Q34" s="669"/>
      <c r="R34" s="2001">
        <v>1351.6727463294883</v>
      </c>
      <c r="S34" s="730"/>
      <c r="T34" s="482"/>
      <c r="U34" s="2000">
        <v>5418.1992553384553</v>
      </c>
      <c r="V34" s="643"/>
      <c r="W34" s="440"/>
      <c r="X34" s="654">
        <v>45112.245827356157</v>
      </c>
      <c r="Y34" s="652"/>
      <c r="Z34" s="670">
        <v>14994.859390554886</v>
      </c>
      <c r="AA34" s="652"/>
      <c r="AB34" s="670">
        <v>60107.105217911041</v>
      </c>
      <c r="AC34" s="643"/>
      <c r="AD34" s="14"/>
      <c r="AF34" s="14"/>
    </row>
    <row r="35" spans="1:33" x14ac:dyDescent="0.2">
      <c r="A35" s="642" t="s">
        <v>511</v>
      </c>
      <c r="B35" s="1995">
        <v>12605.0946</v>
      </c>
      <c r="C35" s="669"/>
      <c r="D35" s="670">
        <v>15366.188600000001</v>
      </c>
      <c r="E35" s="669"/>
      <c r="F35" s="2129">
        <v>1.1000000000000001</v>
      </c>
      <c r="G35" s="669"/>
      <c r="H35" s="2179">
        <v>37465.343620647844</v>
      </c>
      <c r="I35" s="673"/>
      <c r="J35" s="674">
        <v>3746.5343620647909</v>
      </c>
      <c r="K35" s="730"/>
      <c r="L35" s="1998">
        <v>15366.188600000001</v>
      </c>
      <c r="M35" s="652"/>
      <c r="N35" s="2129">
        <v>1.068813</v>
      </c>
      <c r="O35" s="669"/>
      <c r="P35" s="2179">
        <v>37465.343620647844</v>
      </c>
      <c r="Q35" s="676"/>
      <c r="R35" s="2001">
        <v>2578.1026905676408</v>
      </c>
      <c r="S35" s="730"/>
      <c r="T35" s="482"/>
      <c r="U35" s="2000">
        <v>6324.6370526324317</v>
      </c>
      <c r="V35" s="643"/>
      <c r="W35" s="440"/>
      <c r="X35" s="654">
        <v>41562.394531959791</v>
      </c>
      <c r="Y35" s="652"/>
      <c r="Z35" s="670">
        <v>28600.330549277449</v>
      </c>
      <c r="AA35" s="652"/>
      <c r="AB35" s="670">
        <v>70162.725081237237</v>
      </c>
      <c r="AC35" s="643"/>
      <c r="AD35" s="14"/>
      <c r="AF35" s="14"/>
    </row>
    <row r="36" spans="1:33" x14ac:dyDescent="0.2">
      <c r="A36" s="642" t="s">
        <v>326</v>
      </c>
      <c r="B36" s="1995">
        <v>12285.736500000001</v>
      </c>
      <c r="C36" s="669"/>
      <c r="D36" s="670">
        <v>22644.184700000002</v>
      </c>
      <c r="E36" s="669"/>
      <c r="F36" s="2129">
        <v>1.035639</v>
      </c>
      <c r="G36" s="669"/>
      <c r="H36" s="2179">
        <v>64490.938822346056</v>
      </c>
      <c r="I36" s="673"/>
      <c r="J36" s="674">
        <v>2298.3925686895964</v>
      </c>
      <c r="K36" s="730"/>
      <c r="L36" s="1998">
        <v>22644.184700000002</v>
      </c>
      <c r="M36" s="652"/>
      <c r="N36" s="2129">
        <v>1.0168269999999999</v>
      </c>
      <c r="O36" s="669"/>
      <c r="P36" s="2179">
        <v>64490.938822346056</v>
      </c>
      <c r="Q36" s="676"/>
      <c r="R36" s="2001">
        <v>1085.1890275636106</v>
      </c>
      <c r="S36" s="730"/>
      <c r="T36" s="482"/>
      <c r="U36" s="2000">
        <v>3383.581596253207</v>
      </c>
      <c r="V36" s="643"/>
      <c r="W36" s="440"/>
      <c r="X36" s="654">
        <v>25497.350216896128</v>
      </c>
      <c r="Y36" s="652"/>
      <c r="Z36" s="670">
        <v>12038.606922183777</v>
      </c>
      <c r="AA36" s="652"/>
      <c r="AB36" s="670">
        <v>37535.957139079903</v>
      </c>
      <c r="AC36" s="643"/>
      <c r="AD36" s="14"/>
      <c r="AF36" s="14"/>
    </row>
    <row r="37" spans="1:33" ht="13.5" thickBot="1" x14ac:dyDescent="0.25">
      <c r="A37" s="6" t="s">
        <v>513</v>
      </c>
      <c r="B37" s="1995">
        <v>15487.852999999999</v>
      </c>
      <c r="C37" s="14"/>
      <c r="D37" s="11">
        <v>15583.232000000002</v>
      </c>
      <c r="E37" s="88"/>
      <c r="F37" s="2130">
        <v>1.1000000000000001</v>
      </c>
      <c r="G37" s="14"/>
      <c r="H37" s="2179">
        <v>21264.30142817659</v>
      </c>
      <c r="I37" s="88"/>
      <c r="J37" s="483">
        <v>2126.4301428176623</v>
      </c>
      <c r="K37" s="203"/>
      <c r="L37" s="2003">
        <v>15583.232000000002</v>
      </c>
      <c r="M37" s="137"/>
      <c r="N37" s="2129">
        <v>1.0672630000000001</v>
      </c>
      <c r="O37" s="14"/>
      <c r="P37" s="2179">
        <v>21264.30142817659</v>
      </c>
      <c r="Q37" s="316"/>
      <c r="R37" s="2004">
        <v>1430.3007069634441</v>
      </c>
      <c r="S37" s="488"/>
      <c r="T37" s="4"/>
      <c r="U37" s="2005">
        <v>3556.7308497811064</v>
      </c>
      <c r="V37" s="7"/>
      <c r="W37" s="440"/>
      <c r="X37" s="48">
        <v>23589.675150271818</v>
      </c>
      <c r="Y37" s="40"/>
      <c r="Z37" s="12">
        <v>15867.123196327333</v>
      </c>
      <c r="AA37" s="40"/>
      <c r="AB37" s="12">
        <v>39456.798346599149</v>
      </c>
      <c r="AC37" s="7"/>
      <c r="AD37" s="14"/>
      <c r="AF37" s="14"/>
    </row>
    <row r="38" spans="1:33" ht="13.5" thickBot="1" x14ac:dyDescent="0.25">
      <c r="A38" s="87" t="s">
        <v>488</v>
      </c>
      <c r="B38" s="2006">
        <v>416723.51820000005</v>
      </c>
      <c r="C38" s="2007"/>
      <c r="D38" s="2008">
        <v>611073.02230000007</v>
      </c>
      <c r="E38" s="2009"/>
      <c r="F38" s="2010"/>
      <c r="G38" s="2007"/>
      <c r="H38" s="2180">
        <v>1169143.4435142656</v>
      </c>
      <c r="I38" s="2012"/>
      <c r="J38" s="2013">
        <v>71070.866017174994</v>
      </c>
      <c r="K38" s="2068"/>
      <c r="L38" s="2014">
        <v>634543.24340000004</v>
      </c>
      <c r="M38" s="1985"/>
      <c r="N38" s="2015"/>
      <c r="O38" s="2007"/>
      <c r="P38" s="2180">
        <v>1169143.4435142656</v>
      </c>
      <c r="Q38" s="316"/>
      <c r="R38" s="2016">
        <v>28391.546805276736</v>
      </c>
      <c r="S38" s="2069"/>
      <c r="T38" s="39"/>
      <c r="U38" s="2017">
        <v>99462.412822451704</v>
      </c>
      <c r="V38" s="2018"/>
      <c r="X38" s="1902">
        <v>788428.74178416445</v>
      </c>
      <c r="Y38" s="1985"/>
      <c r="Z38" s="1901">
        <v>314963.25821583573</v>
      </c>
      <c r="AA38" s="1985"/>
      <c r="AB38" s="1901">
        <v>1103392</v>
      </c>
      <c r="AC38" s="7"/>
      <c r="AD38" s="14"/>
      <c r="AF38" s="14"/>
    </row>
    <row r="39" spans="1:33" s="320" customFormat="1" ht="16.5" x14ac:dyDescent="0.25">
      <c r="A39" s="320" t="s">
        <v>61</v>
      </c>
      <c r="T39" s="321"/>
      <c r="U39" s="321"/>
      <c r="Z39" s="228"/>
      <c r="AA39"/>
      <c r="AB39" s="229"/>
      <c r="AE39"/>
      <c r="AG39" s="2019"/>
    </row>
    <row r="40" spans="1:33" s="320" customFormat="1" ht="16.5" x14ac:dyDescent="0.25">
      <c r="A40" s="320" t="s">
        <v>362</v>
      </c>
      <c r="AE40"/>
      <c r="AG40" s="681"/>
    </row>
    <row r="41" spans="1:33" s="320" customFormat="1" ht="16.5" x14ac:dyDescent="0.25">
      <c r="A41" s="320" t="s">
        <v>363</v>
      </c>
      <c r="AE41"/>
    </row>
    <row r="42" spans="1:33" s="320" customFormat="1" ht="16.5" x14ac:dyDescent="0.25">
      <c r="A42" s="320" t="s">
        <v>332</v>
      </c>
      <c r="AE42"/>
    </row>
    <row r="43" spans="1:33" ht="16.5" x14ac:dyDescent="0.25">
      <c r="A43" s="486"/>
    </row>
    <row r="44" spans="1:33" x14ac:dyDescent="0.2">
      <c r="P44" s="682"/>
    </row>
    <row r="45" spans="1:33" x14ac:dyDescent="0.2">
      <c r="F45" s="682"/>
    </row>
    <row r="47" spans="1:33" x14ac:dyDescent="0.2">
      <c r="AE47" s="60"/>
    </row>
    <row r="53" spans="31:31" ht="15" x14ac:dyDescent="0.2">
      <c r="AE53" s="34"/>
    </row>
    <row r="54" spans="31:31" ht="15" x14ac:dyDescent="0.2">
      <c r="AE54" s="34"/>
    </row>
    <row r="55" spans="31:31" ht="15" x14ac:dyDescent="0.2">
      <c r="AE55" s="34"/>
    </row>
    <row r="56" spans="31:31" ht="15" x14ac:dyDescent="0.2">
      <c r="AE56" s="34"/>
    </row>
    <row r="57" spans="31:31" ht="15" x14ac:dyDescent="0.2">
      <c r="AE57" s="34"/>
    </row>
    <row r="58" spans="31:31" ht="15" x14ac:dyDescent="0.2">
      <c r="AE58" s="34"/>
    </row>
    <row r="59" spans="31:31" ht="15" x14ac:dyDescent="0.2">
      <c r="AE59" s="34"/>
    </row>
    <row r="60" spans="31:31" ht="15" x14ac:dyDescent="0.2">
      <c r="AE60" s="34"/>
    </row>
    <row r="61" spans="31:31" ht="15" x14ac:dyDescent="0.2">
      <c r="AE61" s="34"/>
    </row>
    <row r="62" spans="31:31" ht="15" x14ac:dyDescent="0.2">
      <c r="AE62" s="34"/>
    </row>
    <row r="63" spans="31:31" ht="15" x14ac:dyDescent="0.2">
      <c r="AE63" s="34"/>
    </row>
    <row r="64" spans="31:31" ht="15" x14ac:dyDescent="0.2">
      <c r="AE64" s="34"/>
    </row>
    <row r="66" spans="31:31" ht="15" x14ac:dyDescent="0.2">
      <c r="AE66" s="34"/>
    </row>
    <row r="67" spans="31:31" ht="15" x14ac:dyDescent="0.2">
      <c r="AE67" s="34"/>
    </row>
  </sheetData>
  <mergeCells count="82">
    <mergeCell ref="P5:S5"/>
    <mergeCell ref="B3:K3"/>
    <mergeCell ref="L3:S3"/>
    <mergeCell ref="X3:AC3"/>
    <mergeCell ref="P4:Q4"/>
    <mergeCell ref="X4:AC4"/>
    <mergeCell ref="B5:G5"/>
    <mergeCell ref="H5:K5"/>
    <mergeCell ref="L5:O5"/>
    <mergeCell ref="B7:G7"/>
    <mergeCell ref="H7:K7"/>
    <mergeCell ref="L7:O7"/>
    <mergeCell ref="P7:S7"/>
    <mergeCell ref="U7:V7"/>
    <mergeCell ref="B6:G6"/>
    <mergeCell ref="H6:K6"/>
    <mergeCell ref="L6:O6"/>
    <mergeCell ref="P6:S6"/>
    <mergeCell ref="U6:V6"/>
    <mergeCell ref="Z8:AA8"/>
    <mergeCell ref="AB8:AC8"/>
    <mergeCell ref="B9:C9"/>
    <mergeCell ref="H9:I9"/>
    <mergeCell ref="L9:M9"/>
    <mergeCell ref="P9:Q9"/>
    <mergeCell ref="U9:V9"/>
    <mergeCell ref="X9:Y9"/>
    <mergeCell ref="Z9:AA9"/>
    <mergeCell ref="B8:G8"/>
    <mergeCell ref="H8:K8"/>
    <mergeCell ref="L8:O8"/>
    <mergeCell ref="P8:S8"/>
    <mergeCell ref="U8:V8"/>
    <mergeCell ref="X8:Y8"/>
    <mergeCell ref="Z10:AA10"/>
    <mergeCell ref="B10:C10"/>
    <mergeCell ref="D10:E10"/>
    <mergeCell ref="F10:G10"/>
    <mergeCell ref="H10:I10"/>
    <mergeCell ref="J10:K10"/>
    <mergeCell ref="L10:M10"/>
    <mergeCell ref="N10:O10"/>
    <mergeCell ref="P10:Q10"/>
    <mergeCell ref="R10:S10"/>
    <mergeCell ref="U10:V10"/>
    <mergeCell ref="X10:Y10"/>
    <mergeCell ref="P11:Q11"/>
    <mergeCell ref="R11:S11"/>
    <mergeCell ref="U11:V11"/>
    <mergeCell ref="B12:C12"/>
    <mergeCell ref="F12:G12"/>
    <mergeCell ref="J12:K12"/>
    <mergeCell ref="L12:M12"/>
    <mergeCell ref="N12:O12"/>
    <mergeCell ref="R12:S12"/>
    <mergeCell ref="U12:V12"/>
    <mergeCell ref="B11:C11"/>
    <mergeCell ref="F11:G11"/>
    <mergeCell ref="H11:I11"/>
    <mergeCell ref="J11:K11"/>
    <mergeCell ref="L11:M11"/>
    <mergeCell ref="N11:O11"/>
    <mergeCell ref="N14:O14"/>
    <mergeCell ref="R14:S14"/>
    <mergeCell ref="D13:E13"/>
    <mergeCell ref="F13:G13"/>
    <mergeCell ref="H13:I13"/>
    <mergeCell ref="J13:K13"/>
    <mergeCell ref="L13:M13"/>
    <mergeCell ref="N13:O13"/>
    <mergeCell ref="B14:C14"/>
    <mergeCell ref="D14:E14"/>
    <mergeCell ref="F14:G14"/>
    <mergeCell ref="J14:K14"/>
    <mergeCell ref="L14:M14"/>
    <mergeCell ref="X14:Y14"/>
    <mergeCell ref="Z14:AA14"/>
    <mergeCell ref="AB14:AC14"/>
    <mergeCell ref="AE25:AE28"/>
    <mergeCell ref="P13:Q13"/>
    <mergeCell ref="R13:S13"/>
    <mergeCell ref="U13:V13"/>
  </mergeCells>
  <pageMargins left="0.4" right="0.32" top="0.45" bottom="0.51" header="0.5" footer="0.5"/>
  <pageSetup paperSize="9" scale="65"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7"/>
  <sheetViews>
    <sheetView showGridLines="0" zoomScale="70" zoomScaleNormal="70" workbookViewId="0">
      <pane xSplit="2" ySplit="10" topLeftCell="C20" activePane="bottomRight" state="frozen"/>
      <selection activeCell="A19" sqref="A19:I19"/>
      <selection pane="topRight" activeCell="A19" sqref="A19:I19"/>
      <selection pane="bottomLeft" activeCell="A19" sqref="A19:I19"/>
      <selection pane="bottomRight" activeCell="Z24" sqref="Z24"/>
    </sheetView>
  </sheetViews>
  <sheetFormatPr defaultRowHeight="12.75" x14ac:dyDescent="0.2"/>
  <cols>
    <col min="1" max="1" width="2.140625" customWidth="1"/>
    <col min="2" max="2" width="23.140625" customWidth="1"/>
    <col min="3" max="3" width="10.85546875" customWidth="1"/>
    <col min="4" max="4" width="3.28515625" customWidth="1"/>
    <col min="5" max="5" width="9.85546875" customWidth="1"/>
    <col min="6" max="6" width="2.7109375" customWidth="1"/>
    <col min="7" max="7" width="8.140625" customWidth="1"/>
    <col min="8" max="8" width="1.42578125" customWidth="1"/>
    <col min="9" max="9" width="9.7109375" customWidth="1"/>
    <col min="10" max="10" width="1.42578125" customWidth="1"/>
    <col min="11" max="11" width="9.7109375" style="99" customWidth="1"/>
    <col min="12" max="12" width="2.85546875" customWidth="1"/>
    <col min="13" max="13" width="8.85546875" style="99" customWidth="1"/>
    <col min="14" max="14" width="1.140625" customWidth="1"/>
    <col min="15" max="15" width="11" customWidth="1"/>
    <col min="16" max="16" width="1.28515625" customWidth="1"/>
    <col min="17" max="17" width="12.5703125" customWidth="1"/>
    <col min="18" max="18" width="1.28515625" customWidth="1"/>
    <col min="19" max="19" width="2.140625" customWidth="1"/>
    <col min="20" max="20" width="10" style="99" customWidth="1"/>
    <col min="21" max="21" width="2.85546875" customWidth="1"/>
    <col min="22" max="22" width="10.7109375" customWidth="1"/>
    <col min="25" max="25" width="19.28515625" customWidth="1"/>
    <col min="26" max="26" width="12.140625" customWidth="1"/>
  </cols>
  <sheetData>
    <row r="1" spans="1:26" s="24" customFormat="1" ht="20.25" x14ac:dyDescent="0.3">
      <c r="A1" s="24" t="s">
        <v>1138</v>
      </c>
      <c r="K1" s="107"/>
      <c r="M1" s="107"/>
      <c r="U1" s="107"/>
    </row>
    <row r="2" spans="1:26" ht="13.5" thickBot="1" x14ac:dyDescent="0.25"/>
    <row r="3" spans="1:26" x14ac:dyDescent="0.2">
      <c r="A3" s="25"/>
      <c r="B3" s="28"/>
      <c r="C3" s="2871" t="s">
        <v>37</v>
      </c>
      <c r="D3" s="2872"/>
      <c r="E3" s="2875" t="s">
        <v>633</v>
      </c>
      <c r="F3" s="2876"/>
      <c r="G3" s="2876"/>
      <c r="H3" s="2876"/>
      <c r="I3" s="2876"/>
      <c r="J3" s="2876"/>
      <c r="K3" s="2876"/>
      <c r="L3" s="2876"/>
      <c r="M3" s="2876"/>
      <c r="N3" s="2876"/>
      <c r="O3" s="2876"/>
      <c r="P3" s="2877"/>
      <c r="Q3" s="155"/>
      <c r="R3" s="156"/>
      <c r="T3" s="2865" t="s">
        <v>21</v>
      </c>
      <c r="U3" s="2866"/>
    </row>
    <row r="4" spans="1:26" x14ac:dyDescent="0.2">
      <c r="A4" s="1"/>
      <c r="B4" s="5"/>
      <c r="C4" s="2851" t="s">
        <v>39</v>
      </c>
      <c r="D4" s="2864"/>
      <c r="E4" s="19"/>
      <c r="F4" s="18"/>
      <c r="G4" s="37"/>
      <c r="H4" s="37"/>
      <c r="I4" s="37"/>
      <c r="J4" s="37"/>
      <c r="K4" s="164"/>
      <c r="L4" s="18"/>
      <c r="M4" s="164"/>
      <c r="N4" s="18"/>
      <c r="O4" s="37"/>
      <c r="P4" s="23"/>
      <c r="Q4" s="2851" t="s">
        <v>488</v>
      </c>
      <c r="R4" s="2853"/>
      <c r="T4" s="2845" t="s">
        <v>210</v>
      </c>
      <c r="U4" s="2846"/>
    </row>
    <row r="5" spans="1:26" x14ac:dyDescent="0.2">
      <c r="A5" s="2851"/>
      <c r="B5" s="2853"/>
      <c r="C5" s="16" t="s">
        <v>579</v>
      </c>
      <c r="D5" s="2"/>
      <c r="E5" s="16" t="s">
        <v>222</v>
      </c>
      <c r="F5" s="2"/>
      <c r="G5" s="93" t="s">
        <v>290</v>
      </c>
      <c r="H5" s="233"/>
      <c r="I5" s="16" t="s">
        <v>38</v>
      </c>
      <c r="J5" s="2"/>
      <c r="K5" s="2855" t="s">
        <v>214</v>
      </c>
      <c r="L5" s="2856"/>
      <c r="M5" s="2856"/>
      <c r="N5" s="2857"/>
      <c r="O5" s="16" t="s">
        <v>631</v>
      </c>
      <c r="P5" s="3"/>
      <c r="Q5" s="21"/>
      <c r="R5" s="3"/>
      <c r="T5" s="2845" t="s">
        <v>212</v>
      </c>
      <c r="U5" s="2846"/>
    </row>
    <row r="6" spans="1:26" x14ac:dyDescent="0.2">
      <c r="A6" s="15"/>
      <c r="B6" s="55"/>
      <c r="C6" s="16" t="s">
        <v>580</v>
      </c>
      <c r="D6" s="2"/>
      <c r="E6" s="16" t="s">
        <v>218</v>
      </c>
      <c r="F6" s="2"/>
      <c r="G6" s="16" t="s">
        <v>291</v>
      </c>
      <c r="H6" s="50"/>
      <c r="I6" s="16" t="s">
        <v>40</v>
      </c>
      <c r="J6" s="2"/>
      <c r="K6" s="2858" t="s">
        <v>216</v>
      </c>
      <c r="L6" s="2860"/>
      <c r="M6" s="2860"/>
      <c r="N6" s="2859"/>
      <c r="O6" s="35"/>
      <c r="P6" s="3"/>
      <c r="Q6" s="30"/>
      <c r="R6" s="3"/>
      <c r="T6" s="2845" t="s">
        <v>213</v>
      </c>
      <c r="U6" s="2846"/>
    </row>
    <row r="7" spans="1:26" x14ac:dyDescent="0.2">
      <c r="A7" s="2851" t="s">
        <v>600</v>
      </c>
      <c r="B7" s="2853"/>
      <c r="C7" s="2851" t="s">
        <v>637</v>
      </c>
      <c r="D7" s="2864"/>
      <c r="E7" s="2854" t="s">
        <v>219</v>
      </c>
      <c r="F7" s="2852"/>
      <c r="G7" s="2854" t="s">
        <v>292</v>
      </c>
      <c r="H7" s="2864"/>
      <c r="I7" s="2854" t="s">
        <v>41</v>
      </c>
      <c r="J7" s="2852"/>
      <c r="K7" s="2861" t="s">
        <v>211</v>
      </c>
      <c r="L7" s="2862"/>
      <c r="M7" s="2862"/>
      <c r="N7" s="2863"/>
      <c r="O7" s="16"/>
      <c r="P7" s="3"/>
      <c r="Q7" s="30"/>
      <c r="R7" s="3"/>
      <c r="T7" s="2845" t="s">
        <v>611</v>
      </c>
      <c r="U7" s="2846"/>
    </row>
    <row r="8" spans="1:26" x14ac:dyDescent="0.2">
      <c r="A8" s="15"/>
      <c r="B8" s="55"/>
      <c r="C8" s="2851" t="s">
        <v>638</v>
      </c>
      <c r="D8" s="2864"/>
      <c r="E8" s="16" t="s">
        <v>150</v>
      </c>
      <c r="F8" s="2"/>
      <c r="G8" s="2854" t="s">
        <v>293</v>
      </c>
      <c r="H8" s="2864"/>
      <c r="I8" s="2854" t="s">
        <v>42</v>
      </c>
      <c r="J8" s="2852"/>
      <c r="K8" s="2858" t="s">
        <v>482</v>
      </c>
      <c r="L8" s="2859"/>
      <c r="M8" s="2858" t="s">
        <v>215</v>
      </c>
      <c r="N8" s="2859"/>
      <c r="O8" s="31"/>
      <c r="P8" s="5"/>
      <c r="Q8" s="2851"/>
      <c r="R8" s="2853"/>
      <c r="T8" s="2845" t="s">
        <v>281</v>
      </c>
      <c r="U8" s="2846"/>
    </row>
    <row r="9" spans="1:26" x14ac:dyDescent="0.2">
      <c r="A9" s="15"/>
      <c r="B9" s="55"/>
      <c r="C9" s="2851" t="s">
        <v>636</v>
      </c>
      <c r="D9" s="2864"/>
      <c r="E9" s="16" t="s">
        <v>221</v>
      </c>
      <c r="F9" s="2"/>
      <c r="G9" s="2854" t="s">
        <v>294</v>
      </c>
      <c r="H9" s="2864"/>
      <c r="I9" s="2854"/>
      <c r="J9" s="2852"/>
      <c r="K9" s="2858" t="s">
        <v>485</v>
      </c>
      <c r="L9" s="2859"/>
      <c r="M9" s="2858" t="s">
        <v>217</v>
      </c>
      <c r="N9" s="2859"/>
      <c r="O9" s="31"/>
      <c r="P9" s="5"/>
      <c r="Q9" s="2851"/>
      <c r="R9" s="2853"/>
      <c r="T9" s="2845" t="s">
        <v>282</v>
      </c>
      <c r="U9" s="2846"/>
    </row>
    <row r="10" spans="1:26" ht="13.5" thickBot="1" x14ac:dyDescent="0.25">
      <c r="A10" s="6"/>
      <c r="B10" s="7"/>
      <c r="C10" s="10" t="s">
        <v>486</v>
      </c>
      <c r="D10" s="8"/>
      <c r="E10" s="108" t="s">
        <v>486</v>
      </c>
      <c r="F10" s="8"/>
      <c r="G10" s="10" t="s">
        <v>486</v>
      </c>
      <c r="H10" s="226"/>
      <c r="I10" s="10" t="s">
        <v>486</v>
      </c>
      <c r="J10" s="8"/>
      <c r="K10" s="108" t="s">
        <v>486</v>
      </c>
      <c r="L10" s="8"/>
      <c r="M10" s="108" t="s">
        <v>486</v>
      </c>
      <c r="N10" s="226"/>
      <c r="O10" s="10" t="s">
        <v>486</v>
      </c>
      <c r="P10" s="9"/>
      <c r="Q10" s="32" t="s">
        <v>486</v>
      </c>
      <c r="R10" s="9"/>
      <c r="T10" s="161" t="s">
        <v>486</v>
      </c>
      <c r="U10" s="9"/>
    </row>
    <row r="11" spans="1:26" x14ac:dyDescent="0.2">
      <c r="A11" s="234"/>
      <c r="B11" s="235" t="s">
        <v>515</v>
      </c>
      <c r="C11" s="236">
        <v>74846.47345279211</v>
      </c>
      <c r="D11" s="237"/>
      <c r="E11" s="236">
        <v>2294</v>
      </c>
      <c r="F11" s="158"/>
      <c r="G11" s="236"/>
      <c r="H11" s="238"/>
      <c r="I11" s="236"/>
      <c r="J11" s="158"/>
      <c r="K11" s="236">
        <v>11586</v>
      </c>
      <c r="L11" s="158"/>
      <c r="M11" s="236">
        <v>0</v>
      </c>
      <c r="N11" s="238"/>
      <c r="O11" s="239">
        <v>13880</v>
      </c>
      <c r="P11" s="240"/>
      <c r="Q11" s="241">
        <v>88726.47345279211</v>
      </c>
      <c r="R11" s="242"/>
      <c r="T11" s="241">
        <v>4109</v>
      </c>
      <c r="U11" s="235"/>
      <c r="V11" s="44"/>
      <c r="W11" s="4"/>
      <c r="Z11" s="13"/>
    </row>
    <row r="12" spans="1:26" x14ac:dyDescent="0.2">
      <c r="A12" s="1"/>
      <c r="B12" s="5" t="s">
        <v>283</v>
      </c>
      <c r="C12" s="196">
        <v>230774.49771857867</v>
      </c>
      <c r="D12" s="20"/>
      <c r="E12" s="11">
        <v>6861</v>
      </c>
      <c r="F12" s="14"/>
      <c r="G12" s="11"/>
      <c r="H12" s="85"/>
      <c r="I12" s="11"/>
      <c r="J12" s="14"/>
      <c r="K12" s="11">
        <v>20403</v>
      </c>
      <c r="L12" s="14"/>
      <c r="M12" s="11">
        <v>1187</v>
      </c>
      <c r="N12" s="85"/>
      <c r="O12" s="112">
        <v>28451</v>
      </c>
      <c r="P12" s="101"/>
      <c r="Q12" s="44">
        <v>259225.49771857867</v>
      </c>
      <c r="R12" s="101"/>
      <c r="S12" s="14"/>
      <c r="T12" s="44">
        <v>7235</v>
      </c>
      <c r="U12" s="5"/>
      <c r="V12" s="44"/>
      <c r="W12" s="4"/>
    </row>
    <row r="13" spans="1:26" x14ac:dyDescent="0.2">
      <c r="A13" s="1"/>
      <c r="B13" s="5" t="s">
        <v>494</v>
      </c>
      <c r="C13" s="11">
        <v>475039.70325397531</v>
      </c>
      <c r="D13" s="29"/>
      <c r="E13" s="11">
        <v>5908</v>
      </c>
      <c r="F13" s="85"/>
      <c r="G13" s="11"/>
      <c r="H13" s="85"/>
      <c r="I13" s="11"/>
      <c r="J13" s="14"/>
      <c r="K13" s="11">
        <v>26317</v>
      </c>
      <c r="L13" s="14"/>
      <c r="M13" s="11">
        <v>2762</v>
      </c>
      <c r="N13" s="85"/>
      <c r="O13" s="112">
        <v>34987</v>
      </c>
      <c r="P13" s="101"/>
      <c r="Q13" s="44">
        <v>510026.70325397531</v>
      </c>
      <c r="R13" s="101"/>
      <c r="S13" s="14"/>
      <c r="T13" s="44">
        <v>9333</v>
      </c>
      <c r="U13" s="5"/>
      <c r="V13" s="44"/>
      <c r="W13" s="4"/>
    </row>
    <row r="14" spans="1:26" x14ac:dyDescent="0.2">
      <c r="A14" s="1"/>
      <c r="B14" s="5" t="s">
        <v>612</v>
      </c>
      <c r="C14" s="11">
        <v>144211.80505951145</v>
      </c>
      <c r="D14" s="29"/>
      <c r="E14" s="11">
        <v>3161</v>
      </c>
      <c r="F14" s="85"/>
      <c r="G14" s="11"/>
      <c r="H14" s="85"/>
      <c r="I14" s="11"/>
      <c r="J14" s="14"/>
      <c r="K14" s="11">
        <v>21907</v>
      </c>
      <c r="L14" s="14"/>
      <c r="M14" s="11">
        <v>1005</v>
      </c>
      <c r="N14" s="85"/>
      <c r="O14" s="112">
        <v>26073</v>
      </c>
      <c r="P14" s="101"/>
      <c r="Q14" s="44">
        <v>170284.80505951145</v>
      </c>
      <c r="R14" s="101"/>
      <c r="S14" s="14"/>
      <c r="T14" s="44">
        <v>7769</v>
      </c>
      <c r="U14" s="5"/>
      <c r="V14" s="44"/>
      <c r="W14" s="4"/>
    </row>
    <row r="15" spans="1:26" x14ac:dyDescent="0.2">
      <c r="A15" s="1"/>
      <c r="B15" s="5" t="s">
        <v>613</v>
      </c>
      <c r="C15" s="11">
        <v>342854.82352188241</v>
      </c>
      <c r="D15" s="29"/>
      <c r="E15" s="11">
        <v>4400</v>
      </c>
      <c r="F15" s="85"/>
      <c r="G15" s="11"/>
      <c r="H15" s="85"/>
      <c r="I15" s="11"/>
      <c r="J15" s="14"/>
      <c r="K15" s="11">
        <v>49598</v>
      </c>
      <c r="L15" s="14"/>
      <c r="M15" s="11">
        <v>225</v>
      </c>
      <c r="N15" s="85"/>
      <c r="O15" s="112">
        <v>54223</v>
      </c>
      <c r="P15" s="101"/>
      <c r="Q15" s="44">
        <v>397077.82352188241</v>
      </c>
      <c r="R15" s="101"/>
      <c r="S15" s="14"/>
      <c r="T15" s="44">
        <v>17588</v>
      </c>
      <c r="U15" s="5"/>
      <c r="V15" s="44"/>
      <c r="W15" s="4"/>
    </row>
    <row r="16" spans="1:26" x14ac:dyDescent="0.2">
      <c r="A16" s="1"/>
      <c r="B16" s="5" t="s">
        <v>517</v>
      </c>
      <c r="C16" s="11">
        <v>126392.92301620127</v>
      </c>
      <c r="D16" s="29"/>
      <c r="E16" s="11">
        <v>2436</v>
      </c>
      <c r="F16" s="85"/>
      <c r="G16" s="11"/>
      <c r="H16" s="85"/>
      <c r="I16" s="11"/>
      <c r="J16" s="14"/>
      <c r="K16" s="11">
        <v>17583</v>
      </c>
      <c r="L16" s="14"/>
      <c r="M16" s="11">
        <v>4310</v>
      </c>
      <c r="N16" s="85"/>
      <c r="O16" s="112">
        <v>24329</v>
      </c>
      <c r="P16" s="101"/>
      <c r="Q16" s="44">
        <v>150721.92301620127</v>
      </c>
      <c r="R16" s="101"/>
      <c r="S16" s="14"/>
      <c r="T16" s="44">
        <v>6235</v>
      </c>
      <c r="U16" s="5"/>
      <c r="V16" s="44"/>
      <c r="W16" s="4"/>
    </row>
    <row r="17" spans="1:26" x14ac:dyDescent="0.2">
      <c r="A17" s="1"/>
      <c r="B17" s="5" t="s">
        <v>496</v>
      </c>
      <c r="C17" s="11">
        <v>127190.88226998235</v>
      </c>
      <c r="D17" s="20"/>
      <c r="E17" s="11">
        <v>900</v>
      </c>
      <c r="F17" s="85"/>
      <c r="G17" s="11"/>
      <c r="H17" s="85"/>
      <c r="I17" s="11"/>
      <c r="J17" s="14"/>
      <c r="K17" s="11">
        <v>12335</v>
      </c>
      <c r="L17" s="14"/>
      <c r="M17" s="11">
        <v>852</v>
      </c>
      <c r="N17" s="85"/>
      <c r="O17" s="112">
        <v>14087</v>
      </c>
      <c r="P17" s="101"/>
      <c r="Q17" s="44">
        <v>141277.88226998236</v>
      </c>
      <c r="R17" s="101"/>
      <c r="S17" s="14"/>
      <c r="T17" s="44">
        <v>4374</v>
      </c>
      <c r="U17" s="5"/>
      <c r="V17" s="44"/>
      <c r="W17" s="4"/>
    </row>
    <row r="18" spans="1:26" x14ac:dyDescent="0.2">
      <c r="A18" s="1"/>
      <c r="B18" s="5" t="s">
        <v>518</v>
      </c>
      <c r="C18" s="11">
        <v>404871.3913057624</v>
      </c>
      <c r="D18" s="29"/>
      <c r="E18" s="11">
        <v>2908</v>
      </c>
      <c r="F18" s="85"/>
      <c r="G18" s="11"/>
      <c r="H18" s="85"/>
      <c r="I18" s="11"/>
      <c r="J18" s="14"/>
      <c r="K18" s="11">
        <v>24755</v>
      </c>
      <c r="L18" s="14"/>
      <c r="M18" s="11">
        <v>3930</v>
      </c>
      <c r="N18" s="85"/>
      <c r="O18" s="112">
        <v>31593</v>
      </c>
      <c r="P18" s="101"/>
      <c r="Q18" s="44">
        <v>436464.3913057624</v>
      </c>
      <c r="R18" s="101"/>
      <c r="S18" s="14"/>
      <c r="T18" s="44">
        <v>8779</v>
      </c>
      <c r="U18" s="5"/>
      <c r="V18" s="44"/>
      <c r="W18" s="4"/>
    </row>
    <row r="19" spans="1:26" x14ac:dyDescent="0.2">
      <c r="A19" s="1"/>
      <c r="B19" s="5" t="s">
        <v>153</v>
      </c>
      <c r="C19" s="196">
        <v>712935.44832991471</v>
      </c>
      <c r="D19" s="29"/>
      <c r="E19" s="11">
        <v>9554</v>
      </c>
      <c r="F19" s="85"/>
      <c r="G19" s="11"/>
      <c r="H19" s="85"/>
      <c r="I19" s="11"/>
      <c r="J19" s="14"/>
      <c r="K19" s="11">
        <v>62976</v>
      </c>
      <c r="L19" s="14"/>
      <c r="M19" s="11">
        <v>3590</v>
      </c>
      <c r="N19" s="85"/>
      <c r="O19" s="112">
        <v>76120</v>
      </c>
      <c r="P19" s="101"/>
      <c r="Q19" s="44">
        <v>789055.44832991471</v>
      </c>
      <c r="R19" s="101"/>
      <c r="S19" s="14"/>
      <c r="T19" s="44">
        <v>22333</v>
      </c>
      <c r="U19" s="5"/>
      <c r="V19" s="44"/>
      <c r="W19" s="4"/>
    </row>
    <row r="20" spans="1:26" x14ac:dyDescent="0.2">
      <c r="A20" s="1"/>
      <c r="B20" s="5" t="s">
        <v>520</v>
      </c>
      <c r="C20" s="11">
        <v>109906.45973836565</v>
      </c>
      <c r="D20" s="29"/>
      <c r="E20" s="11">
        <v>840</v>
      </c>
      <c r="F20" s="85"/>
      <c r="G20" s="11"/>
      <c r="H20" s="85"/>
      <c r="I20" s="11"/>
      <c r="J20" s="14"/>
      <c r="K20" s="11">
        <v>20599</v>
      </c>
      <c r="L20" s="14"/>
      <c r="M20" s="11">
        <v>0</v>
      </c>
      <c r="N20" s="85"/>
      <c r="O20" s="112">
        <v>21439</v>
      </c>
      <c r="P20" s="101"/>
      <c r="Q20" s="44">
        <v>131345.45973836567</v>
      </c>
      <c r="R20" s="101"/>
      <c r="S20" s="14"/>
      <c r="T20" s="44">
        <v>7305</v>
      </c>
      <c r="U20" s="5"/>
      <c r="V20" s="44"/>
      <c r="W20" s="4"/>
      <c r="Z20" s="2873" t="s">
        <v>818</v>
      </c>
    </row>
    <row r="21" spans="1:26" x14ac:dyDescent="0.2">
      <c r="A21" s="1"/>
      <c r="B21" s="5" t="s">
        <v>497</v>
      </c>
      <c r="C21" s="11">
        <v>161671.96816220757</v>
      </c>
      <c r="D21" s="20"/>
      <c r="E21" s="11">
        <v>2915</v>
      </c>
      <c r="F21" s="85"/>
      <c r="G21" s="11"/>
      <c r="H21" s="85"/>
      <c r="I21" s="11"/>
      <c r="J21" s="14"/>
      <c r="K21" s="11">
        <v>12103</v>
      </c>
      <c r="L21" s="14"/>
      <c r="M21" s="11">
        <v>0</v>
      </c>
      <c r="N21" s="85"/>
      <c r="O21" s="112">
        <v>15018</v>
      </c>
      <c r="P21" s="101"/>
      <c r="Q21" s="44">
        <v>176689.96816220757</v>
      </c>
      <c r="R21" s="101"/>
      <c r="S21" s="14"/>
      <c r="T21" s="44">
        <v>4292</v>
      </c>
      <c r="U21" s="5"/>
      <c r="V21" s="44"/>
      <c r="W21" s="4"/>
      <c r="Z21" s="2874"/>
    </row>
    <row r="22" spans="1:26" x14ac:dyDescent="0.2">
      <c r="A22" s="1"/>
      <c r="B22" s="5" t="s">
        <v>499</v>
      </c>
      <c r="C22" s="11">
        <v>163775.46224437817</v>
      </c>
      <c r="D22" s="20"/>
      <c r="E22" s="11">
        <v>4725</v>
      </c>
      <c r="F22" s="85"/>
      <c r="G22" s="11"/>
      <c r="H22" s="85"/>
      <c r="I22" s="11"/>
      <c r="J22" s="14"/>
      <c r="K22" s="11">
        <v>23292</v>
      </c>
      <c r="L22" s="14"/>
      <c r="M22" s="11">
        <v>5651</v>
      </c>
      <c r="N22" s="85"/>
      <c r="O22" s="112">
        <v>33668</v>
      </c>
      <c r="P22" s="101"/>
      <c r="Q22" s="44">
        <v>197443.46224437817</v>
      </c>
      <c r="R22" s="101"/>
      <c r="S22" s="14"/>
      <c r="T22" s="44">
        <v>8260</v>
      </c>
      <c r="U22" s="5"/>
      <c r="V22" s="44"/>
      <c r="W22" s="4"/>
      <c r="Z22" s="2874"/>
    </row>
    <row r="23" spans="1:26" x14ac:dyDescent="0.2">
      <c r="A23" s="1"/>
      <c r="B23" s="5" t="s">
        <v>156</v>
      </c>
      <c r="C23" s="11">
        <v>480318.86613646674</v>
      </c>
      <c r="D23" s="20"/>
      <c r="E23" s="11">
        <v>4519</v>
      </c>
      <c r="F23" s="85"/>
      <c r="G23" s="11"/>
      <c r="H23" s="85"/>
      <c r="I23" s="11"/>
      <c r="J23" s="14"/>
      <c r="K23" s="11">
        <v>29402</v>
      </c>
      <c r="L23" s="14"/>
      <c r="M23" s="11">
        <v>6291</v>
      </c>
      <c r="N23" s="85"/>
      <c r="O23" s="112">
        <v>40212</v>
      </c>
      <c r="P23" s="101"/>
      <c r="Q23" s="44">
        <v>520530.86613646674</v>
      </c>
      <c r="R23" s="101"/>
      <c r="S23" s="14"/>
      <c r="T23" s="44">
        <v>10427</v>
      </c>
      <c r="U23" s="5"/>
      <c r="V23" s="44"/>
      <c r="W23" s="4"/>
      <c r="Z23" s="2874"/>
    </row>
    <row r="24" spans="1:26" x14ac:dyDescent="0.2">
      <c r="A24" s="1"/>
      <c r="B24" s="5" t="s">
        <v>522</v>
      </c>
      <c r="C24" s="196">
        <v>161686.47830050476</v>
      </c>
      <c r="D24" s="20"/>
      <c r="E24" s="11">
        <v>1243</v>
      </c>
      <c r="F24" s="85"/>
      <c r="G24" s="11"/>
      <c r="H24" s="85"/>
      <c r="I24" s="11"/>
      <c r="J24" s="14"/>
      <c r="K24" s="11">
        <v>24187</v>
      </c>
      <c r="L24" s="14"/>
      <c r="M24" s="11">
        <v>1968</v>
      </c>
      <c r="N24" s="85"/>
      <c r="O24" s="112">
        <v>27398</v>
      </c>
      <c r="P24" s="101"/>
      <c r="Q24" s="44">
        <v>189084.47830050476</v>
      </c>
      <c r="R24" s="101"/>
      <c r="S24" s="14"/>
      <c r="T24" s="44">
        <v>8577</v>
      </c>
      <c r="U24" s="5"/>
      <c r="V24" s="44"/>
      <c r="W24" s="4"/>
    </row>
    <row r="25" spans="1:26" x14ac:dyDescent="0.2">
      <c r="A25" s="1"/>
      <c r="B25" s="5" t="s">
        <v>284</v>
      </c>
      <c r="C25" s="11">
        <v>148826.72620585249</v>
      </c>
      <c r="D25" s="14"/>
      <c r="E25" s="11">
        <v>2397</v>
      </c>
      <c r="F25" s="85"/>
      <c r="G25" s="11"/>
      <c r="H25" s="85"/>
      <c r="I25" s="11"/>
      <c r="J25" s="14"/>
      <c r="K25" s="11">
        <v>14317</v>
      </c>
      <c r="L25" s="14"/>
      <c r="M25" s="11">
        <v>1059</v>
      </c>
      <c r="N25" s="85"/>
      <c r="O25" s="112">
        <v>17773</v>
      </c>
      <c r="P25" s="101"/>
      <c r="Q25" s="44">
        <v>166599.72620585249</v>
      </c>
      <c r="R25" s="101"/>
      <c r="S25" s="14"/>
      <c r="T25" s="44">
        <v>5077</v>
      </c>
      <c r="U25" s="5"/>
      <c r="V25" s="44"/>
      <c r="W25" s="4"/>
    </row>
    <row r="26" spans="1:26" x14ac:dyDescent="0.2">
      <c r="A26" s="1"/>
      <c r="B26" s="5" t="s">
        <v>285</v>
      </c>
      <c r="C26" s="11">
        <v>206236.6517962908</v>
      </c>
      <c r="D26" s="20"/>
      <c r="E26" s="11">
        <v>3002</v>
      </c>
      <c r="F26" s="85"/>
      <c r="G26" s="11"/>
      <c r="H26" s="85"/>
      <c r="I26" s="11"/>
      <c r="J26" s="14"/>
      <c r="K26" s="11">
        <v>15374</v>
      </c>
      <c r="L26" s="14"/>
      <c r="M26" s="11">
        <v>1305</v>
      </c>
      <c r="N26" s="85"/>
      <c r="O26" s="112">
        <v>19681</v>
      </c>
      <c r="P26" s="101"/>
      <c r="Q26" s="44">
        <v>225917.6517962908</v>
      </c>
      <c r="R26" s="101"/>
      <c r="S26" s="14"/>
      <c r="T26" s="44">
        <v>5452</v>
      </c>
      <c r="U26" s="5"/>
      <c r="V26" s="44"/>
      <c r="W26" s="4"/>
    </row>
    <row r="27" spans="1:26" x14ac:dyDescent="0.2">
      <c r="A27" s="1"/>
      <c r="B27" s="5" t="s">
        <v>503</v>
      </c>
      <c r="C27" s="11">
        <v>815001.70612516277</v>
      </c>
      <c r="D27" s="29"/>
      <c r="E27" s="11">
        <v>1250</v>
      </c>
      <c r="F27" s="85"/>
      <c r="G27" s="11"/>
      <c r="H27" s="85"/>
      <c r="I27" s="11"/>
      <c r="J27" s="14"/>
      <c r="K27" s="11">
        <v>34382</v>
      </c>
      <c r="L27" s="14"/>
      <c r="M27" s="11">
        <v>3589</v>
      </c>
      <c r="N27" s="85"/>
      <c r="O27" s="112">
        <v>39221</v>
      </c>
      <c r="P27" s="101"/>
      <c r="Q27" s="44">
        <v>854222.70612516277</v>
      </c>
      <c r="R27" s="101"/>
      <c r="S27" s="14"/>
      <c r="T27" s="44">
        <v>12192</v>
      </c>
      <c r="U27" s="5"/>
      <c r="V27" s="44"/>
      <c r="W27" s="4"/>
    </row>
    <row r="28" spans="1:26" x14ac:dyDescent="0.2">
      <c r="A28" s="1"/>
      <c r="B28" s="5" t="s">
        <v>504</v>
      </c>
      <c r="C28" s="11">
        <v>381354.04656601127</v>
      </c>
      <c r="D28" s="20"/>
      <c r="E28" s="11">
        <v>4669</v>
      </c>
      <c r="F28" s="85"/>
      <c r="G28" s="11"/>
      <c r="H28" s="85"/>
      <c r="I28" s="11"/>
      <c r="J28" s="14"/>
      <c r="K28" s="11">
        <v>19520</v>
      </c>
      <c r="L28" s="14"/>
      <c r="M28" s="11">
        <v>712</v>
      </c>
      <c r="N28" s="85"/>
      <c r="O28" s="112">
        <v>24901</v>
      </c>
      <c r="P28" s="101"/>
      <c r="Q28" s="44">
        <v>406255.04656601127</v>
      </c>
      <c r="R28" s="101"/>
      <c r="S28" s="14"/>
      <c r="T28" s="44">
        <v>6922</v>
      </c>
      <c r="U28" s="5"/>
      <c r="V28" s="44"/>
      <c r="W28" s="4"/>
    </row>
    <row r="29" spans="1:26" x14ac:dyDescent="0.2">
      <c r="A29" s="1"/>
      <c r="B29" s="5" t="s">
        <v>505</v>
      </c>
      <c r="C29" s="11">
        <v>124490.20870985351</v>
      </c>
      <c r="D29" s="20"/>
      <c r="E29" s="11">
        <v>823</v>
      </c>
      <c r="F29" s="85"/>
      <c r="G29" s="11"/>
      <c r="H29" s="85"/>
      <c r="I29" s="11"/>
      <c r="J29" s="14"/>
      <c r="K29" s="11">
        <v>4933</v>
      </c>
      <c r="L29" s="14"/>
      <c r="M29" s="11">
        <v>583</v>
      </c>
      <c r="N29" s="85"/>
      <c r="O29" s="112">
        <v>6339</v>
      </c>
      <c r="P29" s="101"/>
      <c r="Q29" s="44">
        <v>130829.20870985351</v>
      </c>
      <c r="R29" s="101"/>
      <c r="S29" s="14"/>
      <c r="T29" s="44">
        <v>1749</v>
      </c>
      <c r="U29" s="5"/>
      <c r="V29" s="44"/>
      <c r="W29" s="4"/>
    </row>
    <row r="30" spans="1:26" x14ac:dyDescent="0.2">
      <c r="A30" s="1"/>
      <c r="B30" s="5" t="s">
        <v>506</v>
      </c>
      <c r="C30" s="11">
        <v>477411.44173861458</v>
      </c>
      <c r="D30" s="29"/>
      <c r="E30" s="11">
        <v>5093</v>
      </c>
      <c r="F30" s="85"/>
      <c r="G30" s="11"/>
      <c r="H30" s="85"/>
      <c r="I30" s="11"/>
      <c r="J30" s="14"/>
      <c r="K30" s="11">
        <v>6285</v>
      </c>
      <c r="L30" s="14"/>
      <c r="M30" s="11">
        <v>44</v>
      </c>
      <c r="N30" s="85"/>
      <c r="O30" s="112">
        <v>11422</v>
      </c>
      <c r="P30" s="101"/>
      <c r="Q30" s="44">
        <v>488833.44173861458</v>
      </c>
      <c r="R30" s="101"/>
      <c r="S30" s="14"/>
      <c r="T30" s="44">
        <v>2229</v>
      </c>
      <c r="U30" s="5"/>
      <c r="V30" s="44"/>
      <c r="W30" s="4"/>
    </row>
    <row r="31" spans="1:26" x14ac:dyDescent="0.2">
      <c r="A31" s="1"/>
      <c r="B31" s="5" t="s">
        <v>507</v>
      </c>
      <c r="C31" s="11">
        <v>101839.34865654277</v>
      </c>
      <c r="D31" s="20"/>
      <c r="E31" s="11">
        <v>1800</v>
      </c>
      <c r="F31" s="85"/>
      <c r="G31" s="11"/>
      <c r="H31" s="85"/>
      <c r="I31" s="11"/>
      <c r="J31" s="14"/>
      <c r="K31" s="11">
        <v>18957</v>
      </c>
      <c r="L31" s="14"/>
      <c r="M31" s="11">
        <v>3447</v>
      </c>
      <c r="N31" s="85"/>
      <c r="O31" s="112">
        <v>24204</v>
      </c>
      <c r="P31" s="101"/>
      <c r="Q31" s="44">
        <v>126043.34865654277</v>
      </c>
      <c r="R31" s="101"/>
      <c r="S31" s="14"/>
      <c r="T31" s="44">
        <v>6723</v>
      </c>
      <c r="U31" s="5"/>
      <c r="V31" s="44"/>
      <c r="W31" s="4"/>
    </row>
    <row r="32" spans="1:26" x14ac:dyDescent="0.2">
      <c r="A32" s="1"/>
      <c r="B32" s="5" t="s">
        <v>154</v>
      </c>
      <c r="C32" s="11">
        <v>700125.35382324317</v>
      </c>
      <c r="D32" s="20"/>
      <c r="E32" s="11">
        <v>7343</v>
      </c>
      <c r="F32" s="85"/>
      <c r="G32" s="11"/>
      <c r="H32" s="85"/>
      <c r="I32" s="11"/>
      <c r="J32" s="14"/>
      <c r="K32" s="11">
        <v>96595</v>
      </c>
      <c r="L32" s="14"/>
      <c r="M32" s="11">
        <v>3865</v>
      </c>
      <c r="N32" s="85"/>
      <c r="O32" s="112">
        <v>107803</v>
      </c>
      <c r="P32" s="101"/>
      <c r="Q32" s="44">
        <v>807928.35382324317</v>
      </c>
      <c r="R32" s="101"/>
      <c r="S32" s="14"/>
      <c r="T32" s="44">
        <v>34256</v>
      </c>
      <c r="U32" s="5"/>
      <c r="V32" s="44"/>
      <c r="W32" s="4"/>
    </row>
    <row r="33" spans="1:26" x14ac:dyDescent="0.2">
      <c r="A33" s="1"/>
      <c r="B33" s="5" t="s">
        <v>155</v>
      </c>
      <c r="C33" s="11">
        <v>895239.93885717809</v>
      </c>
      <c r="D33" s="29"/>
      <c r="E33" s="11">
        <v>26895</v>
      </c>
      <c r="F33" s="97" t="s">
        <v>526</v>
      </c>
      <c r="G33" s="11"/>
      <c r="H33" s="85"/>
      <c r="I33" s="11"/>
      <c r="J33" s="14"/>
      <c r="K33" s="11">
        <v>38368</v>
      </c>
      <c r="L33" s="14"/>
      <c r="M33" s="11">
        <v>2868</v>
      </c>
      <c r="N33" s="85"/>
      <c r="O33" s="112">
        <v>68131</v>
      </c>
      <c r="P33" s="101"/>
      <c r="Q33" s="44">
        <v>963370.93885717809</v>
      </c>
      <c r="R33" s="101"/>
      <c r="S33" s="14"/>
      <c r="T33" s="44">
        <v>13606</v>
      </c>
      <c r="U33" s="5"/>
      <c r="V33" s="44"/>
      <c r="W33" s="4"/>
      <c r="Z33" s="13"/>
    </row>
    <row r="34" spans="1:26" x14ac:dyDescent="0.2">
      <c r="A34" s="1"/>
      <c r="B34" s="5" t="s">
        <v>614</v>
      </c>
      <c r="C34" s="11">
        <v>192396.65538586368</v>
      </c>
      <c r="D34" s="14"/>
      <c r="E34" s="11">
        <v>3200</v>
      </c>
      <c r="F34" s="85"/>
      <c r="G34" s="11"/>
      <c r="H34" s="85"/>
      <c r="I34" s="11"/>
      <c r="J34" s="14"/>
      <c r="K34" s="11">
        <v>39651</v>
      </c>
      <c r="L34" s="14"/>
      <c r="M34" s="11">
        <v>0</v>
      </c>
      <c r="N34" s="85"/>
      <c r="O34" s="112">
        <v>42851</v>
      </c>
      <c r="P34" s="101"/>
      <c r="Q34" s="44">
        <v>235247.65538586368</v>
      </c>
      <c r="R34" s="101"/>
      <c r="S34" s="14"/>
      <c r="T34" s="44">
        <v>14061</v>
      </c>
      <c r="U34" s="5"/>
      <c r="V34" s="44"/>
      <c r="W34" s="4"/>
    </row>
    <row r="35" spans="1:26" x14ac:dyDescent="0.2">
      <c r="A35" s="1"/>
      <c r="B35" s="5" t="s">
        <v>509</v>
      </c>
      <c r="C35" s="11">
        <v>135779.86285052213</v>
      </c>
      <c r="D35" s="20"/>
      <c r="E35" s="11">
        <v>4183</v>
      </c>
      <c r="F35" s="85"/>
      <c r="G35" s="11"/>
      <c r="H35" s="85"/>
      <c r="I35" s="11"/>
      <c r="J35" s="14"/>
      <c r="K35" s="11">
        <v>23318</v>
      </c>
      <c r="L35" s="14"/>
      <c r="M35" s="11">
        <v>2984</v>
      </c>
      <c r="N35" s="85"/>
      <c r="O35" s="112">
        <v>30485</v>
      </c>
      <c r="P35" s="101"/>
      <c r="Q35" s="44">
        <v>166264.86285052213</v>
      </c>
      <c r="R35" s="101"/>
      <c r="S35" s="14"/>
      <c r="T35" s="44">
        <v>8269</v>
      </c>
      <c r="U35" s="5"/>
      <c r="V35" s="44"/>
      <c r="W35" s="4"/>
    </row>
    <row r="36" spans="1:26" x14ac:dyDescent="0.2">
      <c r="A36" s="1"/>
      <c r="B36" s="5" t="s">
        <v>511</v>
      </c>
      <c r="C36" s="11">
        <v>276772.54068441654</v>
      </c>
      <c r="D36" s="20"/>
      <c r="E36" s="11">
        <v>480</v>
      </c>
      <c r="F36" s="85"/>
      <c r="G36" s="11"/>
      <c r="H36" s="85"/>
      <c r="I36" s="11"/>
      <c r="J36" s="14"/>
      <c r="K36" s="11">
        <v>28054</v>
      </c>
      <c r="L36" s="14"/>
      <c r="M36" s="11">
        <v>2409</v>
      </c>
      <c r="N36" s="85"/>
      <c r="O36" s="112">
        <v>30943</v>
      </c>
      <c r="P36" s="101"/>
      <c r="Q36" s="44">
        <v>307715.54068441654</v>
      </c>
      <c r="R36" s="101"/>
      <c r="S36" s="14"/>
      <c r="T36" s="44">
        <v>9948</v>
      </c>
      <c r="U36" s="5"/>
      <c r="V36" s="44"/>
      <c r="W36" s="4"/>
    </row>
    <row r="37" spans="1:26" x14ac:dyDescent="0.2">
      <c r="A37" s="1"/>
      <c r="B37" s="5" t="s">
        <v>286</v>
      </c>
      <c r="C37" s="11">
        <v>222835.78989020115</v>
      </c>
      <c r="D37" s="14"/>
      <c r="E37" s="11">
        <v>5081</v>
      </c>
      <c r="F37" s="85"/>
      <c r="G37" s="11"/>
      <c r="H37" s="85"/>
      <c r="I37" s="11"/>
      <c r="J37" s="14"/>
      <c r="K37" s="11">
        <v>39265</v>
      </c>
      <c r="L37" s="14"/>
      <c r="M37" s="11">
        <v>65</v>
      </c>
      <c r="N37" s="85"/>
      <c r="O37" s="112">
        <v>44411</v>
      </c>
      <c r="P37" s="101"/>
      <c r="Q37" s="44">
        <v>267246.78989020118</v>
      </c>
      <c r="R37" s="101"/>
      <c r="S37" s="14"/>
      <c r="T37" s="44">
        <v>13924</v>
      </c>
      <c r="U37" s="5"/>
      <c r="V37" s="44"/>
      <c r="W37" s="4"/>
    </row>
    <row r="38" spans="1:26" x14ac:dyDescent="0.2">
      <c r="A38" s="1"/>
      <c r="B38" s="5" t="s">
        <v>615</v>
      </c>
      <c r="C38" s="11">
        <v>522294.74122261605</v>
      </c>
      <c r="D38" s="20"/>
      <c r="E38" s="11">
        <v>8317</v>
      </c>
      <c r="F38" s="85"/>
      <c r="G38" s="11"/>
      <c r="H38" s="85"/>
      <c r="I38" s="11"/>
      <c r="J38" s="14"/>
      <c r="K38" s="11">
        <v>31039</v>
      </c>
      <c r="L38" s="14"/>
      <c r="M38" s="11">
        <v>2594</v>
      </c>
      <c r="N38" s="85"/>
      <c r="O38" s="112">
        <v>41950</v>
      </c>
      <c r="P38" s="101"/>
      <c r="Q38" s="44">
        <v>564244.74122261605</v>
      </c>
      <c r="R38" s="101"/>
      <c r="S38" s="243"/>
      <c r="T38" s="44">
        <v>11007</v>
      </c>
      <c r="U38" s="5"/>
      <c r="V38" s="44"/>
      <c r="W38" s="4"/>
    </row>
    <row r="39" spans="1:26" x14ac:dyDescent="0.2">
      <c r="A39" s="22"/>
      <c r="B39" s="23" t="s">
        <v>513</v>
      </c>
      <c r="C39" s="47">
        <v>139357.4464997733</v>
      </c>
      <c r="D39" s="145"/>
      <c r="E39" s="47">
        <v>2696</v>
      </c>
      <c r="F39" s="98"/>
      <c r="G39" s="47"/>
      <c r="H39" s="98"/>
      <c r="I39" s="47"/>
      <c r="J39" s="37"/>
      <c r="K39" s="47">
        <v>22471</v>
      </c>
      <c r="L39" s="37"/>
      <c r="M39" s="47">
        <v>2705</v>
      </c>
      <c r="N39" s="98"/>
      <c r="O39" s="118">
        <v>27872</v>
      </c>
      <c r="P39" s="103"/>
      <c r="Q39" s="45">
        <v>167229.4464997733</v>
      </c>
      <c r="R39" s="103"/>
      <c r="T39" s="45">
        <v>7969</v>
      </c>
      <c r="U39" s="23"/>
      <c r="V39" s="44"/>
      <c r="W39" s="4"/>
    </row>
    <row r="40" spans="1:26" s="60" customFormat="1" ht="13.5" thickBot="1" x14ac:dyDescent="0.25">
      <c r="A40" s="128" t="s">
        <v>529</v>
      </c>
      <c r="B40" s="165"/>
      <c r="C40" s="129">
        <v>88160.35847733391</v>
      </c>
      <c r="D40" s="167" t="s">
        <v>487</v>
      </c>
      <c r="E40" s="129">
        <v>0</v>
      </c>
      <c r="F40" s="172"/>
      <c r="G40" s="129">
        <v>91000</v>
      </c>
      <c r="H40" s="227"/>
      <c r="I40" s="129">
        <v>550000</v>
      </c>
      <c r="J40" s="167"/>
      <c r="K40" s="129">
        <v>14520</v>
      </c>
      <c r="L40" s="167" t="s">
        <v>489</v>
      </c>
      <c r="M40" s="129">
        <v>0</v>
      </c>
      <c r="N40" s="172"/>
      <c r="O40" s="129">
        <v>655520</v>
      </c>
      <c r="P40" s="170"/>
      <c r="Q40" s="166">
        <v>743680.35847733391</v>
      </c>
      <c r="R40" s="170"/>
      <c r="T40" s="89">
        <v>19600</v>
      </c>
      <c r="U40" s="71" t="s">
        <v>492</v>
      </c>
      <c r="V40" s="44"/>
      <c r="W40" s="4"/>
      <c r="Z40"/>
    </row>
    <row r="41" spans="1:26" ht="13.5" thickBot="1" x14ac:dyDescent="0.25">
      <c r="A41" s="87" t="s">
        <v>488</v>
      </c>
      <c r="B41" s="7"/>
      <c r="C41" s="78">
        <v>9144598</v>
      </c>
      <c r="D41" s="17"/>
      <c r="E41" s="129">
        <v>129893</v>
      </c>
      <c r="F41" s="172"/>
      <c r="G41" s="129">
        <v>91000</v>
      </c>
      <c r="H41" s="227"/>
      <c r="I41" s="129">
        <v>550000</v>
      </c>
      <c r="J41" s="167"/>
      <c r="K41" s="129">
        <v>804092</v>
      </c>
      <c r="L41" s="167"/>
      <c r="M41" s="129">
        <v>60000</v>
      </c>
      <c r="N41" s="172"/>
      <c r="O41" s="78">
        <v>1634985</v>
      </c>
      <c r="P41" s="102"/>
      <c r="Q41" s="89">
        <v>10779583</v>
      </c>
      <c r="R41" s="194"/>
      <c r="T41" s="89">
        <v>299600</v>
      </c>
      <c r="U41" s="7"/>
      <c r="V41" s="52"/>
      <c r="W41" s="52"/>
    </row>
    <row r="42" spans="1:26" ht="15" x14ac:dyDescent="0.2">
      <c r="A42" s="34" t="s">
        <v>287</v>
      </c>
      <c r="B42" s="34"/>
      <c r="V42" s="52"/>
    </row>
    <row r="43" spans="1:26" ht="15" x14ac:dyDescent="0.2">
      <c r="A43" s="34" t="s">
        <v>288</v>
      </c>
      <c r="B43" s="34"/>
    </row>
    <row r="44" spans="1:26" ht="15" x14ac:dyDescent="0.2">
      <c r="A44" s="34" t="s">
        <v>160</v>
      </c>
      <c r="B44" s="34"/>
      <c r="C44" s="34"/>
      <c r="D44" s="34"/>
      <c r="E44" s="99"/>
      <c r="K44"/>
      <c r="T44"/>
      <c r="V44" s="99"/>
    </row>
    <row r="45" spans="1:26" ht="15" x14ac:dyDescent="0.2">
      <c r="A45" s="34" t="s">
        <v>161</v>
      </c>
      <c r="B45" s="34"/>
      <c r="C45" s="34"/>
      <c r="D45" s="34"/>
      <c r="E45" s="99"/>
      <c r="K45"/>
      <c r="T45"/>
      <c r="V45" s="99"/>
    </row>
    <row r="46" spans="1:26" s="34" customFormat="1" ht="15" x14ac:dyDescent="0.2">
      <c r="A46" s="34" t="s">
        <v>151</v>
      </c>
      <c r="P46" s="111"/>
      <c r="R46" s="111"/>
      <c r="Y46" s="111"/>
      <c r="Z46"/>
    </row>
    <row r="47" spans="1:26" s="34" customFormat="1" ht="15" x14ac:dyDescent="0.2">
      <c r="A47" s="34" t="s">
        <v>152</v>
      </c>
      <c r="P47" s="111"/>
      <c r="R47" s="111"/>
      <c r="Y47" s="111"/>
      <c r="Z47" s="60"/>
    </row>
    <row r="48" spans="1:26" s="34" customFormat="1" ht="15" x14ac:dyDescent="0.2">
      <c r="A48" s="34" t="s">
        <v>157</v>
      </c>
      <c r="P48" s="111"/>
      <c r="R48" s="111"/>
      <c r="Y48" s="111"/>
      <c r="Z48"/>
    </row>
    <row r="49" spans="1:26" s="34" customFormat="1" ht="15" x14ac:dyDescent="0.2">
      <c r="A49" s="34" t="s">
        <v>158</v>
      </c>
      <c r="P49" s="111"/>
      <c r="R49" s="111"/>
      <c r="Z49"/>
    </row>
    <row r="50" spans="1:26" ht="15" x14ac:dyDescent="0.2">
      <c r="A50" s="34" t="s">
        <v>159</v>
      </c>
      <c r="B50" s="34"/>
    </row>
    <row r="51" spans="1:26" ht="15" x14ac:dyDescent="0.2">
      <c r="A51" s="34" t="s">
        <v>162</v>
      </c>
      <c r="B51" s="34"/>
    </row>
    <row r="52" spans="1:26" ht="15" x14ac:dyDescent="0.2">
      <c r="A52" s="34"/>
      <c r="B52" s="34"/>
      <c r="C52" s="52"/>
      <c r="E52" s="52"/>
      <c r="G52" s="52"/>
      <c r="I52" s="52"/>
      <c r="K52" s="52"/>
      <c r="M52" s="52"/>
      <c r="O52" s="52"/>
      <c r="Q52" s="52"/>
    </row>
    <row r="53" spans="1:26" ht="15" x14ac:dyDescent="0.2">
      <c r="A53" s="34"/>
      <c r="B53" s="34"/>
      <c r="Z53" s="34"/>
    </row>
    <row r="54" spans="1:26" ht="15" x14ac:dyDescent="0.2">
      <c r="A54" s="34"/>
      <c r="B54" s="34"/>
      <c r="Z54" s="34"/>
    </row>
    <row r="55" spans="1:26" ht="15" x14ac:dyDescent="0.2">
      <c r="A55" s="34"/>
      <c r="B55" s="34"/>
      <c r="O55" s="228"/>
      <c r="Q55" s="229"/>
      <c r="Z55" s="34"/>
    </row>
    <row r="56" spans="1:26" ht="15" x14ac:dyDescent="0.2">
      <c r="C56" s="52"/>
      <c r="Z56" s="34"/>
    </row>
    <row r="57" spans="1:26" ht="15" x14ac:dyDescent="0.2">
      <c r="C57" s="52"/>
      <c r="Z57" s="34"/>
    </row>
    <row r="58" spans="1:26" ht="15" x14ac:dyDescent="0.2">
      <c r="C58" s="52"/>
      <c r="Z58" s="34"/>
    </row>
    <row r="59" spans="1:26" ht="15" x14ac:dyDescent="0.2">
      <c r="Z59" s="34"/>
    </row>
    <row r="60" spans="1:26" ht="15" x14ac:dyDescent="0.2">
      <c r="Z60" s="34"/>
    </row>
    <row r="61" spans="1:26" ht="15" x14ac:dyDescent="0.2">
      <c r="Z61" s="34"/>
    </row>
    <row r="62" spans="1:26" ht="15" x14ac:dyDescent="0.2">
      <c r="Z62" s="34"/>
    </row>
    <row r="63" spans="1:26" ht="15" x14ac:dyDescent="0.2">
      <c r="Z63" s="34"/>
    </row>
    <row r="64" spans="1:26" ht="15" x14ac:dyDescent="0.2">
      <c r="Z64" s="34"/>
    </row>
    <row r="66" spans="26:26" ht="15" x14ac:dyDescent="0.2">
      <c r="Z66" s="34"/>
    </row>
    <row r="67" spans="26:26" ht="15" x14ac:dyDescent="0.2">
      <c r="Z67" s="34"/>
    </row>
  </sheetData>
  <mergeCells count="33">
    <mergeCell ref="I8:J8"/>
    <mergeCell ref="T6:U6"/>
    <mergeCell ref="T8:U8"/>
    <mergeCell ref="Q9:R9"/>
    <mergeCell ref="Q8:R8"/>
    <mergeCell ref="I9:J9"/>
    <mergeCell ref="T7:U7"/>
    <mergeCell ref="A5:B5"/>
    <mergeCell ref="I7:J7"/>
    <mergeCell ref="E7:F7"/>
    <mergeCell ref="C7:D7"/>
    <mergeCell ref="A7:B7"/>
    <mergeCell ref="T5:U5"/>
    <mergeCell ref="Z20:Z23"/>
    <mergeCell ref="E3:P3"/>
    <mergeCell ref="M8:N8"/>
    <mergeCell ref="K8:L8"/>
    <mergeCell ref="M9:N9"/>
    <mergeCell ref="K9:L9"/>
    <mergeCell ref="G7:H7"/>
    <mergeCell ref="Q4:R4"/>
    <mergeCell ref="K5:N5"/>
    <mergeCell ref="K6:N6"/>
    <mergeCell ref="T3:U3"/>
    <mergeCell ref="T4:U4"/>
    <mergeCell ref="G8:H8"/>
    <mergeCell ref="K7:N7"/>
    <mergeCell ref="T9:U9"/>
    <mergeCell ref="C9:D9"/>
    <mergeCell ref="G9:H9"/>
    <mergeCell ref="C3:D3"/>
    <mergeCell ref="C4:D4"/>
    <mergeCell ref="C8:D8"/>
  </mergeCells>
  <phoneticPr fontId="0" type="noConversion"/>
  <pageMargins left="0.5" right="0.2" top="1.05" bottom="0.2" header="0.5" footer="0.22"/>
  <pageSetup paperSize="9" scale="72" orientation="landscape"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29"/>
  <sheetViews>
    <sheetView zoomScale="80" zoomScaleNormal="80" workbookViewId="0">
      <pane xSplit="2" ySplit="12" topLeftCell="C13" activePane="bottomRight" state="frozen"/>
      <selection activeCell="A19" sqref="A19:I19"/>
      <selection pane="topRight" activeCell="A19" sqref="A19:I19"/>
      <selection pane="bottomLeft" activeCell="A19" sqref="A19:I19"/>
      <selection pane="bottomRight" activeCell="Y19" sqref="Y19"/>
    </sheetView>
  </sheetViews>
  <sheetFormatPr defaultRowHeight="12.75" x14ac:dyDescent="0.2"/>
  <cols>
    <col min="1" max="1" width="4.42578125" style="2382" customWidth="1"/>
    <col min="2" max="2" width="21.42578125" style="2382" customWidth="1"/>
    <col min="3" max="3" width="10.140625" style="2382" customWidth="1"/>
    <col min="4" max="4" width="2.140625" style="2382" customWidth="1"/>
    <col min="5" max="5" width="10.28515625" style="2382" customWidth="1"/>
    <col min="6" max="6" width="1.5703125" style="2382" customWidth="1"/>
    <col min="7" max="7" width="10.28515625" style="2382" customWidth="1"/>
    <col min="8" max="8" width="2" style="2382" customWidth="1"/>
    <col min="9" max="9" width="11.140625" style="2382" customWidth="1"/>
    <col min="10" max="10" width="2.7109375" style="2382" customWidth="1"/>
    <col min="11" max="11" width="11.85546875" style="2382" customWidth="1"/>
    <col min="12" max="12" width="1.7109375" style="2382" customWidth="1"/>
    <col min="13" max="13" width="11.140625" style="2382" customWidth="1"/>
    <col min="14" max="14" width="1.7109375" style="2382" customWidth="1"/>
    <col min="15" max="15" width="12.140625" style="2382" customWidth="1"/>
    <col min="16" max="16" width="2.140625" style="2382" customWidth="1"/>
    <col min="17" max="17" width="12.42578125" style="2382" customWidth="1"/>
    <col min="18" max="18" width="2.28515625" style="2382" customWidth="1"/>
    <col min="19" max="19" width="10.5703125" style="2382" customWidth="1"/>
    <col min="20" max="20" width="1.5703125" style="2382" customWidth="1"/>
    <col min="21" max="21" width="2.5703125" customWidth="1"/>
    <col min="22" max="22" width="4.85546875" customWidth="1"/>
    <col min="23" max="23" width="9.140625" style="2382"/>
    <col min="24" max="24" width="15.85546875" style="2382" customWidth="1"/>
    <col min="25" max="25" width="12.5703125" style="2382" customWidth="1"/>
    <col min="26" max="26" width="9.140625" style="2382"/>
    <col min="27" max="27" width="11.85546875" style="2382" customWidth="1"/>
    <col min="28" max="16384" width="9.140625" style="2382"/>
  </cols>
  <sheetData>
    <row r="1" spans="1:27" ht="23.25" x14ac:dyDescent="0.35">
      <c r="A1" s="2247" t="s">
        <v>1216</v>
      </c>
      <c r="B1" s="2247"/>
      <c r="C1" s="2247"/>
      <c r="D1" s="2247"/>
      <c r="E1" s="2247"/>
      <c r="F1" s="2247"/>
      <c r="G1" s="2247"/>
      <c r="H1" s="2247"/>
      <c r="K1" s="2472"/>
      <c r="V1" s="24"/>
    </row>
    <row r="2" spans="1:27" ht="13.5" thickBot="1" x14ac:dyDescent="0.25"/>
    <row r="3" spans="1:27" x14ac:dyDescent="0.2">
      <c r="A3" s="2385"/>
      <c r="B3" s="2518"/>
      <c r="C3" s="3338" t="s">
        <v>451</v>
      </c>
      <c r="D3" s="3339"/>
      <c r="E3" s="3339"/>
      <c r="F3" s="3339"/>
      <c r="G3" s="3339"/>
      <c r="H3" s="3339"/>
      <c r="I3" s="3339"/>
      <c r="J3" s="3339"/>
      <c r="K3" s="3339"/>
      <c r="L3" s="3339"/>
      <c r="M3" s="3339"/>
      <c r="N3" s="3339"/>
      <c r="O3" s="3339"/>
      <c r="P3" s="3340"/>
      <c r="Q3" s="2519"/>
      <c r="R3" s="2402"/>
      <c r="S3" s="3341" t="s">
        <v>464</v>
      </c>
      <c r="T3" s="3342"/>
      <c r="U3" s="2245"/>
      <c r="X3" s="2249"/>
    </row>
    <row r="4" spans="1:27" x14ac:dyDescent="0.2">
      <c r="A4" s="2403"/>
      <c r="B4" s="2390"/>
      <c r="C4" s="2520"/>
      <c r="D4" s="2521"/>
      <c r="E4" s="2521"/>
      <c r="F4" s="2521"/>
      <c r="G4" s="2521"/>
      <c r="H4" s="2521"/>
      <c r="I4" s="3343" t="s">
        <v>341</v>
      </c>
      <c r="J4" s="3343"/>
      <c r="K4" s="2522">
        <v>2013</v>
      </c>
      <c r="L4" s="2523"/>
      <c r="N4" s="2523"/>
      <c r="O4" s="2523"/>
      <c r="P4" s="2524"/>
      <c r="Q4" s="2343" t="s">
        <v>488</v>
      </c>
      <c r="R4" s="2402"/>
      <c r="S4" s="3002" t="s">
        <v>410</v>
      </c>
      <c r="T4" s="3001"/>
      <c r="U4" s="2245"/>
      <c r="X4" s="2249"/>
      <c r="Y4" s="2249"/>
      <c r="AA4" s="2249"/>
    </row>
    <row r="5" spans="1:27" x14ac:dyDescent="0.2">
      <c r="A5" s="2403"/>
      <c r="B5" s="2390"/>
      <c r="C5" s="3344" t="s">
        <v>880</v>
      </c>
      <c r="D5" s="3010"/>
      <c r="E5" s="3010"/>
      <c r="F5" s="3010"/>
      <c r="G5" s="3010"/>
      <c r="H5" s="3010"/>
      <c r="I5" s="3010"/>
      <c r="J5" s="3018"/>
      <c r="K5" s="3345" t="s">
        <v>455</v>
      </c>
      <c r="L5" s="3346"/>
      <c r="M5" s="3346"/>
      <c r="N5" s="3347"/>
      <c r="O5" s="3009" t="s">
        <v>881</v>
      </c>
      <c r="P5" s="3018"/>
      <c r="Q5" s="2343" t="s">
        <v>367</v>
      </c>
      <c r="R5" s="2402"/>
      <c r="S5" s="3002" t="s">
        <v>39</v>
      </c>
      <c r="T5" s="3001"/>
      <c r="U5" s="2033"/>
      <c r="X5" s="2249"/>
      <c r="Y5" s="2249"/>
      <c r="AA5" s="2249"/>
    </row>
    <row r="6" spans="1:27" x14ac:dyDescent="0.2">
      <c r="A6" s="2403"/>
      <c r="B6" s="2390"/>
      <c r="C6" s="2520"/>
      <c r="D6" s="2521"/>
      <c r="E6" s="2521"/>
      <c r="F6" s="2521"/>
      <c r="G6" s="2521"/>
      <c r="H6" s="2521"/>
      <c r="I6" s="2523"/>
      <c r="J6" s="2524"/>
      <c r="K6" s="3348" t="s">
        <v>299</v>
      </c>
      <c r="L6" s="3349"/>
      <c r="M6" s="3349"/>
      <c r="N6" s="3350"/>
      <c r="O6" s="3000" t="s">
        <v>488</v>
      </c>
      <c r="P6" s="3012"/>
      <c r="Q6" s="2343" t="s">
        <v>371</v>
      </c>
      <c r="R6" s="2402"/>
      <c r="S6" s="3351" t="s">
        <v>341</v>
      </c>
      <c r="T6" s="3352"/>
      <c r="U6" s="2033"/>
      <c r="X6" s="2249"/>
      <c r="Y6" s="2249"/>
      <c r="AA6" s="2249"/>
    </row>
    <row r="7" spans="1:27" x14ac:dyDescent="0.2">
      <c r="A7" s="3002" t="s">
        <v>678</v>
      </c>
      <c r="B7" s="3357"/>
      <c r="C7" s="3358" t="s">
        <v>882</v>
      </c>
      <c r="D7" s="3356"/>
      <c r="E7" s="3355" t="s">
        <v>883</v>
      </c>
      <c r="F7" s="3356"/>
      <c r="G7" s="3355" t="s">
        <v>884</v>
      </c>
      <c r="H7" s="3356"/>
      <c r="I7" s="3355" t="s">
        <v>626</v>
      </c>
      <c r="J7" s="3356"/>
      <c r="K7" s="3345" t="s">
        <v>457</v>
      </c>
      <c r="L7" s="3347"/>
      <c r="M7" s="3353" t="s">
        <v>458</v>
      </c>
      <c r="N7" s="3354"/>
      <c r="O7" s="2525"/>
      <c r="P7" s="2525"/>
      <c r="Q7" s="2343" t="s">
        <v>885</v>
      </c>
      <c r="R7" s="2402"/>
      <c r="S7" s="3351" t="s">
        <v>1017</v>
      </c>
      <c r="T7" s="3352"/>
      <c r="U7" s="1396"/>
      <c r="X7" s="2249"/>
      <c r="Y7" s="2249"/>
      <c r="AA7" s="2249"/>
    </row>
    <row r="8" spans="1:27" x14ac:dyDescent="0.2">
      <c r="A8" s="3358"/>
      <c r="B8" s="3357"/>
      <c r="C8" s="3358" t="s">
        <v>886</v>
      </c>
      <c r="D8" s="3356"/>
      <c r="E8" s="3355" t="s">
        <v>887</v>
      </c>
      <c r="F8" s="3356"/>
      <c r="G8" s="3355" t="s">
        <v>888</v>
      </c>
      <c r="H8" s="3356"/>
      <c r="I8" s="3355" t="s">
        <v>456</v>
      </c>
      <c r="J8" s="3356"/>
      <c r="K8" s="3355" t="s">
        <v>383</v>
      </c>
      <c r="L8" s="3356"/>
      <c r="M8" s="2526" t="s">
        <v>22</v>
      </c>
      <c r="N8" s="2527"/>
      <c r="O8" s="2528"/>
      <c r="P8" s="2528"/>
      <c r="Q8" s="2343" t="s">
        <v>410</v>
      </c>
      <c r="R8" s="2402"/>
      <c r="S8" s="3002"/>
      <c r="T8" s="3001"/>
      <c r="U8" s="2245"/>
      <c r="X8" s="2249"/>
      <c r="Y8" s="2249"/>
      <c r="AA8" s="2249"/>
    </row>
    <row r="9" spans="1:27" x14ac:dyDescent="0.2">
      <c r="A9" s="2403"/>
      <c r="B9" s="2390"/>
      <c r="C9" s="3358" t="s">
        <v>889</v>
      </c>
      <c r="D9" s="3356"/>
      <c r="E9" s="3355" t="s">
        <v>890</v>
      </c>
      <c r="F9" s="3356"/>
      <c r="G9" s="3355" t="s">
        <v>891</v>
      </c>
      <c r="H9" s="3356"/>
      <c r="I9" s="3355" t="s">
        <v>892</v>
      </c>
      <c r="J9" s="3356"/>
      <c r="K9" s="2404"/>
      <c r="L9" s="2390"/>
      <c r="M9" s="3359"/>
      <c r="N9" s="3360"/>
      <c r="O9" s="2525"/>
      <c r="P9" s="2525"/>
      <c r="Q9" s="2529"/>
      <c r="R9" s="2402"/>
      <c r="S9" s="2257"/>
      <c r="T9" s="2258"/>
      <c r="U9" s="1396"/>
      <c r="X9" s="2530"/>
    </row>
    <row r="10" spans="1:27" x14ac:dyDescent="0.2">
      <c r="A10" s="2403"/>
      <c r="B10" s="2390"/>
      <c r="C10" s="3358" t="s">
        <v>893</v>
      </c>
      <c r="D10" s="3356"/>
      <c r="E10" s="2404"/>
      <c r="F10" s="2390"/>
      <c r="G10" s="3361" t="s">
        <v>894</v>
      </c>
      <c r="H10" s="3362"/>
      <c r="I10" s="3355" t="s">
        <v>135</v>
      </c>
      <c r="J10" s="3356"/>
      <c r="K10" s="2407"/>
      <c r="L10" s="2402"/>
      <c r="M10" s="2407"/>
      <c r="N10" s="2409"/>
      <c r="O10" s="2402"/>
      <c r="P10" s="2402"/>
      <c r="Q10" s="2529"/>
      <c r="R10" s="2402"/>
      <c r="S10" s="2257"/>
      <c r="T10" s="2258"/>
      <c r="U10" s="1396"/>
    </row>
    <row r="11" spans="1:27" x14ac:dyDescent="0.2">
      <c r="A11" s="2401"/>
      <c r="B11" s="2402"/>
      <c r="C11" s="3363" t="s">
        <v>895</v>
      </c>
      <c r="D11" s="3350"/>
      <c r="E11" s="3348" t="s">
        <v>138</v>
      </c>
      <c r="F11" s="3350"/>
      <c r="G11" s="3348" t="s">
        <v>896</v>
      </c>
      <c r="H11" s="3350"/>
      <c r="I11" s="3348" t="s">
        <v>897</v>
      </c>
      <c r="J11" s="3350"/>
      <c r="K11" s="3348" t="s">
        <v>142</v>
      </c>
      <c r="L11" s="3350"/>
      <c r="M11" s="3348" t="s">
        <v>143</v>
      </c>
      <c r="N11" s="3350"/>
      <c r="O11" s="3355" t="s">
        <v>898</v>
      </c>
      <c r="P11" s="3356"/>
      <c r="Q11" s="2529"/>
      <c r="R11" s="2402"/>
      <c r="S11" s="3358"/>
      <c r="T11" s="3357"/>
      <c r="U11" s="14"/>
      <c r="V11" s="13"/>
    </row>
    <row r="12" spans="1:27" ht="13.5" thickBot="1" x14ac:dyDescent="0.25">
      <c r="A12" s="2410"/>
      <c r="B12" s="2531" t="s">
        <v>879</v>
      </c>
      <c r="C12" s="2532">
        <v>1</v>
      </c>
      <c r="D12" s="2533"/>
      <c r="E12" s="2534">
        <v>1</v>
      </c>
      <c r="F12" s="2533"/>
      <c r="G12" s="2534">
        <v>1</v>
      </c>
      <c r="H12" s="2535"/>
      <c r="I12" s="2486">
        <v>1</v>
      </c>
      <c r="J12" s="2536"/>
      <c r="K12" s="2486">
        <v>1</v>
      </c>
      <c r="L12" s="2490"/>
      <c r="M12" s="2486">
        <v>3</v>
      </c>
      <c r="N12" s="2537"/>
      <c r="O12" s="2413"/>
      <c r="P12" s="2413"/>
      <c r="Q12" s="2538"/>
      <c r="R12" s="2402"/>
      <c r="S12" s="3364" t="s">
        <v>486</v>
      </c>
      <c r="T12" s="3365"/>
      <c r="U12" s="2244"/>
    </row>
    <row r="13" spans="1:27" x14ac:dyDescent="0.2">
      <c r="A13" s="2539" t="s">
        <v>591</v>
      </c>
      <c r="B13" s="2418"/>
      <c r="C13" s="2540">
        <v>102.98</v>
      </c>
      <c r="D13" s="2541"/>
      <c r="E13" s="2542">
        <v>41.79</v>
      </c>
      <c r="F13" s="2541"/>
      <c r="G13" s="2542">
        <v>2.54</v>
      </c>
      <c r="H13" s="2543"/>
      <c r="I13" s="2544">
        <v>147.31</v>
      </c>
      <c r="J13" s="2305"/>
      <c r="K13" s="2494">
        <v>100</v>
      </c>
      <c r="L13" s="2545"/>
      <c r="M13" s="2494">
        <v>28</v>
      </c>
      <c r="N13" s="2546"/>
      <c r="O13" s="2545">
        <v>275.31</v>
      </c>
      <c r="P13" s="2545"/>
      <c r="Q13" s="2547">
        <v>331.31</v>
      </c>
      <c r="R13" s="2390"/>
      <c r="S13" s="2431">
        <v>37498.969227153349</v>
      </c>
      <c r="T13" s="2429"/>
      <c r="U13" s="1"/>
      <c r="X13" s="2548"/>
      <c r="Y13" s="2549"/>
      <c r="AA13" s="2548"/>
    </row>
    <row r="14" spans="1:27" x14ac:dyDescent="0.2">
      <c r="A14" s="2416" t="s">
        <v>494</v>
      </c>
      <c r="B14" s="2418"/>
      <c r="C14" s="2550">
        <v>1315.03</v>
      </c>
      <c r="D14" s="2551"/>
      <c r="E14" s="2552">
        <v>122.48</v>
      </c>
      <c r="F14" s="2551"/>
      <c r="G14" s="2552">
        <v>111.61</v>
      </c>
      <c r="H14" s="2553"/>
      <c r="I14" s="2544">
        <v>1549.12</v>
      </c>
      <c r="J14" s="2305"/>
      <c r="K14" s="2494">
        <v>641.86800000000005</v>
      </c>
      <c r="L14" s="2545"/>
      <c r="M14" s="2494">
        <v>205</v>
      </c>
      <c r="N14" s="2546"/>
      <c r="O14" s="2545">
        <v>2395.9879999999998</v>
      </c>
      <c r="P14" s="2545"/>
      <c r="Q14" s="2547">
        <v>2805.9879999999998</v>
      </c>
      <c r="R14" s="2390"/>
      <c r="S14" s="2431">
        <v>317592.76105086342</v>
      </c>
      <c r="T14" s="2429"/>
      <c r="U14" s="1"/>
      <c r="X14" s="2548"/>
      <c r="Y14" s="2549"/>
      <c r="AA14" s="2548"/>
    </row>
    <row r="15" spans="1:27" x14ac:dyDescent="0.2">
      <c r="A15" s="2539" t="s">
        <v>612</v>
      </c>
      <c r="B15" s="2554"/>
      <c r="C15" s="2550">
        <v>55.02</v>
      </c>
      <c r="D15" s="2551"/>
      <c r="E15" s="2552">
        <v>13.02</v>
      </c>
      <c r="F15" s="2551"/>
      <c r="G15" s="2552">
        <v>0.44</v>
      </c>
      <c r="H15" s="2553"/>
      <c r="I15" s="2544">
        <v>68.48</v>
      </c>
      <c r="J15" s="2305"/>
      <c r="K15" s="2494">
        <v>36.5</v>
      </c>
      <c r="L15" s="2545"/>
      <c r="M15" s="2494">
        <v>12</v>
      </c>
      <c r="N15" s="2546"/>
      <c r="O15" s="2545">
        <v>116.98</v>
      </c>
      <c r="P15" s="2545"/>
      <c r="Q15" s="2547">
        <v>140.98000000000002</v>
      </c>
      <c r="R15" s="2390"/>
      <c r="S15" s="2431">
        <v>15956.671038133711</v>
      </c>
      <c r="T15" s="2429"/>
      <c r="U15" s="1"/>
      <c r="X15" s="2548"/>
      <c r="Y15" s="2549"/>
      <c r="AA15" s="2548"/>
    </row>
    <row r="16" spans="1:27" x14ac:dyDescent="0.2">
      <c r="A16" s="2539" t="s">
        <v>306</v>
      </c>
      <c r="B16" s="2418"/>
      <c r="C16" s="2550">
        <v>98.98</v>
      </c>
      <c r="D16" s="2551"/>
      <c r="E16" s="2552">
        <v>17.37</v>
      </c>
      <c r="F16" s="2551"/>
      <c r="G16" s="2552">
        <v>11.8</v>
      </c>
      <c r="H16" s="2553"/>
      <c r="I16" s="2544">
        <v>128.15</v>
      </c>
      <c r="J16" s="2305"/>
      <c r="K16" s="2494">
        <v>70</v>
      </c>
      <c r="L16" s="2545"/>
      <c r="M16" s="2494">
        <v>18</v>
      </c>
      <c r="N16" s="2546"/>
      <c r="O16" s="2545">
        <v>216.15</v>
      </c>
      <c r="P16" s="2545"/>
      <c r="Q16" s="2547">
        <v>252.15</v>
      </c>
      <c r="R16" s="2390"/>
      <c r="S16" s="2431">
        <v>28539.328998903497</v>
      </c>
      <c r="T16" s="2429"/>
      <c r="U16" s="1"/>
      <c r="X16" s="2548"/>
      <c r="Y16" s="2549"/>
      <c r="AA16" s="2548"/>
    </row>
    <row r="17" spans="1:27" x14ac:dyDescent="0.2">
      <c r="A17" s="2539" t="s">
        <v>496</v>
      </c>
      <c r="B17" s="2418"/>
      <c r="C17" s="2550">
        <v>215.03</v>
      </c>
      <c r="D17" s="2551"/>
      <c r="E17" s="2552">
        <v>11.26</v>
      </c>
      <c r="F17" s="2551"/>
      <c r="G17" s="2552">
        <v>8.64</v>
      </c>
      <c r="H17" s="2553"/>
      <c r="I17" s="2544">
        <v>234.93</v>
      </c>
      <c r="J17" s="2305"/>
      <c r="K17" s="2494">
        <v>124.82</v>
      </c>
      <c r="L17" s="2545"/>
      <c r="M17" s="2494">
        <v>30</v>
      </c>
      <c r="N17" s="2546"/>
      <c r="O17" s="2545">
        <v>389.75</v>
      </c>
      <c r="P17" s="2545"/>
      <c r="Q17" s="2547">
        <v>449.75</v>
      </c>
      <c r="R17" s="2390"/>
      <c r="S17" s="2431">
        <v>50904.474389279581</v>
      </c>
      <c r="T17" s="2429"/>
      <c r="U17" s="1"/>
      <c r="X17" s="2548"/>
      <c r="Y17" s="2549"/>
      <c r="AA17" s="2548"/>
    </row>
    <row r="18" spans="1:27" x14ac:dyDescent="0.2">
      <c r="A18" s="2555" t="s">
        <v>445</v>
      </c>
      <c r="B18" s="2418"/>
      <c r="C18" s="2556">
        <v>577.41999999999996</v>
      </c>
      <c r="D18" s="2557"/>
      <c r="E18" s="2558">
        <v>33.020000000000003</v>
      </c>
      <c r="F18" s="2557"/>
      <c r="G18" s="2558">
        <v>58.19</v>
      </c>
      <c r="H18" s="2559"/>
      <c r="I18" s="2544">
        <v>668.62999999999988</v>
      </c>
      <c r="J18" s="2305"/>
      <c r="K18" s="2494">
        <v>277.89999999999998</v>
      </c>
      <c r="L18" s="2545"/>
      <c r="M18" s="2494">
        <v>91</v>
      </c>
      <c r="N18" s="2546"/>
      <c r="O18" s="2545">
        <v>1037.5299999999997</v>
      </c>
      <c r="P18" s="2545"/>
      <c r="Q18" s="2547">
        <v>1219.5299999999997</v>
      </c>
      <c r="R18" s="2390"/>
      <c r="S18" s="2431">
        <v>138031.20322836714</v>
      </c>
      <c r="T18" s="2429"/>
      <c r="U18" s="1"/>
      <c r="X18" s="2548"/>
      <c r="Y18" s="2549"/>
      <c r="AA18" s="2548"/>
    </row>
    <row r="19" spans="1:27" x14ac:dyDescent="0.2">
      <c r="A19" s="2555" t="s">
        <v>592</v>
      </c>
      <c r="B19" s="2554"/>
      <c r="C19" s="2556">
        <v>656.09</v>
      </c>
      <c r="D19" s="2557"/>
      <c r="E19" s="2558">
        <v>182.5</v>
      </c>
      <c r="F19" s="2557"/>
      <c r="G19" s="2558">
        <v>58.83</v>
      </c>
      <c r="H19" s="2559"/>
      <c r="I19" s="2544">
        <v>897.42000000000007</v>
      </c>
      <c r="J19" s="2305"/>
      <c r="K19" s="2494">
        <v>335.75</v>
      </c>
      <c r="L19" s="2545"/>
      <c r="M19" s="2494">
        <v>78</v>
      </c>
      <c r="N19" s="2546"/>
      <c r="O19" s="2545">
        <v>1311.17</v>
      </c>
      <c r="P19" s="2545"/>
      <c r="Q19" s="2547">
        <v>1467.17</v>
      </c>
      <c r="R19" s="2390"/>
      <c r="S19" s="2431">
        <v>166060.07268420086</v>
      </c>
      <c r="T19" s="2429"/>
      <c r="U19" s="1"/>
      <c r="V19" s="3227">
        <v>2.5099999999999998</v>
      </c>
      <c r="X19" s="2548"/>
      <c r="Y19" s="2549"/>
      <c r="AA19" s="2548"/>
    </row>
    <row r="20" spans="1:27" x14ac:dyDescent="0.2">
      <c r="A20" s="2539" t="s">
        <v>593</v>
      </c>
      <c r="B20" s="2418"/>
      <c r="C20" s="2550">
        <v>1489.78</v>
      </c>
      <c r="D20" s="2551"/>
      <c r="E20" s="2552">
        <v>58.34</v>
      </c>
      <c r="F20" s="2551"/>
      <c r="G20" s="2552">
        <v>79.09</v>
      </c>
      <c r="H20" s="2553"/>
      <c r="I20" s="2544">
        <v>1627.2099999999998</v>
      </c>
      <c r="J20" s="2305"/>
      <c r="K20" s="2494">
        <v>614.28499999999997</v>
      </c>
      <c r="L20" s="2545"/>
      <c r="M20" s="2494">
        <v>207</v>
      </c>
      <c r="N20" s="2546"/>
      <c r="O20" s="2545">
        <v>2448.4949999999999</v>
      </c>
      <c r="P20" s="2545"/>
      <c r="Q20" s="2547">
        <v>2862.4949999999999</v>
      </c>
      <c r="R20" s="2390"/>
      <c r="S20" s="2431">
        <v>323988.44561854552</v>
      </c>
      <c r="T20" s="2429"/>
      <c r="U20" s="1"/>
      <c r="V20" s="3227"/>
      <c r="X20" s="2548"/>
      <c r="Y20" s="2549"/>
      <c r="AA20" s="2548"/>
    </row>
    <row r="21" spans="1:27" x14ac:dyDescent="0.2">
      <c r="A21" s="2539" t="s">
        <v>594</v>
      </c>
      <c r="B21" s="2418"/>
      <c r="C21" s="2550">
        <v>146.19</v>
      </c>
      <c r="D21" s="2551"/>
      <c r="E21" s="2552">
        <v>23.83</v>
      </c>
      <c r="F21" s="2551"/>
      <c r="G21" s="2552">
        <v>0</v>
      </c>
      <c r="H21" s="2553"/>
      <c r="I21" s="2544">
        <v>170.01999999999998</v>
      </c>
      <c r="J21" s="2305"/>
      <c r="K21" s="2494">
        <v>129.87</v>
      </c>
      <c r="L21" s="2545"/>
      <c r="M21" s="2494">
        <v>5</v>
      </c>
      <c r="N21" s="2546"/>
      <c r="O21" s="2545">
        <v>304.89</v>
      </c>
      <c r="P21" s="2545"/>
      <c r="Q21" s="2547">
        <v>314.89</v>
      </c>
      <c r="R21" s="2390"/>
      <c r="S21" s="2431">
        <v>35640.489028216223</v>
      </c>
      <c r="T21" s="2429"/>
      <c r="U21" s="1"/>
      <c r="V21" s="3227"/>
      <c r="X21" s="2548"/>
      <c r="Y21" s="2549"/>
      <c r="AA21" s="2548"/>
    </row>
    <row r="22" spans="1:27" x14ac:dyDescent="0.2">
      <c r="A22" s="2539" t="s">
        <v>520</v>
      </c>
      <c r="B22" s="2418"/>
      <c r="C22" s="2550">
        <v>15.3</v>
      </c>
      <c r="D22" s="2551"/>
      <c r="E22" s="2552">
        <v>2.25</v>
      </c>
      <c r="F22" s="2551"/>
      <c r="G22" s="2552">
        <v>0.46</v>
      </c>
      <c r="H22" s="2553"/>
      <c r="I22" s="2544">
        <v>18.010000000000002</v>
      </c>
      <c r="J22" s="2305"/>
      <c r="K22" s="2494">
        <v>0</v>
      </c>
      <c r="L22" s="2545"/>
      <c r="M22" s="2494">
        <v>0</v>
      </c>
      <c r="N22" s="2546"/>
      <c r="O22" s="2545">
        <v>18.010000000000002</v>
      </c>
      <c r="P22" s="2545"/>
      <c r="Q22" s="2547">
        <v>18.010000000000002</v>
      </c>
      <c r="R22" s="2390"/>
      <c r="S22" s="2431">
        <v>2038.4426542544199</v>
      </c>
      <c r="T22" s="2429"/>
      <c r="U22" s="1"/>
      <c r="V22" s="3227"/>
      <c r="X22" s="2548"/>
      <c r="Y22" s="2549"/>
      <c r="AA22" s="2548"/>
    </row>
    <row r="23" spans="1:27" x14ac:dyDescent="0.2">
      <c r="A23" s="2555" t="s">
        <v>531</v>
      </c>
      <c r="B23" s="2418"/>
      <c r="C23" s="2556">
        <v>252.81</v>
      </c>
      <c r="D23" s="2557"/>
      <c r="E23" s="2558">
        <v>84.16</v>
      </c>
      <c r="F23" s="2557"/>
      <c r="G23" s="2558">
        <v>5.12</v>
      </c>
      <c r="H23" s="2559"/>
      <c r="I23" s="2544">
        <v>342.09000000000003</v>
      </c>
      <c r="J23" s="2305"/>
      <c r="K23" s="2494">
        <v>276.20800000000003</v>
      </c>
      <c r="L23" s="2545"/>
      <c r="M23" s="2494">
        <v>74</v>
      </c>
      <c r="N23" s="2546"/>
      <c r="O23" s="2545">
        <v>692.298</v>
      </c>
      <c r="P23" s="2545"/>
      <c r="Q23" s="2547">
        <v>840.298</v>
      </c>
      <c r="R23" s="2390"/>
      <c r="S23" s="2431">
        <v>95108.233508310965</v>
      </c>
      <c r="T23" s="2429"/>
      <c r="U23" s="1"/>
      <c r="X23" s="2548"/>
      <c r="Y23" s="2549"/>
      <c r="AA23" s="2548"/>
    </row>
    <row r="24" spans="1:27" x14ac:dyDescent="0.2">
      <c r="A24" s="2539" t="s">
        <v>500</v>
      </c>
      <c r="B24" s="2418"/>
      <c r="C24" s="2550">
        <v>1009.68</v>
      </c>
      <c r="D24" s="2551"/>
      <c r="E24" s="2552">
        <v>119.98</v>
      </c>
      <c r="F24" s="2551"/>
      <c r="G24" s="2552">
        <v>39.880000000000003</v>
      </c>
      <c r="H24" s="2553"/>
      <c r="I24" s="2544">
        <v>1169.54</v>
      </c>
      <c r="J24" s="2305"/>
      <c r="K24" s="2494">
        <v>506.976</v>
      </c>
      <c r="L24" s="2545"/>
      <c r="M24" s="2494">
        <v>168</v>
      </c>
      <c r="N24" s="2546"/>
      <c r="O24" s="2545">
        <v>1844.5160000000001</v>
      </c>
      <c r="P24" s="2545"/>
      <c r="Q24" s="2547">
        <v>2180.5160000000001</v>
      </c>
      <c r="R24" s="2390"/>
      <c r="S24" s="2431">
        <v>246799.37938280014</v>
      </c>
      <c r="T24" s="2429"/>
      <c r="U24" s="1"/>
      <c r="X24" s="2548"/>
      <c r="Y24" s="2549"/>
      <c r="AA24" s="2548"/>
    </row>
    <row r="25" spans="1:27" x14ac:dyDescent="0.2">
      <c r="A25" s="2555" t="s">
        <v>503</v>
      </c>
      <c r="B25" s="2418"/>
      <c r="C25" s="2556">
        <v>1415</v>
      </c>
      <c r="D25" s="2557"/>
      <c r="E25" s="2558">
        <v>119.64</v>
      </c>
      <c r="F25" s="2557"/>
      <c r="G25" s="2558">
        <v>80.7</v>
      </c>
      <c r="H25" s="2559"/>
      <c r="I25" s="2544">
        <v>1615.3400000000001</v>
      </c>
      <c r="J25" s="2305"/>
      <c r="K25" s="2494">
        <v>778.1</v>
      </c>
      <c r="L25" s="2545"/>
      <c r="M25" s="2494">
        <v>242</v>
      </c>
      <c r="N25" s="2546"/>
      <c r="O25" s="2545">
        <v>2635.44</v>
      </c>
      <c r="P25" s="2545"/>
      <c r="Q25" s="2547">
        <v>3119.44</v>
      </c>
      <c r="R25" s="2390"/>
      <c r="S25" s="2431">
        <v>353070.49158175499</v>
      </c>
      <c r="T25" s="2429"/>
      <c r="U25" s="1"/>
      <c r="X25" s="2548"/>
      <c r="Y25" s="2549"/>
      <c r="AA25" s="2548"/>
    </row>
    <row r="26" spans="1:27" x14ac:dyDescent="0.2">
      <c r="A26" s="2539" t="s">
        <v>505</v>
      </c>
      <c r="B26" s="2418"/>
      <c r="C26" s="2550">
        <v>405.49</v>
      </c>
      <c r="D26" s="2551"/>
      <c r="E26" s="2552">
        <v>28.69</v>
      </c>
      <c r="F26" s="2551"/>
      <c r="G26" s="2552">
        <v>20.170000000000002</v>
      </c>
      <c r="H26" s="2553"/>
      <c r="I26" s="2544">
        <v>454.35</v>
      </c>
      <c r="J26" s="2305"/>
      <c r="K26" s="2494">
        <v>210.1</v>
      </c>
      <c r="L26" s="2545"/>
      <c r="M26" s="2494">
        <v>70</v>
      </c>
      <c r="N26" s="2546"/>
      <c r="O26" s="2545">
        <v>734.45</v>
      </c>
      <c r="P26" s="2545"/>
      <c r="Q26" s="2547">
        <v>874.45</v>
      </c>
      <c r="R26" s="2390"/>
      <c r="S26" s="2431">
        <v>98973.691227805524</v>
      </c>
      <c r="T26" s="2429"/>
      <c r="U26" s="1"/>
      <c r="X26" s="2548"/>
      <c r="Y26" s="2549"/>
      <c r="AA26" s="2548"/>
    </row>
    <row r="27" spans="1:27" x14ac:dyDescent="0.2">
      <c r="A27" s="2539" t="s">
        <v>988</v>
      </c>
      <c r="B27" s="2418"/>
      <c r="C27" s="2550">
        <v>57</v>
      </c>
      <c r="D27" s="2551"/>
      <c r="E27" s="2552">
        <v>0</v>
      </c>
      <c r="F27" s="2551"/>
      <c r="G27" s="2552">
        <v>0</v>
      </c>
      <c r="H27" s="2553"/>
      <c r="I27" s="2544">
        <v>57</v>
      </c>
      <c r="J27" s="2305"/>
      <c r="K27" s="2494">
        <v>79.95</v>
      </c>
      <c r="L27" s="2545"/>
      <c r="M27" s="2494">
        <v>9</v>
      </c>
      <c r="N27" s="2546"/>
      <c r="O27" s="2545">
        <v>145.94999999999999</v>
      </c>
      <c r="P27" s="2545"/>
      <c r="Q27" s="2547">
        <v>163.95</v>
      </c>
      <c r="R27" s="2390"/>
      <c r="S27" s="2431">
        <v>18556.506005830764</v>
      </c>
      <c r="T27" s="2429"/>
      <c r="U27" s="1"/>
      <c r="X27" s="2548"/>
      <c r="Y27" s="2549"/>
      <c r="AA27" s="2548"/>
    </row>
    <row r="28" spans="1:27" x14ac:dyDescent="0.2">
      <c r="A28" s="2539" t="s">
        <v>104</v>
      </c>
      <c r="B28" s="2418"/>
      <c r="C28" s="2550">
        <v>923.7</v>
      </c>
      <c r="D28" s="2551"/>
      <c r="E28" s="2552">
        <v>68.13</v>
      </c>
      <c r="F28" s="2551"/>
      <c r="G28" s="2552">
        <v>38.21</v>
      </c>
      <c r="H28" s="2553"/>
      <c r="I28" s="2544">
        <v>1030.04</v>
      </c>
      <c r="J28" s="2305"/>
      <c r="K28" s="2494">
        <v>341.726</v>
      </c>
      <c r="L28" s="2545"/>
      <c r="M28" s="2494">
        <v>201</v>
      </c>
      <c r="N28" s="2546"/>
      <c r="O28" s="2545">
        <v>1572.7660000000001</v>
      </c>
      <c r="P28" s="2545"/>
      <c r="Q28" s="2547">
        <v>1974.7660000000001</v>
      </c>
      <c r="R28" s="2390"/>
      <c r="S28" s="2431">
        <v>223511.7849290052</v>
      </c>
      <c r="T28" s="2429"/>
      <c r="U28" s="1"/>
      <c r="V28" s="14"/>
      <c r="X28" s="2548"/>
      <c r="Y28" s="2549"/>
      <c r="AA28" s="2548"/>
    </row>
    <row r="29" spans="1:27" x14ac:dyDescent="0.2">
      <c r="A29" s="2555" t="s">
        <v>506</v>
      </c>
      <c r="B29" s="2418"/>
      <c r="C29" s="2556">
        <v>1244.8599999999999</v>
      </c>
      <c r="D29" s="2557"/>
      <c r="E29" s="2558">
        <v>126.74</v>
      </c>
      <c r="F29" s="2557"/>
      <c r="G29" s="2558">
        <v>105.41</v>
      </c>
      <c r="H29" s="2559"/>
      <c r="I29" s="2544">
        <v>1477.01</v>
      </c>
      <c r="J29" s="2305"/>
      <c r="K29" s="2494">
        <v>840.03200000000004</v>
      </c>
      <c r="L29" s="2545"/>
      <c r="M29" s="2494">
        <v>225</v>
      </c>
      <c r="N29" s="2546"/>
      <c r="O29" s="2545">
        <v>2542.0419999999999</v>
      </c>
      <c r="P29" s="2545"/>
      <c r="Q29" s="2547">
        <v>2992.0419999999999</v>
      </c>
      <c r="R29" s="2390"/>
      <c r="S29" s="2431">
        <v>338651.0847374071</v>
      </c>
      <c r="T29" s="2429"/>
      <c r="U29" s="1"/>
      <c r="V29" s="14"/>
      <c r="X29" s="2548"/>
      <c r="Y29" s="2549"/>
      <c r="AA29" s="2548"/>
    </row>
    <row r="30" spans="1:27" x14ac:dyDescent="0.2">
      <c r="A30" s="2555" t="s">
        <v>320</v>
      </c>
      <c r="B30" s="2554"/>
      <c r="C30" s="2556">
        <v>210.53</v>
      </c>
      <c r="D30" s="2557"/>
      <c r="E30" s="2558">
        <v>65.37</v>
      </c>
      <c r="F30" s="2557"/>
      <c r="G30" s="2558">
        <v>2.31</v>
      </c>
      <c r="H30" s="2559"/>
      <c r="I30" s="2544">
        <v>278.20999999999998</v>
      </c>
      <c r="J30" s="2305"/>
      <c r="K30" s="2494">
        <v>152.25</v>
      </c>
      <c r="L30" s="2545"/>
      <c r="M30" s="2494">
        <v>32</v>
      </c>
      <c r="N30" s="2546"/>
      <c r="O30" s="2545">
        <v>462.46</v>
      </c>
      <c r="P30" s="2545"/>
      <c r="Q30" s="2547">
        <v>526.46</v>
      </c>
      <c r="R30" s="2390"/>
      <c r="S30" s="2431">
        <v>59586.813978832972</v>
      </c>
      <c r="T30" s="2429"/>
      <c r="U30" s="1"/>
      <c r="V30" s="14"/>
      <c r="X30" s="2548"/>
      <c r="Y30" s="2549"/>
      <c r="AA30" s="2548"/>
    </row>
    <row r="31" spans="1:27" s="2316" customFormat="1" x14ac:dyDescent="0.2">
      <c r="A31" s="2539" t="s">
        <v>614</v>
      </c>
      <c r="B31" s="2554"/>
      <c r="C31" s="2550">
        <v>69.88</v>
      </c>
      <c r="D31" s="2551"/>
      <c r="E31" s="2552">
        <v>13.01</v>
      </c>
      <c r="F31" s="2551"/>
      <c r="G31" s="2552">
        <v>0</v>
      </c>
      <c r="H31" s="2553"/>
      <c r="I31" s="2544">
        <v>82.89</v>
      </c>
      <c r="J31" s="2305"/>
      <c r="K31" s="2494">
        <v>32</v>
      </c>
      <c r="L31" s="2545"/>
      <c r="M31" s="2494">
        <v>4</v>
      </c>
      <c r="N31" s="2546"/>
      <c r="O31" s="2545">
        <v>118.89</v>
      </c>
      <c r="P31" s="2545"/>
      <c r="Q31" s="2547">
        <v>126.89</v>
      </c>
      <c r="R31" s="2390"/>
      <c r="S31" s="2431">
        <v>14361.909405793635</v>
      </c>
      <c r="T31" s="2429"/>
      <c r="U31" s="1"/>
      <c r="V31" s="14"/>
      <c r="X31" s="2548"/>
      <c r="Y31" s="2549"/>
      <c r="AA31" s="2548"/>
    </row>
    <row r="32" spans="1:27" x14ac:dyDescent="0.2">
      <c r="A32" s="2539" t="s">
        <v>509</v>
      </c>
      <c r="B32" s="2418"/>
      <c r="C32" s="2550">
        <v>132.03</v>
      </c>
      <c r="D32" s="2551"/>
      <c r="E32" s="2552">
        <v>9.15</v>
      </c>
      <c r="F32" s="2551"/>
      <c r="G32" s="2552">
        <v>7.59</v>
      </c>
      <c r="H32" s="2553"/>
      <c r="I32" s="2544">
        <v>148.77000000000001</v>
      </c>
      <c r="J32" s="2305"/>
      <c r="K32" s="2494">
        <v>35.5</v>
      </c>
      <c r="L32" s="2545"/>
      <c r="M32" s="2494">
        <v>3</v>
      </c>
      <c r="N32" s="2546"/>
      <c r="O32" s="2545">
        <v>187.27</v>
      </c>
      <c r="P32" s="2545"/>
      <c r="Q32" s="2547">
        <v>193.27</v>
      </c>
      <c r="R32" s="2390"/>
      <c r="S32" s="2431">
        <v>21875.058955455399</v>
      </c>
      <c r="T32" s="2429"/>
      <c r="U32" s="1"/>
      <c r="V32" s="14"/>
      <c r="X32" s="2548"/>
      <c r="Y32" s="2549"/>
      <c r="AA32" s="2548"/>
    </row>
    <row r="33" spans="1:27" x14ac:dyDescent="0.2">
      <c r="A33" s="2539" t="s">
        <v>634</v>
      </c>
      <c r="B33" s="2418"/>
      <c r="C33" s="2550">
        <v>40.1</v>
      </c>
      <c r="D33" s="2551"/>
      <c r="E33" s="2552">
        <v>4</v>
      </c>
      <c r="F33" s="2551"/>
      <c r="G33" s="2552">
        <v>4.3099999999999996</v>
      </c>
      <c r="H33" s="2553"/>
      <c r="I33" s="2544">
        <v>48.410000000000004</v>
      </c>
      <c r="J33" s="2305"/>
      <c r="K33" s="2494">
        <v>12.124000000000001</v>
      </c>
      <c r="L33" s="2545"/>
      <c r="M33" s="2494">
        <v>3</v>
      </c>
      <c r="N33" s="2546"/>
      <c r="O33" s="2545">
        <v>63.534000000000006</v>
      </c>
      <c r="P33" s="2545"/>
      <c r="Q33" s="2547">
        <v>69.534000000000006</v>
      </c>
      <c r="R33" s="2390"/>
      <c r="S33" s="2431">
        <v>7870.1316780081534</v>
      </c>
      <c r="T33" s="2429"/>
      <c r="U33" s="1"/>
      <c r="V33" s="42"/>
      <c r="X33" s="2548"/>
      <c r="Y33" s="2549"/>
      <c r="AA33" s="2548"/>
    </row>
    <row r="34" spans="1:27" x14ac:dyDescent="0.2">
      <c r="A34" s="2555" t="s">
        <v>511</v>
      </c>
      <c r="B34" s="2418"/>
      <c r="C34" s="2556">
        <v>360.02</v>
      </c>
      <c r="D34" s="2557"/>
      <c r="E34" s="2558">
        <v>16.73</v>
      </c>
      <c r="F34" s="2557"/>
      <c r="G34" s="2558">
        <v>29.62</v>
      </c>
      <c r="H34" s="2559"/>
      <c r="I34" s="2544">
        <v>406.37</v>
      </c>
      <c r="J34" s="2305"/>
      <c r="K34" s="2494">
        <v>267</v>
      </c>
      <c r="L34" s="2545"/>
      <c r="M34" s="2494">
        <v>111</v>
      </c>
      <c r="N34" s="2546"/>
      <c r="O34" s="2545">
        <v>784.37</v>
      </c>
      <c r="P34" s="2545"/>
      <c r="Q34" s="2547">
        <v>1006.37</v>
      </c>
      <c r="R34" s="2390"/>
      <c r="S34" s="2431">
        <v>113904.91582243312</v>
      </c>
      <c r="T34" s="2429"/>
      <c r="U34" s="1"/>
      <c r="V34" s="14"/>
      <c r="X34" s="2548"/>
      <c r="Y34" s="2549"/>
      <c r="AA34" s="2548"/>
    </row>
    <row r="35" spans="1:27" x14ac:dyDescent="0.2">
      <c r="A35" s="2539" t="s">
        <v>326</v>
      </c>
      <c r="B35" s="2418"/>
      <c r="C35" s="2550">
        <v>1122.3800000000001</v>
      </c>
      <c r="D35" s="2551"/>
      <c r="E35" s="2552">
        <v>68.459999999999994</v>
      </c>
      <c r="F35" s="2551"/>
      <c r="G35" s="2552">
        <v>109.45</v>
      </c>
      <c r="H35" s="2553"/>
      <c r="I35" s="2544">
        <v>1300.2900000000002</v>
      </c>
      <c r="J35" s="2305"/>
      <c r="K35" s="2494">
        <v>569.25</v>
      </c>
      <c r="L35" s="2545"/>
      <c r="M35" s="2494">
        <v>221</v>
      </c>
      <c r="N35" s="2546"/>
      <c r="O35" s="2545">
        <v>2090.54</v>
      </c>
      <c r="P35" s="2545"/>
      <c r="Q35" s="2547">
        <v>2532.54</v>
      </c>
      <c r="R35" s="2390"/>
      <c r="S35" s="2431">
        <v>286642.84062218148</v>
      </c>
      <c r="T35" s="2429"/>
      <c r="U35" s="1"/>
      <c r="V35" s="14"/>
      <c r="X35" s="2548"/>
      <c r="Y35" s="2549"/>
      <c r="AA35" s="2548"/>
    </row>
    <row r="36" spans="1:27" ht="13.5" thickBot="1" x14ac:dyDescent="0.25">
      <c r="A36" s="2560" t="s">
        <v>513</v>
      </c>
      <c r="B36" s="2561"/>
      <c r="C36" s="2562">
        <v>82.08</v>
      </c>
      <c r="D36" s="2563"/>
      <c r="E36" s="2564">
        <v>7</v>
      </c>
      <c r="F36" s="2563"/>
      <c r="G36" s="2564">
        <v>0</v>
      </c>
      <c r="H36" s="2565"/>
      <c r="I36" s="2566">
        <v>89.08</v>
      </c>
      <c r="J36" s="2312"/>
      <c r="K36" s="2567">
        <v>28</v>
      </c>
      <c r="L36" s="2568"/>
      <c r="M36" s="2567">
        <v>14</v>
      </c>
      <c r="N36" s="2569"/>
      <c r="O36" s="2311">
        <v>131.07999999999998</v>
      </c>
      <c r="P36" s="2570"/>
      <c r="Q36" s="2571">
        <v>159.07999999999998</v>
      </c>
      <c r="R36" s="2390"/>
      <c r="S36" s="2508">
        <v>18005.300246462692</v>
      </c>
      <c r="T36" s="2572"/>
      <c r="U36" s="14"/>
      <c r="V36" s="14"/>
      <c r="X36" s="2548"/>
      <c r="Y36" s="2549"/>
      <c r="AA36" s="2548"/>
    </row>
    <row r="37" spans="1:27" ht="13.5" customHeight="1" thickBot="1" x14ac:dyDescent="0.25">
      <c r="A37" s="2317" t="s">
        <v>488</v>
      </c>
      <c r="B37" s="2310"/>
      <c r="C37" s="2573">
        <v>11997.380000000003</v>
      </c>
      <c r="D37" s="2574"/>
      <c r="E37" s="2575">
        <v>1236.9200000000003</v>
      </c>
      <c r="F37" s="2574"/>
      <c r="G37" s="2575">
        <v>774.36999999999989</v>
      </c>
      <c r="H37" s="2310"/>
      <c r="I37" s="2576">
        <v>14008.67</v>
      </c>
      <c r="J37" s="2577"/>
      <c r="K37" s="2375">
        <v>6460.2089999999998</v>
      </c>
      <c r="L37" s="2578"/>
      <c r="M37" s="2375">
        <v>2051</v>
      </c>
      <c r="N37" s="2577"/>
      <c r="O37" s="2579">
        <v>22519.879000000001</v>
      </c>
      <c r="P37" s="2579"/>
      <c r="Q37" s="2580">
        <v>26621.879000000001</v>
      </c>
      <c r="R37" s="2396"/>
      <c r="S37" s="2329">
        <v>3013169</v>
      </c>
      <c r="T37" s="2450"/>
      <c r="U37" s="34"/>
      <c r="V37" s="14"/>
      <c r="X37" s="2548"/>
      <c r="Y37" s="2549"/>
      <c r="AA37" s="2548"/>
    </row>
    <row r="38" spans="1:27" s="2332" customFormat="1" ht="15" x14ac:dyDescent="0.2">
      <c r="A38" s="2378"/>
      <c r="B38" s="2333"/>
      <c r="K38" s="2514"/>
      <c r="L38" s="2514"/>
      <c r="M38" s="2514"/>
      <c r="N38" s="2514"/>
      <c r="O38" s="2514"/>
      <c r="P38" s="2514"/>
      <c r="Q38" s="2514"/>
      <c r="R38" s="2514"/>
      <c r="U38"/>
      <c r="V38" s="14"/>
    </row>
    <row r="39" spans="1:27" x14ac:dyDescent="0.2">
      <c r="B39" s="2390"/>
      <c r="K39" s="2517"/>
      <c r="L39" s="2517"/>
      <c r="M39" s="2517"/>
      <c r="N39" s="2517"/>
      <c r="O39" s="2517"/>
      <c r="P39" s="2517"/>
      <c r="Q39" s="2517"/>
      <c r="R39" s="2517"/>
      <c r="S39" s="2249"/>
      <c r="AA39" s="2249"/>
    </row>
    <row r="40" spans="1:27" x14ac:dyDescent="0.2">
      <c r="B40" s="2390"/>
      <c r="S40" s="2517"/>
      <c r="AA40" s="2517"/>
    </row>
    <row r="41" spans="1:27" x14ac:dyDescent="0.2">
      <c r="B41" s="2390"/>
      <c r="S41" s="2249"/>
      <c r="X41" s="2249"/>
      <c r="AA41" s="2249"/>
    </row>
    <row r="42" spans="1:27" x14ac:dyDescent="0.2">
      <c r="B42" s="2390"/>
      <c r="S42" s="2224"/>
      <c r="X42" s="2224"/>
      <c r="AA42" s="2224"/>
    </row>
    <row r="43" spans="1:27" x14ac:dyDescent="0.2">
      <c r="B43" s="2390"/>
    </row>
    <row r="44" spans="1:27" x14ac:dyDescent="0.2">
      <c r="B44" s="2390"/>
    </row>
    <row r="45" spans="1:27" x14ac:dyDescent="0.2">
      <c r="B45" s="2390"/>
    </row>
    <row r="46" spans="1:27" x14ac:dyDescent="0.2">
      <c r="B46" s="2390"/>
      <c r="V46" s="60"/>
    </row>
    <row r="47" spans="1:27" x14ac:dyDescent="0.2">
      <c r="B47" s="2390"/>
    </row>
    <row r="48" spans="1:27" x14ac:dyDescent="0.2">
      <c r="B48" s="2390"/>
    </row>
    <row r="49" spans="2:22" x14ac:dyDescent="0.2">
      <c r="B49" s="2390"/>
    </row>
    <row r="50" spans="2:22" x14ac:dyDescent="0.2">
      <c r="B50" s="2390"/>
    </row>
    <row r="51" spans="2:22" x14ac:dyDescent="0.2">
      <c r="B51" s="2390"/>
    </row>
    <row r="52" spans="2:22" ht="15" x14ac:dyDescent="0.2">
      <c r="B52" s="2390"/>
      <c r="V52" s="34"/>
    </row>
    <row r="53" spans="2:22" ht="15" x14ac:dyDescent="0.2">
      <c r="B53" s="2390"/>
      <c r="V53" s="34"/>
    </row>
    <row r="54" spans="2:22" ht="15" x14ac:dyDescent="0.2">
      <c r="B54" s="2390"/>
      <c r="V54" s="34"/>
    </row>
    <row r="55" spans="2:22" ht="15" x14ac:dyDescent="0.2">
      <c r="B55" s="2390"/>
      <c r="V55" s="34"/>
    </row>
    <row r="56" spans="2:22" ht="15" x14ac:dyDescent="0.2">
      <c r="B56" s="2390"/>
      <c r="V56" s="34"/>
    </row>
    <row r="57" spans="2:22" ht="15" x14ac:dyDescent="0.2">
      <c r="B57" s="2390"/>
      <c r="V57" s="34"/>
    </row>
    <row r="58" spans="2:22" ht="15" x14ac:dyDescent="0.2">
      <c r="B58" s="2390"/>
      <c r="V58" s="34"/>
    </row>
    <row r="59" spans="2:22" ht="15" x14ac:dyDescent="0.2">
      <c r="B59" s="2390"/>
      <c r="V59" s="34"/>
    </row>
    <row r="60" spans="2:22" ht="15" x14ac:dyDescent="0.2">
      <c r="B60" s="2390"/>
      <c r="V60" s="34"/>
    </row>
    <row r="61" spans="2:22" ht="15" x14ac:dyDescent="0.2">
      <c r="B61" s="2390"/>
      <c r="V61" s="34"/>
    </row>
    <row r="62" spans="2:22" ht="15" x14ac:dyDescent="0.2">
      <c r="B62" s="2390"/>
      <c r="V62" s="34"/>
    </row>
    <row r="63" spans="2:22" ht="15" x14ac:dyDescent="0.2">
      <c r="B63" s="2390"/>
      <c r="V63" s="34"/>
    </row>
    <row r="64" spans="2:22" x14ac:dyDescent="0.2">
      <c r="B64" s="2390"/>
    </row>
    <row r="65" spans="2:22" ht="15" x14ac:dyDescent="0.2">
      <c r="B65" s="2390"/>
      <c r="V65" s="34"/>
    </row>
    <row r="66" spans="2:22" ht="15" x14ac:dyDescent="0.2">
      <c r="B66" s="2390"/>
      <c r="V66" s="34"/>
    </row>
    <row r="67" spans="2:22" x14ac:dyDescent="0.2">
      <c r="B67" s="2390"/>
    </row>
    <row r="68" spans="2:22" x14ac:dyDescent="0.2">
      <c r="B68" s="2390"/>
    </row>
    <row r="69" spans="2:22" x14ac:dyDescent="0.2">
      <c r="B69" s="2390"/>
    </row>
    <row r="70" spans="2:22" x14ac:dyDescent="0.2">
      <c r="B70" s="2390"/>
    </row>
    <row r="71" spans="2:22" x14ac:dyDescent="0.2">
      <c r="B71" s="2390"/>
    </row>
    <row r="72" spans="2:22" x14ac:dyDescent="0.2">
      <c r="B72" s="2390"/>
    </row>
    <row r="73" spans="2:22" x14ac:dyDescent="0.2">
      <c r="B73" s="2390"/>
    </row>
    <row r="74" spans="2:22" x14ac:dyDescent="0.2">
      <c r="B74" s="2390"/>
    </row>
    <row r="75" spans="2:22" x14ac:dyDescent="0.2">
      <c r="B75" s="2390"/>
    </row>
    <row r="76" spans="2:22" x14ac:dyDescent="0.2">
      <c r="B76" s="2390"/>
    </row>
    <row r="77" spans="2:22" x14ac:dyDescent="0.2">
      <c r="B77" s="2390"/>
    </row>
    <row r="78" spans="2:22" x14ac:dyDescent="0.2">
      <c r="B78" s="2390"/>
    </row>
    <row r="79" spans="2:22" x14ac:dyDescent="0.2">
      <c r="B79" s="2390"/>
    </row>
    <row r="80" spans="2:22" x14ac:dyDescent="0.2">
      <c r="B80" s="2390"/>
    </row>
    <row r="81" spans="2:2" x14ac:dyDescent="0.2">
      <c r="B81" s="2390"/>
    </row>
    <row r="82" spans="2:2" x14ac:dyDescent="0.2">
      <c r="B82" s="2390"/>
    </row>
    <row r="83" spans="2:2" x14ac:dyDescent="0.2">
      <c r="B83" s="2390"/>
    </row>
    <row r="84" spans="2:2" x14ac:dyDescent="0.2">
      <c r="B84" s="2390"/>
    </row>
    <row r="85" spans="2:2" x14ac:dyDescent="0.2">
      <c r="B85" s="2390"/>
    </row>
    <row r="86" spans="2:2" x14ac:dyDescent="0.2">
      <c r="B86" s="2390"/>
    </row>
    <row r="87" spans="2:2" x14ac:dyDescent="0.2">
      <c r="B87" s="2390"/>
    </row>
    <row r="88" spans="2:2" x14ac:dyDescent="0.2">
      <c r="B88" s="2390"/>
    </row>
    <row r="89" spans="2:2" x14ac:dyDescent="0.2">
      <c r="B89" s="2390"/>
    </row>
    <row r="90" spans="2:2" x14ac:dyDescent="0.2">
      <c r="B90" s="2390"/>
    </row>
    <row r="91" spans="2:2" x14ac:dyDescent="0.2">
      <c r="B91" s="2390"/>
    </row>
    <row r="92" spans="2:2" x14ac:dyDescent="0.2">
      <c r="B92" s="2390"/>
    </row>
    <row r="93" spans="2:2" x14ac:dyDescent="0.2">
      <c r="B93" s="2390"/>
    </row>
    <row r="94" spans="2:2" x14ac:dyDescent="0.2">
      <c r="B94" s="2390"/>
    </row>
    <row r="95" spans="2:2" x14ac:dyDescent="0.2">
      <c r="B95" s="2390"/>
    </row>
    <row r="96" spans="2:2" x14ac:dyDescent="0.2">
      <c r="B96" s="2390"/>
    </row>
    <row r="97" spans="2:2" x14ac:dyDescent="0.2">
      <c r="B97" s="2390"/>
    </row>
    <row r="98" spans="2:2" x14ac:dyDescent="0.2">
      <c r="B98" s="2390"/>
    </row>
    <row r="99" spans="2:2" x14ac:dyDescent="0.2">
      <c r="B99" s="2390"/>
    </row>
    <row r="100" spans="2:2" x14ac:dyDescent="0.2">
      <c r="B100" s="2390"/>
    </row>
    <row r="101" spans="2:2" x14ac:dyDescent="0.2">
      <c r="B101" s="2390"/>
    </row>
    <row r="102" spans="2:2" x14ac:dyDescent="0.2">
      <c r="B102" s="2390"/>
    </row>
    <row r="103" spans="2:2" x14ac:dyDescent="0.2">
      <c r="B103" s="2390"/>
    </row>
    <row r="104" spans="2:2" x14ac:dyDescent="0.2">
      <c r="B104" s="2390"/>
    </row>
    <row r="105" spans="2:2" x14ac:dyDescent="0.2">
      <c r="B105" s="2390"/>
    </row>
    <row r="106" spans="2:2" x14ac:dyDescent="0.2">
      <c r="B106" s="2390"/>
    </row>
    <row r="107" spans="2:2" x14ac:dyDescent="0.2">
      <c r="B107" s="2390"/>
    </row>
    <row r="108" spans="2:2" x14ac:dyDescent="0.2">
      <c r="B108" s="2390"/>
    </row>
    <row r="109" spans="2:2" x14ac:dyDescent="0.2">
      <c r="B109" s="2390"/>
    </row>
    <row r="110" spans="2:2" x14ac:dyDescent="0.2">
      <c r="B110" s="2390"/>
    </row>
    <row r="111" spans="2:2" x14ac:dyDescent="0.2">
      <c r="B111" s="2390"/>
    </row>
    <row r="112" spans="2:2" x14ac:dyDescent="0.2">
      <c r="B112" s="2390"/>
    </row>
    <row r="113" spans="2:2" x14ac:dyDescent="0.2">
      <c r="B113" s="2390"/>
    </row>
    <row r="114" spans="2:2" x14ac:dyDescent="0.2">
      <c r="B114" s="2390"/>
    </row>
    <row r="115" spans="2:2" x14ac:dyDescent="0.2">
      <c r="B115" s="2390"/>
    </row>
    <row r="116" spans="2:2" x14ac:dyDescent="0.2">
      <c r="B116" s="2390"/>
    </row>
    <row r="117" spans="2:2" x14ac:dyDescent="0.2">
      <c r="B117" s="2390"/>
    </row>
    <row r="118" spans="2:2" x14ac:dyDescent="0.2">
      <c r="B118" s="2390"/>
    </row>
    <row r="119" spans="2:2" x14ac:dyDescent="0.2">
      <c r="B119" s="2390"/>
    </row>
    <row r="120" spans="2:2" x14ac:dyDescent="0.2">
      <c r="B120" s="2390"/>
    </row>
    <row r="121" spans="2:2" x14ac:dyDescent="0.2">
      <c r="B121" s="2390"/>
    </row>
    <row r="122" spans="2:2" x14ac:dyDescent="0.2">
      <c r="B122" s="2390"/>
    </row>
    <row r="123" spans="2:2" x14ac:dyDescent="0.2">
      <c r="B123" s="2390"/>
    </row>
    <row r="124" spans="2:2" x14ac:dyDescent="0.2">
      <c r="B124" s="2390"/>
    </row>
    <row r="125" spans="2:2" x14ac:dyDescent="0.2">
      <c r="B125" s="2390"/>
    </row>
    <row r="126" spans="2:2" x14ac:dyDescent="0.2">
      <c r="B126" s="2390"/>
    </row>
    <row r="127" spans="2:2" x14ac:dyDescent="0.2">
      <c r="B127" s="2390"/>
    </row>
    <row r="128" spans="2:2" x14ac:dyDescent="0.2">
      <c r="B128" s="2390"/>
    </row>
    <row r="129" spans="2:2" x14ac:dyDescent="0.2">
      <c r="B129" s="2390"/>
    </row>
    <row r="130" spans="2:2" x14ac:dyDescent="0.2">
      <c r="B130" s="2390"/>
    </row>
    <row r="131" spans="2:2" x14ac:dyDescent="0.2">
      <c r="B131" s="2390"/>
    </row>
    <row r="132" spans="2:2" x14ac:dyDescent="0.2">
      <c r="B132" s="2390"/>
    </row>
    <row r="133" spans="2:2" x14ac:dyDescent="0.2">
      <c r="B133" s="2390"/>
    </row>
    <row r="134" spans="2:2" x14ac:dyDescent="0.2">
      <c r="B134" s="2390"/>
    </row>
    <row r="135" spans="2:2" x14ac:dyDescent="0.2">
      <c r="B135" s="2390"/>
    </row>
    <row r="136" spans="2:2" x14ac:dyDescent="0.2">
      <c r="B136" s="2390"/>
    </row>
    <row r="137" spans="2:2" x14ac:dyDescent="0.2">
      <c r="B137" s="2390"/>
    </row>
    <row r="138" spans="2:2" x14ac:dyDescent="0.2">
      <c r="B138" s="2390"/>
    </row>
    <row r="139" spans="2:2" x14ac:dyDescent="0.2">
      <c r="B139" s="2390"/>
    </row>
    <row r="140" spans="2:2" x14ac:dyDescent="0.2">
      <c r="B140" s="2390"/>
    </row>
    <row r="141" spans="2:2" x14ac:dyDescent="0.2">
      <c r="B141" s="2390"/>
    </row>
    <row r="142" spans="2:2" x14ac:dyDescent="0.2">
      <c r="B142" s="2390"/>
    </row>
    <row r="143" spans="2:2" x14ac:dyDescent="0.2">
      <c r="B143" s="2390"/>
    </row>
    <row r="144" spans="2:2" x14ac:dyDescent="0.2">
      <c r="B144" s="2390"/>
    </row>
    <row r="145" spans="2:2" x14ac:dyDescent="0.2">
      <c r="B145" s="2390"/>
    </row>
    <row r="146" spans="2:2" x14ac:dyDescent="0.2">
      <c r="B146" s="2390"/>
    </row>
    <row r="147" spans="2:2" x14ac:dyDescent="0.2">
      <c r="B147" s="2390"/>
    </row>
    <row r="148" spans="2:2" x14ac:dyDescent="0.2">
      <c r="B148" s="2390"/>
    </row>
    <row r="149" spans="2:2" x14ac:dyDescent="0.2">
      <c r="B149" s="2390"/>
    </row>
    <row r="150" spans="2:2" x14ac:dyDescent="0.2">
      <c r="B150" s="2390"/>
    </row>
    <row r="151" spans="2:2" x14ac:dyDescent="0.2">
      <c r="B151" s="2390"/>
    </row>
    <row r="152" spans="2:2" x14ac:dyDescent="0.2">
      <c r="B152" s="2390"/>
    </row>
    <row r="153" spans="2:2" x14ac:dyDescent="0.2">
      <c r="B153" s="2390"/>
    </row>
    <row r="154" spans="2:2" x14ac:dyDescent="0.2">
      <c r="B154" s="2390"/>
    </row>
    <row r="155" spans="2:2" x14ac:dyDescent="0.2">
      <c r="B155" s="2390"/>
    </row>
    <row r="156" spans="2:2" x14ac:dyDescent="0.2">
      <c r="B156" s="2390"/>
    </row>
    <row r="157" spans="2:2" x14ac:dyDescent="0.2">
      <c r="B157" s="2390"/>
    </row>
    <row r="158" spans="2:2" x14ac:dyDescent="0.2">
      <c r="B158" s="2390"/>
    </row>
    <row r="159" spans="2:2" x14ac:dyDescent="0.2">
      <c r="B159" s="2390"/>
    </row>
    <row r="160" spans="2:2" x14ac:dyDescent="0.2">
      <c r="B160" s="2390"/>
    </row>
    <row r="161" spans="2:2" x14ac:dyDescent="0.2">
      <c r="B161" s="2390"/>
    </row>
    <row r="162" spans="2:2" x14ac:dyDescent="0.2">
      <c r="B162" s="2390"/>
    </row>
    <row r="163" spans="2:2" x14ac:dyDescent="0.2">
      <c r="B163" s="2390"/>
    </row>
    <row r="164" spans="2:2" x14ac:dyDescent="0.2">
      <c r="B164" s="2390"/>
    </row>
    <row r="165" spans="2:2" x14ac:dyDescent="0.2">
      <c r="B165" s="2390"/>
    </row>
    <row r="166" spans="2:2" x14ac:dyDescent="0.2">
      <c r="B166" s="2390"/>
    </row>
    <row r="167" spans="2:2" x14ac:dyDescent="0.2">
      <c r="B167" s="2390"/>
    </row>
    <row r="168" spans="2:2" x14ac:dyDescent="0.2">
      <c r="B168" s="2390"/>
    </row>
    <row r="169" spans="2:2" x14ac:dyDescent="0.2">
      <c r="B169" s="2390"/>
    </row>
    <row r="170" spans="2:2" x14ac:dyDescent="0.2">
      <c r="B170" s="2390"/>
    </row>
    <row r="171" spans="2:2" x14ac:dyDescent="0.2">
      <c r="B171" s="2390"/>
    </row>
    <row r="172" spans="2:2" x14ac:dyDescent="0.2">
      <c r="B172" s="2390"/>
    </row>
    <row r="173" spans="2:2" x14ac:dyDescent="0.2">
      <c r="B173" s="2390"/>
    </row>
    <row r="174" spans="2:2" x14ac:dyDescent="0.2">
      <c r="B174" s="2390"/>
    </row>
    <row r="175" spans="2:2" x14ac:dyDescent="0.2">
      <c r="B175" s="2390"/>
    </row>
    <row r="176" spans="2:2" x14ac:dyDescent="0.2">
      <c r="B176" s="2390"/>
    </row>
    <row r="177" spans="2:2" x14ac:dyDescent="0.2">
      <c r="B177" s="2390"/>
    </row>
    <row r="178" spans="2:2" x14ac:dyDescent="0.2">
      <c r="B178" s="2390"/>
    </row>
    <row r="179" spans="2:2" x14ac:dyDescent="0.2">
      <c r="B179" s="2390"/>
    </row>
    <row r="180" spans="2:2" x14ac:dyDescent="0.2">
      <c r="B180" s="2390"/>
    </row>
    <row r="181" spans="2:2" x14ac:dyDescent="0.2">
      <c r="B181" s="2390"/>
    </row>
    <row r="182" spans="2:2" x14ac:dyDescent="0.2">
      <c r="B182" s="2390"/>
    </row>
    <row r="183" spans="2:2" x14ac:dyDescent="0.2">
      <c r="B183" s="2390"/>
    </row>
    <row r="184" spans="2:2" x14ac:dyDescent="0.2">
      <c r="B184" s="2390"/>
    </row>
    <row r="185" spans="2:2" x14ac:dyDescent="0.2">
      <c r="B185" s="2390"/>
    </row>
    <row r="186" spans="2:2" x14ac:dyDescent="0.2">
      <c r="B186" s="2390"/>
    </row>
    <row r="187" spans="2:2" x14ac:dyDescent="0.2">
      <c r="B187" s="2390"/>
    </row>
    <row r="188" spans="2:2" x14ac:dyDescent="0.2">
      <c r="B188" s="2390"/>
    </row>
    <row r="189" spans="2:2" x14ac:dyDescent="0.2">
      <c r="B189" s="2390"/>
    </row>
    <row r="190" spans="2:2" x14ac:dyDescent="0.2">
      <c r="B190" s="2390"/>
    </row>
    <row r="191" spans="2:2" x14ac:dyDescent="0.2">
      <c r="B191" s="2390"/>
    </row>
    <row r="192" spans="2:2" x14ac:dyDescent="0.2">
      <c r="B192" s="2390"/>
    </row>
    <row r="193" spans="2:2" x14ac:dyDescent="0.2">
      <c r="B193" s="2390"/>
    </row>
    <row r="194" spans="2:2" x14ac:dyDescent="0.2">
      <c r="B194" s="2390"/>
    </row>
    <row r="195" spans="2:2" x14ac:dyDescent="0.2">
      <c r="B195" s="2390"/>
    </row>
    <row r="196" spans="2:2" x14ac:dyDescent="0.2">
      <c r="B196" s="2390"/>
    </row>
    <row r="197" spans="2:2" x14ac:dyDescent="0.2">
      <c r="B197" s="2390"/>
    </row>
    <row r="198" spans="2:2" x14ac:dyDescent="0.2">
      <c r="B198" s="2390"/>
    </row>
    <row r="199" spans="2:2" x14ac:dyDescent="0.2">
      <c r="B199" s="2390"/>
    </row>
    <row r="200" spans="2:2" x14ac:dyDescent="0.2">
      <c r="B200" s="2390"/>
    </row>
    <row r="201" spans="2:2" x14ac:dyDescent="0.2">
      <c r="B201" s="2390"/>
    </row>
    <row r="202" spans="2:2" x14ac:dyDescent="0.2">
      <c r="B202" s="2390"/>
    </row>
    <row r="203" spans="2:2" x14ac:dyDescent="0.2">
      <c r="B203" s="2390"/>
    </row>
    <row r="204" spans="2:2" x14ac:dyDescent="0.2">
      <c r="B204" s="2390"/>
    </row>
    <row r="205" spans="2:2" x14ac:dyDescent="0.2">
      <c r="B205" s="2390"/>
    </row>
    <row r="206" spans="2:2" x14ac:dyDescent="0.2">
      <c r="B206" s="2390"/>
    </row>
    <row r="207" spans="2:2" x14ac:dyDescent="0.2">
      <c r="B207" s="2390"/>
    </row>
    <row r="208" spans="2:2" x14ac:dyDescent="0.2">
      <c r="B208" s="2390"/>
    </row>
    <row r="209" spans="2:2" x14ac:dyDescent="0.2">
      <c r="B209" s="2390"/>
    </row>
    <row r="210" spans="2:2" x14ac:dyDescent="0.2">
      <c r="B210" s="2390"/>
    </row>
    <row r="211" spans="2:2" x14ac:dyDescent="0.2">
      <c r="B211" s="2390"/>
    </row>
    <row r="212" spans="2:2" x14ac:dyDescent="0.2">
      <c r="B212" s="2390"/>
    </row>
    <row r="213" spans="2:2" x14ac:dyDescent="0.2">
      <c r="B213" s="2390"/>
    </row>
    <row r="214" spans="2:2" x14ac:dyDescent="0.2">
      <c r="B214" s="2390"/>
    </row>
    <row r="215" spans="2:2" x14ac:dyDescent="0.2">
      <c r="B215" s="2390"/>
    </row>
    <row r="216" spans="2:2" x14ac:dyDescent="0.2">
      <c r="B216" s="2390"/>
    </row>
    <row r="217" spans="2:2" x14ac:dyDescent="0.2">
      <c r="B217" s="2390"/>
    </row>
    <row r="218" spans="2:2" x14ac:dyDescent="0.2">
      <c r="B218" s="2390"/>
    </row>
    <row r="219" spans="2:2" x14ac:dyDescent="0.2">
      <c r="B219" s="2390"/>
    </row>
    <row r="220" spans="2:2" x14ac:dyDescent="0.2">
      <c r="B220" s="2390"/>
    </row>
    <row r="221" spans="2:2" x14ac:dyDescent="0.2">
      <c r="B221" s="2390"/>
    </row>
    <row r="222" spans="2:2" x14ac:dyDescent="0.2">
      <c r="B222" s="2390"/>
    </row>
    <row r="223" spans="2:2" x14ac:dyDescent="0.2">
      <c r="B223" s="2390"/>
    </row>
    <row r="224" spans="2:2" x14ac:dyDescent="0.2">
      <c r="B224" s="2390"/>
    </row>
    <row r="225" spans="2:2" x14ac:dyDescent="0.2">
      <c r="B225" s="2390"/>
    </row>
    <row r="226" spans="2:2" x14ac:dyDescent="0.2">
      <c r="B226" s="2390"/>
    </row>
    <row r="227" spans="2:2" x14ac:dyDescent="0.2">
      <c r="B227" s="2390"/>
    </row>
    <row r="228" spans="2:2" x14ac:dyDescent="0.2">
      <c r="B228" s="2390"/>
    </row>
    <row r="229" spans="2:2" x14ac:dyDescent="0.2">
      <c r="B229" s="2390"/>
    </row>
    <row r="230" spans="2:2" x14ac:dyDescent="0.2">
      <c r="B230" s="2390"/>
    </row>
    <row r="231" spans="2:2" x14ac:dyDescent="0.2">
      <c r="B231" s="2390"/>
    </row>
    <row r="232" spans="2:2" x14ac:dyDescent="0.2">
      <c r="B232" s="2390"/>
    </row>
    <row r="233" spans="2:2" x14ac:dyDescent="0.2">
      <c r="B233" s="2390"/>
    </row>
    <row r="234" spans="2:2" x14ac:dyDescent="0.2">
      <c r="B234" s="2390"/>
    </row>
    <row r="235" spans="2:2" x14ac:dyDescent="0.2">
      <c r="B235" s="2390"/>
    </row>
    <row r="236" spans="2:2" x14ac:dyDescent="0.2">
      <c r="B236" s="2390"/>
    </row>
    <row r="237" spans="2:2" x14ac:dyDescent="0.2">
      <c r="B237" s="2390"/>
    </row>
    <row r="238" spans="2:2" x14ac:dyDescent="0.2">
      <c r="B238" s="2390"/>
    </row>
    <row r="239" spans="2:2" x14ac:dyDescent="0.2">
      <c r="B239" s="2390"/>
    </row>
    <row r="240" spans="2:2" x14ac:dyDescent="0.2">
      <c r="B240" s="2390"/>
    </row>
    <row r="241" spans="2:2" x14ac:dyDescent="0.2">
      <c r="B241" s="2390"/>
    </row>
    <row r="242" spans="2:2" x14ac:dyDescent="0.2">
      <c r="B242" s="2390"/>
    </row>
    <row r="243" spans="2:2" x14ac:dyDescent="0.2">
      <c r="B243" s="2390"/>
    </row>
    <row r="244" spans="2:2" x14ac:dyDescent="0.2">
      <c r="B244" s="2390"/>
    </row>
    <row r="245" spans="2:2" x14ac:dyDescent="0.2">
      <c r="B245" s="2390"/>
    </row>
    <row r="246" spans="2:2" x14ac:dyDescent="0.2">
      <c r="B246" s="2390"/>
    </row>
    <row r="247" spans="2:2" x14ac:dyDescent="0.2">
      <c r="B247" s="2390"/>
    </row>
    <row r="248" spans="2:2" x14ac:dyDescent="0.2">
      <c r="B248" s="2390"/>
    </row>
    <row r="249" spans="2:2" x14ac:dyDescent="0.2">
      <c r="B249" s="2390"/>
    </row>
    <row r="250" spans="2:2" x14ac:dyDescent="0.2">
      <c r="B250" s="2390"/>
    </row>
    <row r="251" spans="2:2" x14ac:dyDescent="0.2">
      <c r="B251" s="2390"/>
    </row>
    <row r="252" spans="2:2" x14ac:dyDescent="0.2">
      <c r="B252" s="2390"/>
    </row>
    <row r="253" spans="2:2" x14ac:dyDescent="0.2">
      <c r="B253" s="2390"/>
    </row>
    <row r="254" spans="2:2" x14ac:dyDescent="0.2">
      <c r="B254" s="2390"/>
    </row>
    <row r="255" spans="2:2" x14ac:dyDescent="0.2">
      <c r="B255" s="2390"/>
    </row>
    <row r="256" spans="2:2" x14ac:dyDescent="0.2">
      <c r="B256" s="2390"/>
    </row>
    <row r="257" spans="2:2" x14ac:dyDescent="0.2">
      <c r="B257" s="2390"/>
    </row>
    <row r="258" spans="2:2" x14ac:dyDescent="0.2">
      <c r="B258" s="2390"/>
    </row>
    <row r="259" spans="2:2" x14ac:dyDescent="0.2">
      <c r="B259" s="2390"/>
    </row>
    <row r="260" spans="2:2" x14ac:dyDescent="0.2">
      <c r="B260" s="2390"/>
    </row>
    <row r="261" spans="2:2" x14ac:dyDescent="0.2">
      <c r="B261" s="2390"/>
    </row>
    <row r="262" spans="2:2" x14ac:dyDescent="0.2">
      <c r="B262" s="2390"/>
    </row>
    <row r="263" spans="2:2" x14ac:dyDescent="0.2">
      <c r="B263" s="2390"/>
    </row>
    <row r="264" spans="2:2" x14ac:dyDescent="0.2">
      <c r="B264" s="2390"/>
    </row>
    <row r="265" spans="2:2" x14ac:dyDescent="0.2">
      <c r="B265" s="2390"/>
    </row>
    <row r="266" spans="2:2" x14ac:dyDescent="0.2">
      <c r="B266" s="2390"/>
    </row>
    <row r="267" spans="2:2" x14ac:dyDescent="0.2">
      <c r="B267" s="2390"/>
    </row>
    <row r="268" spans="2:2" x14ac:dyDescent="0.2">
      <c r="B268" s="2390"/>
    </row>
    <row r="269" spans="2:2" x14ac:dyDescent="0.2">
      <c r="B269" s="2390"/>
    </row>
    <row r="270" spans="2:2" x14ac:dyDescent="0.2">
      <c r="B270" s="2390"/>
    </row>
    <row r="271" spans="2:2" x14ac:dyDescent="0.2">
      <c r="B271" s="2390"/>
    </row>
    <row r="272" spans="2:2" x14ac:dyDescent="0.2">
      <c r="B272" s="2390"/>
    </row>
    <row r="273" spans="2:2" x14ac:dyDescent="0.2">
      <c r="B273" s="2390"/>
    </row>
    <row r="274" spans="2:2" x14ac:dyDescent="0.2">
      <c r="B274" s="2390"/>
    </row>
    <row r="275" spans="2:2" x14ac:dyDescent="0.2">
      <c r="B275" s="2390"/>
    </row>
    <row r="276" spans="2:2" x14ac:dyDescent="0.2">
      <c r="B276" s="2390"/>
    </row>
    <row r="277" spans="2:2" x14ac:dyDescent="0.2">
      <c r="B277" s="2390"/>
    </row>
    <row r="278" spans="2:2" x14ac:dyDescent="0.2">
      <c r="B278" s="2390"/>
    </row>
    <row r="279" spans="2:2" x14ac:dyDescent="0.2">
      <c r="B279" s="2390"/>
    </row>
    <row r="280" spans="2:2" x14ac:dyDescent="0.2">
      <c r="B280" s="2390"/>
    </row>
    <row r="281" spans="2:2" x14ac:dyDescent="0.2">
      <c r="B281" s="2390"/>
    </row>
    <row r="282" spans="2:2" x14ac:dyDescent="0.2">
      <c r="B282" s="2390"/>
    </row>
    <row r="283" spans="2:2" x14ac:dyDescent="0.2">
      <c r="B283" s="2390"/>
    </row>
    <row r="284" spans="2:2" x14ac:dyDescent="0.2">
      <c r="B284" s="2390"/>
    </row>
    <row r="285" spans="2:2" x14ac:dyDescent="0.2">
      <c r="B285" s="2390"/>
    </row>
    <row r="286" spans="2:2" x14ac:dyDescent="0.2">
      <c r="B286" s="2390"/>
    </row>
    <row r="287" spans="2:2" x14ac:dyDescent="0.2">
      <c r="B287" s="2390"/>
    </row>
    <row r="288" spans="2:2" x14ac:dyDescent="0.2">
      <c r="B288" s="2390"/>
    </row>
    <row r="289" spans="2:2" x14ac:dyDescent="0.2">
      <c r="B289" s="2390"/>
    </row>
    <row r="290" spans="2:2" x14ac:dyDescent="0.2">
      <c r="B290" s="2390"/>
    </row>
    <row r="291" spans="2:2" x14ac:dyDescent="0.2">
      <c r="B291" s="2390"/>
    </row>
    <row r="292" spans="2:2" x14ac:dyDescent="0.2">
      <c r="B292" s="2390"/>
    </row>
    <row r="293" spans="2:2" x14ac:dyDescent="0.2">
      <c r="B293" s="2390"/>
    </row>
    <row r="294" spans="2:2" x14ac:dyDescent="0.2">
      <c r="B294" s="2390"/>
    </row>
    <row r="295" spans="2:2" x14ac:dyDescent="0.2">
      <c r="B295" s="2390"/>
    </row>
    <row r="296" spans="2:2" x14ac:dyDescent="0.2">
      <c r="B296" s="2390"/>
    </row>
    <row r="297" spans="2:2" x14ac:dyDescent="0.2">
      <c r="B297" s="2390"/>
    </row>
    <row r="298" spans="2:2" x14ac:dyDescent="0.2">
      <c r="B298" s="2390"/>
    </row>
    <row r="299" spans="2:2" x14ac:dyDescent="0.2">
      <c r="B299" s="2390"/>
    </row>
    <row r="300" spans="2:2" x14ac:dyDescent="0.2">
      <c r="B300" s="2390"/>
    </row>
    <row r="301" spans="2:2" x14ac:dyDescent="0.2">
      <c r="B301" s="2390"/>
    </row>
    <row r="302" spans="2:2" x14ac:dyDescent="0.2">
      <c r="B302" s="2390"/>
    </row>
    <row r="303" spans="2:2" x14ac:dyDescent="0.2">
      <c r="B303" s="2390"/>
    </row>
    <row r="304" spans="2:2" x14ac:dyDescent="0.2">
      <c r="B304" s="2390"/>
    </row>
    <row r="305" spans="2:2" x14ac:dyDescent="0.2">
      <c r="B305" s="2390"/>
    </row>
    <row r="306" spans="2:2" x14ac:dyDescent="0.2">
      <c r="B306" s="2390"/>
    </row>
    <row r="307" spans="2:2" x14ac:dyDescent="0.2">
      <c r="B307" s="2390"/>
    </row>
    <row r="308" spans="2:2" x14ac:dyDescent="0.2">
      <c r="B308" s="2390"/>
    </row>
    <row r="309" spans="2:2" x14ac:dyDescent="0.2">
      <c r="B309" s="2390"/>
    </row>
    <row r="310" spans="2:2" x14ac:dyDescent="0.2">
      <c r="B310" s="2390"/>
    </row>
    <row r="311" spans="2:2" x14ac:dyDescent="0.2">
      <c r="B311" s="2390"/>
    </row>
    <row r="312" spans="2:2" x14ac:dyDescent="0.2">
      <c r="B312" s="2390"/>
    </row>
    <row r="313" spans="2:2" x14ac:dyDescent="0.2">
      <c r="B313" s="2390"/>
    </row>
    <row r="314" spans="2:2" x14ac:dyDescent="0.2">
      <c r="B314" s="2390"/>
    </row>
    <row r="315" spans="2:2" x14ac:dyDescent="0.2">
      <c r="B315" s="2390"/>
    </row>
    <row r="316" spans="2:2" x14ac:dyDescent="0.2">
      <c r="B316" s="2390"/>
    </row>
    <row r="317" spans="2:2" x14ac:dyDescent="0.2">
      <c r="B317" s="2390"/>
    </row>
    <row r="318" spans="2:2" x14ac:dyDescent="0.2">
      <c r="B318" s="2390"/>
    </row>
    <row r="319" spans="2:2" x14ac:dyDescent="0.2">
      <c r="B319" s="2390"/>
    </row>
    <row r="320" spans="2:2" x14ac:dyDescent="0.2">
      <c r="B320" s="2390"/>
    </row>
    <row r="321" spans="2:2" x14ac:dyDescent="0.2">
      <c r="B321" s="2390"/>
    </row>
    <row r="322" spans="2:2" x14ac:dyDescent="0.2">
      <c r="B322" s="2390"/>
    </row>
    <row r="323" spans="2:2" x14ac:dyDescent="0.2">
      <c r="B323" s="2390"/>
    </row>
    <row r="324" spans="2:2" x14ac:dyDescent="0.2">
      <c r="B324" s="2390"/>
    </row>
    <row r="325" spans="2:2" x14ac:dyDescent="0.2">
      <c r="B325" s="2390"/>
    </row>
    <row r="326" spans="2:2" x14ac:dyDescent="0.2">
      <c r="B326" s="2390"/>
    </row>
    <row r="327" spans="2:2" x14ac:dyDescent="0.2">
      <c r="B327" s="2390"/>
    </row>
    <row r="328" spans="2:2" x14ac:dyDescent="0.2">
      <c r="B328" s="2390"/>
    </row>
    <row r="329" spans="2:2" x14ac:dyDescent="0.2">
      <c r="B329" s="2390"/>
    </row>
    <row r="330" spans="2:2" x14ac:dyDescent="0.2">
      <c r="B330" s="2390"/>
    </row>
    <row r="331" spans="2:2" x14ac:dyDescent="0.2">
      <c r="B331" s="2390"/>
    </row>
    <row r="332" spans="2:2" x14ac:dyDescent="0.2">
      <c r="B332" s="2390"/>
    </row>
    <row r="333" spans="2:2" x14ac:dyDescent="0.2">
      <c r="B333" s="2390"/>
    </row>
    <row r="334" spans="2:2" x14ac:dyDescent="0.2">
      <c r="B334" s="2390"/>
    </row>
    <row r="335" spans="2:2" x14ac:dyDescent="0.2">
      <c r="B335" s="2390"/>
    </row>
    <row r="336" spans="2:2" x14ac:dyDescent="0.2">
      <c r="B336" s="2390"/>
    </row>
    <row r="337" spans="2:2" x14ac:dyDescent="0.2">
      <c r="B337" s="2390"/>
    </row>
    <row r="338" spans="2:2" x14ac:dyDescent="0.2">
      <c r="B338" s="2390"/>
    </row>
    <row r="339" spans="2:2" x14ac:dyDescent="0.2">
      <c r="B339" s="2390"/>
    </row>
    <row r="340" spans="2:2" x14ac:dyDescent="0.2">
      <c r="B340" s="2390"/>
    </row>
    <row r="341" spans="2:2" x14ac:dyDescent="0.2">
      <c r="B341" s="2390"/>
    </row>
    <row r="342" spans="2:2" x14ac:dyDescent="0.2">
      <c r="B342" s="2390"/>
    </row>
    <row r="343" spans="2:2" x14ac:dyDescent="0.2">
      <c r="B343" s="2390"/>
    </row>
    <row r="344" spans="2:2" x14ac:dyDescent="0.2">
      <c r="B344" s="2390"/>
    </row>
    <row r="345" spans="2:2" x14ac:dyDescent="0.2">
      <c r="B345" s="2390"/>
    </row>
    <row r="346" spans="2:2" x14ac:dyDescent="0.2">
      <c r="B346" s="2390"/>
    </row>
    <row r="347" spans="2:2" x14ac:dyDescent="0.2">
      <c r="B347" s="2390"/>
    </row>
    <row r="348" spans="2:2" x14ac:dyDescent="0.2">
      <c r="B348" s="2390"/>
    </row>
    <row r="349" spans="2:2" x14ac:dyDescent="0.2">
      <c r="B349" s="2390"/>
    </row>
    <row r="350" spans="2:2" x14ac:dyDescent="0.2">
      <c r="B350" s="2390"/>
    </row>
    <row r="351" spans="2:2" x14ac:dyDescent="0.2">
      <c r="B351" s="2390"/>
    </row>
    <row r="352" spans="2:2" x14ac:dyDescent="0.2">
      <c r="B352" s="2390"/>
    </row>
    <row r="353" spans="2:2" x14ac:dyDescent="0.2">
      <c r="B353" s="2390"/>
    </row>
    <row r="354" spans="2:2" x14ac:dyDescent="0.2">
      <c r="B354" s="2390"/>
    </row>
    <row r="355" spans="2:2" x14ac:dyDescent="0.2">
      <c r="B355" s="2390"/>
    </row>
    <row r="356" spans="2:2" x14ac:dyDescent="0.2">
      <c r="B356" s="2390"/>
    </row>
    <row r="357" spans="2:2" x14ac:dyDescent="0.2">
      <c r="B357" s="2390"/>
    </row>
    <row r="358" spans="2:2" x14ac:dyDescent="0.2">
      <c r="B358" s="2390"/>
    </row>
    <row r="359" spans="2:2" x14ac:dyDescent="0.2">
      <c r="B359" s="2390"/>
    </row>
    <row r="360" spans="2:2" x14ac:dyDescent="0.2">
      <c r="B360" s="2390"/>
    </row>
    <row r="361" spans="2:2" x14ac:dyDescent="0.2">
      <c r="B361" s="2390"/>
    </row>
    <row r="362" spans="2:2" x14ac:dyDescent="0.2">
      <c r="B362" s="2390"/>
    </row>
    <row r="363" spans="2:2" x14ac:dyDescent="0.2">
      <c r="B363" s="2390"/>
    </row>
    <row r="364" spans="2:2" x14ac:dyDescent="0.2">
      <c r="B364" s="2390"/>
    </row>
    <row r="365" spans="2:2" x14ac:dyDescent="0.2">
      <c r="B365" s="2390"/>
    </row>
    <row r="366" spans="2:2" x14ac:dyDescent="0.2">
      <c r="B366" s="2390"/>
    </row>
    <row r="367" spans="2:2" x14ac:dyDescent="0.2">
      <c r="B367" s="2390"/>
    </row>
    <row r="368" spans="2:2" x14ac:dyDescent="0.2">
      <c r="B368" s="2390"/>
    </row>
    <row r="369" spans="2:2" x14ac:dyDescent="0.2">
      <c r="B369" s="2390"/>
    </row>
    <row r="370" spans="2:2" x14ac:dyDescent="0.2">
      <c r="B370" s="2390"/>
    </row>
    <row r="371" spans="2:2" x14ac:dyDescent="0.2">
      <c r="B371" s="2390"/>
    </row>
    <row r="372" spans="2:2" x14ac:dyDescent="0.2">
      <c r="B372" s="2390"/>
    </row>
    <row r="373" spans="2:2" x14ac:dyDescent="0.2">
      <c r="B373" s="2390"/>
    </row>
    <row r="374" spans="2:2" x14ac:dyDescent="0.2">
      <c r="B374" s="2390"/>
    </row>
    <row r="375" spans="2:2" x14ac:dyDescent="0.2">
      <c r="B375" s="2390"/>
    </row>
    <row r="376" spans="2:2" x14ac:dyDescent="0.2">
      <c r="B376" s="2390"/>
    </row>
    <row r="377" spans="2:2" x14ac:dyDescent="0.2">
      <c r="B377" s="2390"/>
    </row>
    <row r="378" spans="2:2" x14ac:dyDescent="0.2">
      <c r="B378" s="2390"/>
    </row>
    <row r="379" spans="2:2" x14ac:dyDescent="0.2">
      <c r="B379" s="2390"/>
    </row>
    <row r="380" spans="2:2" x14ac:dyDescent="0.2">
      <c r="B380" s="2390"/>
    </row>
    <row r="381" spans="2:2" x14ac:dyDescent="0.2">
      <c r="B381" s="2390"/>
    </row>
    <row r="382" spans="2:2" x14ac:dyDescent="0.2">
      <c r="B382" s="2390"/>
    </row>
    <row r="383" spans="2:2" x14ac:dyDescent="0.2">
      <c r="B383" s="2390"/>
    </row>
    <row r="384" spans="2:2" x14ac:dyDescent="0.2">
      <c r="B384" s="2390"/>
    </row>
    <row r="385" spans="2:2" x14ac:dyDescent="0.2">
      <c r="B385" s="2390"/>
    </row>
    <row r="386" spans="2:2" x14ac:dyDescent="0.2">
      <c r="B386" s="2390"/>
    </row>
    <row r="387" spans="2:2" x14ac:dyDescent="0.2">
      <c r="B387" s="2390"/>
    </row>
    <row r="388" spans="2:2" x14ac:dyDescent="0.2">
      <c r="B388" s="2390"/>
    </row>
    <row r="389" spans="2:2" x14ac:dyDescent="0.2">
      <c r="B389" s="2390"/>
    </row>
    <row r="390" spans="2:2" x14ac:dyDescent="0.2">
      <c r="B390" s="2390"/>
    </row>
    <row r="391" spans="2:2" x14ac:dyDescent="0.2">
      <c r="B391" s="2390"/>
    </row>
    <row r="392" spans="2:2" x14ac:dyDescent="0.2">
      <c r="B392" s="2390"/>
    </row>
    <row r="393" spans="2:2" x14ac:dyDescent="0.2">
      <c r="B393" s="2390"/>
    </row>
    <row r="394" spans="2:2" x14ac:dyDescent="0.2">
      <c r="B394" s="2390"/>
    </row>
    <row r="395" spans="2:2" x14ac:dyDescent="0.2">
      <c r="B395" s="2390"/>
    </row>
    <row r="396" spans="2:2" x14ac:dyDescent="0.2">
      <c r="B396" s="2390"/>
    </row>
    <row r="397" spans="2:2" x14ac:dyDescent="0.2">
      <c r="B397" s="2390"/>
    </row>
    <row r="398" spans="2:2" x14ac:dyDescent="0.2">
      <c r="B398" s="2390"/>
    </row>
    <row r="399" spans="2:2" x14ac:dyDescent="0.2">
      <c r="B399" s="2390"/>
    </row>
    <row r="400" spans="2:2" x14ac:dyDescent="0.2">
      <c r="B400" s="2390"/>
    </row>
    <row r="401" spans="2:2" x14ac:dyDescent="0.2">
      <c r="B401" s="2390"/>
    </row>
    <row r="402" spans="2:2" x14ac:dyDescent="0.2">
      <c r="B402" s="2390"/>
    </row>
    <row r="403" spans="2:2" x14ac:dyDescent="0.2">
      <c r="B403" s="2390"/>
    </row>
    <row r="404" spans="2:2" x14ac:dyDescent="0.2">
      <c r="B404" s="2390"/>
    </row>
    <row r="405" spans="2:2" x14ac:dyDescent="0.2">
      <c r="B405" s="2390"/>
    </row>
    <row r="406" spans="2:2" x14ac:dyDescent="0.2">
      <c r="B406" s="2390"/>
    </row>
    <row r="407" spans="2:2" x14ac:dyDescent="0.2">
      <c r="B407" s="2390"/>
    </row>
    <row r="408" spans="2:2" x14ac:dyDescent="0.2">
      <c r="B408" s="2390"/>
    </row>
    <row r="409" spans="2:2" x14ac:dyDescent="0.2">
      <c r="B409" s="2390"/>
    </row>
    <row r="410" spans="2:2" x14ac:dyDescent="0.2">
      <c r="B410" s="2390"/>
    </row>
    <row r="411" spans="2:2" x14ac:dyDescent="0.2">
      <c r="B411" s="2390"/>
    </row>
    <row r="412" spans="2:2" x14ac:dyDescent="0.2">
      <c r="B412" s="2390"/>
    </row>
    <row r="413" spans="2:2" x14ac:dyDescent="0.2">
      <c r="B413" s="2390"/>
    </row>
    <row r="414" spans="2:2" x14ac:dyDescent="0.2">
      <c r="B414" s="2390"/>
    </row>
    <row r="415" spans="2:2" x14ac:dyDescent="0.2">
      <c r="B415" s="2390"/>
    </row>
    <row r="416" spans="2:2" x14ac:dyDescent="0.2">
      <c r="B416" s="2390"/>
    </row>
    <row r="417" spans="2:2" x14ac:dyDescent="0.2">
      <c r="B417" s="2390"/>
    </row>
    <row r="418" spans="2:2" x14ac:dyDescent="0.2">
      <c r="B418" s="2390"/>
    </row>
    <row r="419" spans="2:2" x14ac:dyDescent="0.2">
      <c r="B419" s="2390"/>
    </row>
    <row r="420" spans="2:2" x14ac:dyDescent="0.2">
      <c r="B420" s="2390"/>
    </row>
    <row r="421" spans="2:2" x14ac:dyDescent="0.2">
      <c r="B421" s="2390"/>
    </row>
    <row r="422" spans="2:2" x14ac:dyDescent="0.2">
      <c r="B422" s="2390"/>
    </row>
    <row r="423" spans="2:2" x14ac:dyDescent="0.2">
      <c r="B423" s="2390"/>
    </row>
    <row r="424" spans="2:2" x14ac:dyDescent="0.2">
      <c r="B424" s="2390"/>
    </row>
    <row r="425" spans="2:2" x14ac:dyDescent="0.2">
      <c r="B425" s="2390"/>
    </row>
    <row r="426" spans="2:2" x14ac:dyDescent="0.2">
      <c r="B426" s="2390"/>
    </row>
    <row r="427" spans="2:2" x14ac:dyDescent="0.2">
      <c r="B427" s="2390"/>
    </row>
    <row r="428" spans="2:2" x14ac:dyDescent="0.2">
      <c r="B428" s="2390"/>
    </row>
    <row r="429" spans="2:2" x14ac:dyDescent="0.2">
      <c r="B429" s="2390"/>
    </row>
    <row r="430" spans="2:2" x14ac:dyDescent="0.2">
      <c r="B430" s="2390"/>
    </row>
    <row r="431" spans="2:2" x14ac:dyDescent="0.2">
      <c r="B431" s="2390"/>
    </row>
    <row r="432" spans="2:2" x14ac:dyDescent="0.2">
      <c r="B432" s="2390"/>
    </row>
    <row r="433" spans="2:2" x14ac:dyDescent="0.2">
      <c r="B433" s="2390"/>
    </row>
    <row r="434" spans="2:2" x14ac:dyDescent="0.2">
      <c r="B434" s="2390"/>
    </row>
    <row r="435" spans="2:2" x14ac:dyDescent="0.2">
      <c r="B435" s="2390"/>
    </row>
    <row r="436" spans="2:2" x14ac:dyDescent="0.2">
      <c r="B436" s="2390"/>
    </row>
    <row r="437" spans="2:2" x14ac:dyDescent="0.2">
      <c r="B437" s="2390"/>
    </row>
    <row r="438" spans="2:2" x14ac:dyDescent="0.2">
      <c r="B438" s="2390"/>
    </row>
    <row r="439" spans="2:2" x14ac:dyDescent="0.2">
      <c r="B439" s="2390"/>
    </row>
    <row r="440" spans="2:2" x14ac:dyDescent="0.2">
      <c r="B440" s="2390"/>
    </row>
    <row r="441" spans="2:2" x14ac:dyDescent="0.2">
      <c r="B441" s="2390"/>
    </row>
    <row r="442" spans="2:2" x14ac:dyDescent="0.2">
      <c r="B442" s="2390"/>
    </row>
    <row r="443" spans="2:2" x14ac:dyDescent="0.2">
      <c r="B443" s="2390"/>
    </row>
    <row r="444" spans="2:2" x14ac:dyDescent="0.2">
      <c r="B444" s="2390"/>
    </row>
    <row r="445" spans="2:2" x14ac:dyDescent="0.2">
      <c r="B445" s="2390"/>
    </row>
    <row r="446" spans="2:2" x14ac:dyDescent="0.2">
      <c r="B446" s="2390"/>
    </row>
    <row r="447" spans="2:2" x14ac:dyDescent="0.2">
      <c r="B447" s="2390"/>
    </row>
    <row r="448" spans="2:2" x14ac:dyDescent="0.2">
      <c r="B448" s="2390"/>
    </row>
    <row r="449" spans="2:2" x14ac:dyDescent="0.2">
      <c r="B449" s="2390"/>
    </row>
    <row r="450" spans="2:2" x14ac:dyDescent="0.2">
      <c r="B450" s="2390"/>
    </row>
    <row r="451" spans="2:2" x14ac:dyDescent="0.2">
      <c r="B451" s="2390"/>
    </row>
    <row r="452" spans="2:2" x14ac:dyDescent="0.2">
      <c r="B452" s="2390"/>
    </row>
    <row r="453" spans="2:2" x14ac:dyDescent="0.2">
      <c r="B453" s="2390"/>
    </row>
    <row r="454" spans="2:2" x14ac:dyDescent="0.2">
      <c r="B454" s="2390"/>
    </row>
    <row r="455" spans="2:2" x14ac:dyDescent="0.2">
      <c r="B455" s="2390"/>
    </row>
    <row r="456" spans="2:2" x14ac:dyDescent="0.2">
      <c r="B456" s="2390"/>
    </row>
    <row r="457" spans="2:2" x14ac:dyDescent="0.2">
      <c r="B457" s="2390"/>
    </row>
    <row r="458" spans="2:2" x14ac:dyDescent="0.2">
      <c r="B458" s="2390"/>
    </row>
    <row r="459" spans="2:2" x14ac:dyDescent="0.2">
      <c r="B459" s="2390"/>
    </row>
    <row r="460" spans="2:2" x14ac:dyDescent="0.2">
      <c r="B460" s="2390"/>
    </row>
    <row r="461" spans="2:2" x14ac:dyDescent="0.2">
      <c r="B461" s="2390"/>
    </row>
    <row r="462" spans="2:2" x14ac:dyDescent="0.2">
      <c r="B462" s="2390"/>
    </row>
    <row r="463" spans="2:2" x14ac:dyDescent="0.2">
      <c r="B463" s="2390"/>
    </row>
    <row r="464" spans="2:2" x14ac:dyDescent="0.2">
      <c r="B464" s="2390"/>
    </row>
    <row r="465" spans="2:2" x14ac:dyDescent="0.2">
      <c r="B465" s="2390"/>
    </row>
    <row r="466" spans="2:2" x14ac:dyDescent="0.2">
      <c r="B466" s="2390"/>
    </row>
    <row r="467" spans="2:2" x14ac:dyDescent="0.2">
      <c r="B467" s="2390"/>
    </row>
    <row r="468" spans="2:2" x14ac:dyDescent="0.2">
      <c r="B468" s="2390"/>
    </row>
    <row r="469" spans="2:2" x14ac:dyDescent="0.2">
      <c r="B469" s="2390"/>
    </row>
    <row r="470" spans="2:2" x14ac:dyDescent="0.2">
      <c r="B470" s="2390"/>
    </row>
    <row r="471" spans="2:2" x14ac:dyDescent="0.2">
      <c r="B471" s="2390"/>
    </row>
    <row r="472" spans="2:2" x14ac:dyDescent="0.2">
      <c r="B472" s="2390"/>
    </row>
    <row r="473" spans="2:2" x14ac:dyDescent="0.2">
      <c r="B473" s="2390"/>
    </row>
    <row r="474" spans="2:2" x14ac:dyDescent="0.2">
      <c r="B474" s="2390"/>
    </row>
    <row r="475" spans="2:2" x14ac:dyDescent="0.2">
      <c r="B475" s="2390"/>
    </row>
    <row r="476" spans="2:2" x14ac:dyDescent="0.2">
      <c r="B476" s="2390"/>
    </row>
    <row r="477" spans="2:2" x14ac:dyDescent="0.2">
      <c r="B477" s="2390"/>
    </row>
    <row r="478" spans="2:2" x14ac:dyDescent="0.2">
      <c r="B478" s="2390"/>
    </row>
    <row r="479" spans="2:2" x14ac:dyDescent="0.2">
      <c r="B479" s="2390"/>
    </row>
    <row r="480" spans="2:2" x14ac:dyDescent="0.2">
      <c r="B480" s="2390"/>
    </row>
    <row r="481" spans="2:2" x14ac:dyDescent="0.2">
      <c r="B481" s="2390"/>
    </row>
    <row r="482" spans="2:2" x14ac:dyDescent="0.2">
      <c r="B482" s="2390"/>
    </row>
    <row r="483" spans="2:2" x14ac:dyDescent="0.2">
      <c r="B483" s="2390"/>
    </row>
    <row r="484" spans="2:2" x14ac:dyDescent="0.2">
      <c r="B484" s="2390"/>
    </row>
    <row r="485" spans="2:2" x14ac:dyDescent="0.2">
      <c r="B485" s="2390"/>
    </row>
    <row r="486" spans="2:2" x14ac:dyDescent="0.2">
      <c r="B486" s="2390"/>
    </row>
    <row r="487" spans="2:2" x14ac:dyDescent="0.2">
      <c r="B487" s="2390"/>
    </row>
    <row r="488" spans="2:2" x14ac:dyDescent="0.2">
      <c r="B488" s="2390"/>
    </row>
    <row r="489" spans="2:2" x14ac:dyDescent="0.2">
      <c r="B489" s="2390"/>
    </row>
    <row r="490" spans="2:2" x14ac:dyDescent="0.2">
      <c r="B490" s="2390"/>
    </row>
    <row r="491" spans="2:2" x14ac:dyDescent="0.2">
      <c r="B491" s="2390"/>
    </row>
    <row r="492" spans="2:2" x14ac:dyDescent="0.2">
      <c r="B492" s="2390"/>
    </row>
    <row r="493" spans="2:2" x14ac:dyDescent="0.2">
      <c r="B493" s="2390"/>
    </row>
    <row r="494" spans="2:2" x14ac:dyDescent="0.2">
      <c r="B494" s="2390"/>
    </row>
    <row r="495" spans="2:2" x14ac:dyDescent="0.2">
      <c r="B495" s="2390"/>
    </row>
    <row r="496" spans="2:2" x14ac:dyDescent="0.2">
      <c r="B496" s="2390"/>
    </row>
    <row r="497" spans="2:2" x14ac:dyDescent="0.2">
      <c r="B497" s="2390"/>
    </row>
    <row r="498" spans="2:2" x14ac:dyDescent="0.2">
      <c r="B498" s="2390"/>
    </row>
    <row r="499" spans="2:2" x14ac:dyDescent="0.2">
      <c r="B499" s="2390"/>
    </row>
    <row r="500" spans="2:2" x14ac:dyDescent="0.2">
      <c r="B500" s="2390"/>
    </row>
    <row r="501" spans="2:2" x14ac:dyDescent="0.2">
      <c r="B501" s="2390"/>
    </row>
    <row r="502" spans="2:2" x14ac:dyDescent="0.2">
      <c r="B502" s="2390"/>
    </row>
    <row r="503" spans="2:2" x14ac:dyDescent="0.2">
      <c r="B503" s="2390"/>
    </row>
    <row r="504" spans="2:2" x14ac:dyDescent="0.2">
      <c r="B504" s="2390"/>
    </row>
    <row r="505" spans="2:2" x14ac:dyDescent="0.2">
      <c r="B505" s="2390"/>
    </row>
    <row r="506" spans="2:2" x14ac:dyDescent="0.2">
      <c r="B506" s="2390"/>
    </row>
    <row r="507" spans="2:2" x14ac:dyDescent="0.2">
      <c r="B507" s="2390"/>
    </row>
    <row r="508" spans="2:2" x14ac:dyDescent="0.2">
      <c r="B508" s="2390"/>
    </row>
    <row r="509" spans="2:2" x14ac:dyDescent="0.2">
      <c r="B509" s="2390"/>
    </row>
    <row r="510" spans="2:2" x14ac:dyDescent="0.2">
      <c r="B510" s="2390"/>
    </row>
    <row r="511" spans="2:2" x14ac:dyDescent="0.2">
      <c r="B511" s="2390"/>
    </row>
    <row r="512" spans="2:2" x14ac:dyDescent="0.2">
      <c r="B512" s="2390"/>
    </row>
    <row r="513" spans="2:2" x14ac:dyDescent="0.2">
      <c r="B513" s="2390"/>
    </row>
    <row r="514" spans="2:2" x14ac:dyDescent="0.2">
      <c r="B514" s="2390"/>
    </row>
    <row r="515" spans="2:2" x14ac:dyDescent="0.2">
      <c r="B515" s="2390"/>
    </row>
    <row r="516" spans="2:2" x14ac:dyDescent="0.2">
      <c r="B516" s="2390"/>
    </row>
    <row r="517" spans="2:2" x14ac:dyDescent="0.2">
      <c r="B517" s="2390"/>
    </row>
    <row r="518" spans="2:2" x14ac:dyDescent="0.2">
      <c r="B518" s="2390"/>
    </row>
    <row r="519" spans="2:2" x14ac:dyDescent="0.2">
      <c r="B519" s="2390"/>
    </row>
    <row r="520" spans="2:2" x14ac:dyDescent="0.2">
      <c r="B520" s="2390"/>
    </row>
    <row r="521" spans="2:2" x14ac:dyDescent="0.2">
      <c r="B521" s="2390"/>
    </row>
    <row r="522" spans="2:2" x14ac:dyDescent="0.2">
      <c r="B522" s="2390"/>
    </row>
    <row r="523" spans="2:2" x14ac:dyDescent="0.2">
      <c r="B523" s="2390"/>
    </row>
    <row r="524" spans="2:2" x14ac:dyDescent="0.2">
      <c r="B524" s="2390"/>
    </row>
    <row r="525" spans="2:2" x14ac:dyDescent="0.2">
      <c r="B525" s="2390"/>
    </row>
    <row r="526" spans="2:2" x14ac:dyDescent="0.2">
      <c r="B526" s="2390"/>
    </row>
    <row r="527" spans="2:2" x14ac:dyDescent="0.2">
      <c r="B527" s="2390"/>
    </row>
    <row r="528" spans="2:2" x14ac:dyDescent="0.2">
      <c r="B528" s="2390"/>
    </row>
    <row r="529" spans="2:2" x14ac:dyDescent="0.2">
      <c r="B529" s="2390"/>
    </row>
    <row r="530" spans="2:2" x14ac:dyDescent="0.2">
      <c r="B530" s="2390"/>
    </row>
    <row r="531" spans="2:2" x14ac:dyDescent="0.2">
      <c r="B531" s="2390"/>
    </row>
    <row r="532" spans="2:2" x14ac:dyDescent="0.2">
      <c r="B532" s="2390"/>
    </row>
    <row r="533" spans="2:2" x14ac:dyDescent="0.2">
      <c r="B533" s="2390"/>
    </row>
    <row r="534" spans="2:2" x14ac:dyDescent="0.2">
      <c r="B534" s="2390"/>
    </row>
    <row r="535" spans="2:2" x14ac:dyDescent="0.2">
      <c r="B535" s="2390"/>
    </row>
    <row r="536" spans="2:2" x14ac:dyDescent="0.2">
      <c r="B536" s="2390"/>
    </row>
    <row r="537" spans="2:2" x14ac:dyDescent="0.2">
      <c r="B537" s="2390"/>
    </row>
    <row r="538" spans="2:2" x14ac:dyDescent="0.2">
      <c r="B538" s="2390"/>
    </row>
    <row r="539" spans="2:2" x14ac:dyDescent="0.2">
      <c r="B539" s="2390"/>
    </row>
    <row r="540" spans="2:2" x14ac:dyDescent="0.2">
      <c r="B540" s="2390"/>
    </row>
    <row r="541" spans="2:2" x14ac:dyDescent="0.2">
      <c r="B541" s="2390"/>
    </row>
    <row r="542" spans="2:2" x14ac:dyDescent="0.2">
      <c r="B542" s="2390"/>
    </row>
    <row r="543" spans="2:2" x14ac:dyDescent="0.2">
      <c r="B543" s="2390"/>
    </row>
    <row r="544" spans="2:2" x14ac:dyDescent="0.2">
      <c r="B544" s="2390"/>
    </row>
    <row r="545" spans="2:2" x14ac:dyDescent="0.2">
      <c r="B545" s="2390"/>
    </row>
    <row r="546" spans="2:2" x14ac:dyDescent="0.2">
      <c r="B546" s="2390"/>
    </row>
    <row r="547" spans="2:2" x14ac:dyDescent="0.2">
      <c r="B547" s="2390"/>
    </row>
    <row r="548" spans="2:2" x14ac:dyDescent="0.2">
      <c r="B548" s="2390"/>
    </row>
    <row r="549" spans="2:2" x14ac:dyDescent="0.2">
      <c r="B549" s="2390"/>
    </row>
    <row r="550" spans="2:2" x14ac:dyDescent="0.2">
      <c r="B550" s="2390"/>
    </row>
    <row r="551" spans="2:2" x14ac:dyDescent="0.2">
      <c r="B551" s="2390"/>
    </row>
    <row r="552" spans="2:2" x14ac:dyDescent="0.2">
      <c r="B552" s="2390"/>
    </row>
    <row r="553" spans="2:2" x14ac:dyDescent="0.2">
      <c r="B553" s="2390"/>
    </row>
    <row r="554" spans="2:2" x14ac:dyDescent="0.2">
      <c r="B554" s="2390"/>
    </row>
    <row r="555" spans="2:2" x14ac:dyDescent="0.2">
      <c r="B555" s="2390"/>
    </row>
    <row r="556" spans="2:2" x14ac:dyDescent="0.2">
      <c r="B556" s="2390"/>
    </row>
    <row r="557" spans="2:2" x14ac:dyDescent="0.2">
      <c r="B557" s="2390"/>
    </row>
    <row r="558" spans="2:2" x14ac:dyDescent="0.2">
      <c r="B558" s="2390"/>
    </row>
    <row r="559" spans="2:2" x14ac:dyDescent="0.2">
      <c r="B559" s="2390"/>
    </row>
    <row r="560" spans="2:2" x14ac:dyDescent="0.2">
      <c r="B560" s="2390"/>
    </row>
    <row r="561" spans="2:2" x14ac:dyDescent="0.2">
      <c r="B561" s="2390"/>
    </row>
    <row r="562" spans="2:2" x14ac:dyDescent="0.2">
      <c r="B562" s="2390"/>
    </row>
    <row r="563" spans="2:2" x14ac:dyDescent="0.2">
      <c r="B563" s="2390"/>
    </row>
    <row r="564" spans="2:2" x14ac:dyDescent="0.2">
      <c r="B564" s="2390"/>
    </row>
    <row r="565" spans="2:2" x14ac:dyDescent="0.2">
      <c r="B565" s="2390"/>
    </row>
    <row r="566" spans="2:2" x14ac:dyDescent="0.2">
      <c r="B566" s="2390"/>
    </row>
    <row r="567" spans="2:2" x14ac:dyDescent="0.2">
      <c r="B567" s="2390"/>
    </row>
    <row r="568" spans="2:2" x14ac:dyDescent="0.2">
      <c r="B568" s="2390"/>
    </row>
    <row r="569" spans="2:2" x14ac:dyDescent="0.2">
      <c r="B569" s="2390"/>
    </row>
    <row r="570" spans="2:2" x14ac:dyDescent="0.2">
      <c r="B570" s="2390"/>
    </row>
    <row r="571" spans="2:2" x14ac:dyDescent="0.2">
      <c r="B571" s="2390"/>
    </row>
    <row r="572" spans="2:2" x14ac:dyDescent="0.2">
      <c r="B572" s="2390"/>
    </row>
    <row r="573" spans="2:2" x14ac:dyDescent="0.2">
      <c r="B573" s="2390"/>
    </row>
    <row r="574" spans="2:2" x14ac:dyDescent="0.2">
      <c r="B574" s="2390"/>
    </row>
    <row r="575" spans="2:2" x14ac:dyDescent="0.2">
      <c r="B575" s="2390"/>
    </row>
    <row r="576" spans="2:2" x14ac:dyDescent="0.2">
      <c r="B576" s="2390"/>
    </row>
    <row r="577" spans="2:2" x14ac:dyDescent="0.2">
      <c r="B577" s="2390"/>
    </row>
    <row r="578" spans="2:2" x14ac:dyDescent="0.2">
      <c r="B578" s="2390"/>
    </row>
    <row r="579" spans="2:2" x14ac:dyDescent="0.2">
      <c r="B579" s="2390"/>
    </row>
    <row r="580" spans="2:2" x14ac:dyDescent="0.2">
      <c r="B580" s="2390"/>
    </row>
    <row r="581" spans="2:2" x14ac:dyDescent="0.2">
      <c r="B581" s="2390"/>
    </row>
    <row r="582" spans="2:2" x14ac:dyDescent="0.2">
      <c r="B582" s="2390"/>
    </row>
    <row r="583" spans="2:2" x14ac:dyDescent="0.2">
      <c r="B583" s="2390"/>
    </row>
    <row r="584" spans="2:2" x14ac:dyDescent="0.2">
      <c r="B584" s="2390"/>
    </row>
    <row r="585" spans="2:2" x14ac:dyDescent="0.2">
      <c r="B585" s="2390"/>
    </row>
    <row r="586" spans="2:2" x14ac:dyDescent="0.2">
      <c r="B586" s="2390"/>
    </row>
    <row r="587" spans="2:2" x14ac:dyDescent="0.2">
      <c r="B587" s="2390"/>
    </row>
    <row r="588" spans="2:2" x14ac:dyDescent="0.2">
      <c r="B588" s="2390"/>
    </row>
    <row r="589" spans="2:2" x14ac:dyDescent="0.2">
      <c r="B589" s="2390"/>
    </row>
    <row r="590" spans="2:2" x14ac:dyDescent="0.2">
      <c r="B590" s="2390"/>
    </row>
    <row r="591" spans="2:2" x14ac:dyDescent="0.2">
      <c r="B591" s="2390"/>
    </row>
    <row r="592" spans="2:2" x14ac:dyDescent="0.2">
      <c r="B592" s="2390"/>
    </row>
    <row r="593" spans="2:2" x14ac:dyDescent="0.2">
      <c r="B593" s="2390"/>
    </row>
    <row r="594" spans="2:2" x14ac:dyDescent="0.2">
      <c r="B594" s="2390"/>
    </row>
    <row r="595" spans="2:2" x14ac:dyDescent="0.2">
      <c r="B595" s="2390"/>
    </row>
    <row r="596" spans="2:2" x14ac:dyDescent="0.2">
      <c r="B596" s="2390"/>
    </row>
    <row r="597" spans="2:2" x14ac:dyDescent="0.2">
      <c r="B597" s="2390"/>
    </row>
    <row r="598" spans="2:2" x14ac:dyDescent="0.2">
      <c r="B598" s="2390"/>
    </row>
    <row r="599" spans="2:2" x14ac:dyDescent="0.2">
      <c r="B599" s="2390"/>
    </row>
    <row r="600" spans="2:2" x14ac:dyDescent="0.2">
      <c r="B600" s="2390"/>
    </row>
    <row r="601" spans="2:2" x14ac:dyDescent="0.2">
      <c r="B601" s="2390"/>
    </row>
    <row r="602" spans="2:2" x14ac:dyDescent="0.2">
      <c r="B602" s="2390"/>
    </row>
    <row r="603" spans="2:2" x14ac:dyDescent="0.2">
      <c r="B603" s="2390"/>
    </row>
    <row r="604" spans="2:2" x14ac:dyDescent="0.2">
      <c r="B604" s="2390"/>
    </row>
    <row r="605" spans="2:2" x14ac:dyDescent="0.2">
      <c r="B605" s="2390"/>
    </row>
    <row r="606" spans="2:2" x14ac:dyDescent="0.2">
      <c r="B606" s="2390"/>
    </row>
    <row r="607" spans="2:2" x14ac:dyDescent="0.2">
      <c r="B607" s="2390"/>
    </row>
    <row r="608" spans="2:2" x14ac:dyDescent="0.2">
      <c r="B608" s="2390"/>
    </row>
    <row r="609" spans="2:2" x14ac:dyDescent="0.2">
      <c r="B609" s="2390"/>
    </row>
    <row r="610" spans="2:2" x14ac:dyDescent="0.2">
      <c r="B610" s="2390"/>
    </row>
    <row r="611" spans="2:2" x14ac:dyDescent="0.2">
      <c r="B611" s="2390"/>
    </row>
    <row r="612" spans="2:2" x14ac:dyDescent="0.2">
      <c r="B612" s="2390"/>
    </row>
    <row r="613" spans="2:2" x14ac:dyDescent="0.2">
      <c r="B613" s="2390"/>
    </row>
    <row r="614" spans="2:2" x14ac:dyDescent="0.2">
      <c r="B614" s="2390"/>
    </row>
    <row r="615" spans="2:2" x14ac:dyDescent="0.2">
      <c r="B615" s="2390"/>
    </row>
    <row r="616" spans="2:2" x14ac:dyDescent="0.2">
      <c r="B616" s="2390"/>
    </row>
    <row r="617" spans="2:2" x14ac:dyDescent="0.2">
      <c r="B617" s="2390"/>
    </row>
    <row r="618" spans="2:2" x14ac:dyDescent="0.2">
      <c r="B618" s="2390"/>
    </row>
    <row r="619" spans="2:2" x14ac:dyDescent="0.2">
      <c r="B619" s="2390"/>
    </row>
    <row r="620" spans="2:2" x14ac:dyDescent="0.2">
      <c r="B620" s="2390"/>
    </row>
    <row r="621" spans="2:2" x14ac:dyDescent="0.2">
      <c r="B621" s="2390"/>
    </row>
    <row r="622" spans="2:2" x14ac:dyDescent="0.2">
      <c r="B622" s="2390"/>
    </row>
    <row r="623" spans="2:2" x14ac:dyDescent="0.2">
      <c r="B623" s="2390"/>
    </row>
    <row r="624" spans="2:2" x14ac:dyDescent="0.2">
      <c r="B624" s="2390"/>
    </row>
    <row r="625" spans="2:2" x14ac:dyDescent="0.2">
      <c r="B625" s="2390"/>
    </row>
    <row r="626" spans="2:2" x14ac:dyDescent="0.2">
      <c r="B626" s="2390"/>
    </row>
    <row r="627" spans="2:2" x14ac:dyDescent="0.2">
      <c r="B627" s="2390"/>
    </row>
    <row r="628" spans="2:2" x14ac:dyDescent="0.2">
      <c r="B628" s="2390"/>
    </row>
    <row r="629" spans="2:2" x14ac:dyDescent="0.2">
      <c r="B629" s="2390"/>
    </row>
    <row r="630" spans="2:2" x14ac:dyDescent="0.2">
      <c r="B630" s="2390"/>
    </row>
    <row r="631" spans="2:2" x14ac:dyDescent="0.2">
      <c r="B631" s="2390"/>
    </row>
    <row r="632" spans="2:2" x14ac:dyDescent="0.2">
      <c r="B632" s="2390"/>
    </row>
    <row r="633" spans="2:2" x14ac:dyDescent="0.2">
      <c r="B633" s="2390"/>
    </row>
    <row r="634" spans="2:2" x14ac:dyDescent="0.2">
      <c r="B634" s="2390"/>
    </row>
    <row r="635" spans="2:2" x14ac:dyDescent="0.2">
      <c r="B635" s="2390"/>
    </row>
    <row r="636" spans="2:2" x14ac:dyDescent="0.2">
      <c r="B636" s="2390"/>
    </row>
    <row r="637" spans="2:2" x14ac:dyDescent="0.2">
      <c r="B637" s="2390"/>
    </row>
    <row r="638" spans="2:2" x14ac:dyDescent="0.2">
      <c r="B638" s="2390"/>
    </row>
    <row r="639" spans="2:2" x14ac:dyDescent="0.2">
      <c r="B639" s="2390"/>
    </row>
    <row r="640" spans="2:2" x14ac:dyDescent="0.2">
      <c r="B640" s="2390"/>
    </row>
    <row r="641" spans="2:2" x14ac:dyDescent="0.2">
      <c r="B641" s="2390"/>
    </row>
    <row r="642" spans="2:2" x14ac:dyDescent="0.2">
      <c r="B642" s="2390"/>
    </row>
    <row r="643" spans="2:2" x14ac:dyDescent="0.2">
      <c r="B643" s="2390"/>
    </row>
    <row r="644" spans="2:2" x14ac:dyDescent="0.2">
      <c r="B644" s="2390"/>
    </row>
    <row r="645" spans="2:2" x14ac:dyDescent="0.2">
      <c r="B645" s="2390"/>
    </row>
    <row r="646" spans="2:2" x14ac:dyDescent="0.2">
      <c r="B646" s="2390"/>
    </row>
    <row r="647" spans="2:2" x14ac:dyDescent="0.2">
      <c r="B647" s="2390"/>
    </row>
    <row r="648" spans="2:2" x14ac:dyDescent="0.2">
      <c r="B648" s="2390"/>
    </row>
    <row r="649" spans="2:2" x14ac:dyDescent="0.2">
      <c r="B649" s="2390"/>
    </row>
    <row r="650" spans="2:2" x14ac:dyDescent="0.2">
      <c r="B650" s="2390"/>
    </row>
    <row r="651" spans="2:2" x14ac:dyDescent="0.2">
      <c r="B651" s="2390"/>
    </row>
    <row r="652" spans="2:2" x14ac:dyDescent="0.2">
      <c r="B652" s="2390"/>
    </row>
    <row r="653" spans="2:2" x14ac:dyDescent="0.2">
      <c r="B653" s="2390"/>
    </row>
    <row r="654" spans="2:2" x14ac:dyDescent="0.2">
      <c r="B654" s="2390"/>
    </row>
    <row r="655" spans="2:2" x14ac:dyDescent="0.2">
      <c r="B655" s="2390"/>
    </row>
    <row r="656" spans="2:2" x14ac:dyDescent="0.2">
      <c r="B656" s="2390"/>
    </row>
    <row r="657" spans="2:2" x14ac:dyDescent="0.2">
      <c r="B657" s="2390"/>
    </row>
    <row r="658" spans="2:2" x14ac:dyDescent="0.2">
      <c r="B658" s="2390"/>
    </row>
    <row r="659" spans="2:2" x14ac:dyDescent="0.2">
      <c r="B659" s="2390"/>
    </row>
    <row r="660" spans="2:2" x14ac:dyDescent="0.2">
      <c r="B660" s="2390"/>
    </row>
    <row r="661" spans="2:2" x14ac:dyDescent="0.2">
      <c r="B661" s="2390"/>
    </row>
    <row r="662" spans="2:2" x14ac:dyDescent="0.2">
      <c r="B662" s="2390"/>
    </row>
    <row r="663" spans="2:2" x14ac:dyDescent="0.2">
      <c r="B663" s="2390"/>
    </row>
    <row r="664" spans="2:2" x14ac:dyDescent="0.2">
      <c r="B664" s="2390"/>
    </row>
    <row r="665" spans="2:2" x14ac:dyDescent="0.2">
      <c r="B665" s="2390"/>
    </row>
    <row r="666" spans="2:2" x14ac:dyDescent="0.2">
      <c r="B666" s="2390"/>
    </row>
    <row r="667" spans="2:2" x14ac:dyDescent="0.2">
      <c r="B667" s="2390"/>
    </row>
    <row r="668" spans="2:2" x14ac:dyDescent="0.2">
      <c r="B668" s="2390"/>
    </row>
    <row r="669" spans="2:2" x14ac:dyDescent="0.2">
      <c r="B669" s="2390"/>
    </row>
    <row r="670" spans="2:2" x14ac:dyDescent="0.2">
      <c r="B670" s="2390"/>
    </row>
    <row r="671" spans="2:2" x14ac:dyDescent="0.2">
      <c r="B671" s="2390"/>
    </row>
    <row r="672" spans="2:2" x14ac:dyDescent="0.2">
      <c r="B672" s="2390"/>
    </row>
    <row r="673" spans="2:2" x14ac:dyDescent="0.2">
      <c r="B673" s="2390"/>
    </row>
    <row r="674" spans="2:2" x14ac:dyDescent="0.2">
      <c r="B674" s="2390"/>
    </row>
    <row r="675" spans="2:2" x14ac:dyDescent="0.2">
      <c r="B675" s="2390"/>
    </row>
    <row r="676" spans="2:2" x14ac:dyDescent="0.2">
      <c r="B676" s="2390"/>
    </row>
    <row r="677" spans="2:2" x14ac:dyDescent="0.2">
      <c r="B677" s="2390"/>
    </row>
    <row r="678" spans="2:2" x14ac:dyDescent="0.2">
      <c r="B678" s="2390"/>
    </row>
    <row r="679" spans="2:2" x14ac:dyDescent="0.2">
      <c r="B679" s="2390"/>
    </row>
    <row r="680" spans="2:2" x14ac:dyDescent="0.2">
      <c r="B680" s="2390"/>
    </row>
    <row r="681" spans="2:2" x14ac:dyDescent="0.2">
      <c r="B681" s="2390"/>
    </row>
    <row r="682" spans="2:2" x14ac:dyDescent="0.2">
      <c r="B682" s="2390"/>
    </row>
    <row r="683" spans="2:2" x14ac:dyDescent="0.2">
      <c r="B683" s="2390"/>
    </row>
    <row r="684" spans="2:2" x14ac:dyDescent="0.2">
      <c r="B684" s="2390"/>
    </row>
    <row r="685" spans="2:2" x14ac:dyDescent="0.2">
      <c r="B685" s="2390"/>
    </row>
    <row r="686" spans="2:2" x14ac:dyDescent="0.2">
      <c r="B686" s="2390"/>
    </row>
    <row r="687" spans="2:2" x14ac:dyDescent="0.2">
      <c r="B687" s="2390"/>
    </row>
    <row r="688" spans="2:2" x14ac:dyDescent="0.2">
      <c r="B688" s="2390"/>
    </row>
    <row r="689" spans="2:2" x14ac:dyDescent="0.2">
      <c r="B689" s="2390"/>
    </row>
    <row r="690" spans="2:2" x14ac:dyDescent="0.2">
      <c r="B690" s="2390"/>
    </row>
    <row r="691" spans="2:2" x14ac:dyDescent="0.2">
      <c r="B691" s="2390"/>
    </row>
    <row r="692" spans="2:2" x14ac:dyDescent="0.2">
      <c r="B692" s="2390"/>
    </row>
    <row r="693" spans="2:2" x14ac:dyDescent="0.2">
      <c r="B693" s="2390"/>
    </row>
    <row r="694" spans="2:2" x14ac:dyDescent="0.2">
      <c r="B694" s="2390"/>
    </row>
    <row r="695" spans="2:2" x14ac:dyDescent="0.2">
      <c r="B695" s="2390"/>
    </row>
    <row r="696" spans="2:2" x14ac:dyDescent="0.2">
      <c r="B696" s="2390"/>
    </row>
    <row r="697" spans="2:2" x14ac:dyDescent="0.2">
      <c r="B697" s="2390"/>
    </row>
    <row r="698" spans="2:2" x14ac:dyDescent="0.2">
      <c r="B698" s="2390"/>
    </row>
    <row r="699" spans="2:2" x14ac:dyDescent="0.2">
      <c r="B699" s="2390"/>
    </row>
    <row r="700" spans="2:2" x14ac:dyDescent="0.2">
      <c r="B700" s="2390"/>
    </row>
    <row r="701" spans="2:2" x14ac:dyDescent="0.2">
      <c r="B701" s="2390"/>
    </row>
    <row r="702" spans="2:2" x14ac:dyDescent="0.2">
      <c r="B702" s="2390"/>
    </row>
    <row r="703" spans="2:2" x14ac:dyDescent="0.2">
      <c r="B703" s="2390"/>
    </row>
    <row r="704" spans="2:2" x14ac:dyDescent="0.2">
      <c r="B704" s="2390"/>
    </row>
    <row r="705" spans="2:2" x14ac:dyDescent="0.2">
      <c r="B705" s="2390"/>
    </row>
    <row r="706" spans="2:2" x14ac:dyDescent="0.2">
      <c r="B706" s="2390"/>
    </row>
    <row r="707" spans="2:2" x14ac:dyDescent="0.2">
      <c r="B707" s="2390"/>
    </row>
    <row r="708" spans="2:2" x14ac:dyDescent="0.2">
      <c r="B708" s="2390"/>
    </row>
    <row r="709" spans="2:2" x14ac:dyDescent="0.2">
      <c r="B709" s="2390"/>
    </row>
    <row r="710" spans="2:2" x14ac:dyDescent="0.2">
      <c r="B710" s="2390"/>
    </row>
    <row r="711" spans="2:2" x14ac:dyDescent="0.2">
      <c r="B711" s="2390"/>
    </row>
    <row r="712" spans="2:2" x14ac:dyDescent="0.2">
      <c r="B712" s="2390"/>
    </row>
    <row r="713" spans="2:2" x14ac:dyDescent="0.2">
      <c r="B713" s="2390"/>
    </row>
    <row r="714" spans="2:2" x14ac:dyDescent="0.2">
      <c r="B714" s="2390"/>
    </row>
    <row r="715" spans="2:2" x14ac:dyDescent="0.2">
      <c r="B715" s="2390"/>
    </row>
    <row r="716" spans="2:2" x14ac:dyDescent="0.2">
      <c r="B716" s="2390"/>
    </row>
    <row r="717" spans="2:2" x14ac:dyDescent="0.2">
      <c r="B717" s="2390"/>
    </row>
    <row r="718" spans="2:2" x14ac:dyDescent="0.2">
      <c r="B718" s="2390"/>
    </row>
    <row r="719" spans="2:2" x14ac:dyDescent="0.2">
      <c r="B719" s="2390"/>
    </row>
    <row r="720" spans="2:2" x14ac:dyDescent="0.2">
      <c r="B720" s="2390"/>
    </row>
    <row r="721" spans="2:2" x14ac:dyDescent="0.2">
      <c r="B721" s="2390"/>
    </row>
    <row r="722" spans="2:2" x14ac:dyDescent="0.2">
      <c r="B722" s="2390"/>
    </row>
    <row r="723" spans="2:2" x14ac:dyDescent="0.2">
      <c r="B723" s="2390"/>
    </row>
    <row r="724" spans="2:2" x14ac:dyDescent="0.2">
      <c r="B724" s="2390"/>
    </row>
    <row r="725" spans="2:2" x14ac:dyDescent="0.2">
      <c r="B725" s="2390"/>
    </row>
    <row r="726" spans="2:2" x14ac:dyDescent="0.2">
      <c r="B726" s="2390"/>
    </row>
    <row r="727" spans="2:2" x14ac:dyDescent="0.2">
      <c r="B727" s="2390"/>
    </row>
    <row r="728" spans="2:2" x14ac:dyDescent="0.2">
      <c r="B728" s="2390"/>
    </row>
    <row r="729" spans="2:2" x14ac:dyDescent="0.2">
      <c r="B729" s="2390"/>
    </row>
  </sheetData>
  <mergeCells count="44">
    <mergeCell ref="V19:V22"/>
    <mergeCell ref="K11:L11"/>
    <mergeCell ref="M11:N11"/>
    <mergeCell ref="O11:P11"/>
    <mergeCell ref="S11:T11"/>
    <mergeCell ref="S12:T12"/>
    <mergeCell ref="C10:D10"/>
    <mergeCell ref="G10:H10"/>
    <mergeCell ref="I10:J10"/>
    <mergeCell ref="C11:D11"/>
    <mergeCell ref="E11:F11"/>
    <mergeCell ref="G11:H11"/>
    <mergeCell ref="I11:J11"/>
    <mergeCell ref="C9:D9"/>
    <mergeCell ref="E9:F9"/>
    <mergeCell ref="G9:H9"/>
    <mergeCell ref="I9:J9"/>
    <mergeCell ref="M9:N9"/>
    <mergeCell ref="K8:L8"/>
    <mergeCell ref="S8:T8"/>
    <mergeCell ref="A7:B7"/>
    <mergeCell ref="C7:D7"/>
    <mergeCell ref="E7:F7"/>
    <mergeCell ref="G7:H7"/>
    <mergeCell ref="I7:J7"/>
    <mergeCell ref="K7:L7"/>
    <mergeCell ref="A8:B8"/>
    <mergeCell ref="C8:D8"/>
    <mergeCell ref="E8:F8"/>
    <mergeCell ref="G8:H8"/>
    <mergeCell ref="I8:J8"/>
    <mergeCell ref="K6:N6"/>
    <mergeCell ref="O6:P6"/>
    <mergeCell ref="S6:T6"/>
    <mergeCell ref="M7:N7"/>
    <mergeCell ref="S7:T7"/>
    <mergeCell ref="C3:P3"/>
    <mergeCell ref="S3:T3"/>
    <mergeCell ref="I4:J4"/>
    <mergeCell ref="S4:T4"/>
    <mergeCell ref="C5:J5"/>
    <mergeCell ref="K5:N5"/>
    <mergeCell ref="O5:P5"/>
    <mergeCell ref="S5:T5"/>
  </mergeCells>
  <pageMargins left="0.4" right="0.36" top="0.49" bottom="0.49" header="0.5" footer="0.5"/>
  <pageSetup paperSize="9" scale="94"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68"/>
  <sheetViews>
    <sheetView zoomScale="80" zoomScaleNormal="80" workbookViewId="0">
      <pane xSplit="1" ySplit="13" topLeftCell="B14" activePane="bottomRight" state="frozen"/>
      <selection activeCell="A19" sqref="A19:I19"/>
      <selection pane="topRight" activeCell="A19" sqref="A19:I19"/>
      <selection pane="bottomLeft" activeCell="A19" sqref="A19:I19"/>
      <selection pane="bottomRight" activeCell="AA16" sqref="AA16"/>
    </sheetView>
  </sheetViews>
  <sheetFormatPr defaultRowHeight="12.75" x14ac:dyDescent="0.2"/>
  <cols>
    <col min="1" max="1" width="26.28515625" style="2382" customWidth="1"/>
    <col min="2" max="2" width="11.85546875" style="2382" customWidth="1"/>
    <col min="3" max="3" width="1.42578125" style="2382" customWidth="1"/>
    <col min="4" max="4" width="12.5703125" style="2382" customWidth="1"/>
    <col min="5" max="5" width="1.7109375" style="2382" customWidth="1"/>
    <col min="6" max="6" width="11.7109375" style="2382" customWidth="1"/>
    <col min="7" max="7" width="2.140625" style="2382" customWidth="1"/>
    <col min="8" max="8" width="11.5703125" style="2382" customWidth="1"/>
    <col min="9" max="9" width="1.85546875" style="2382" customWidth="1"/>
    <col min="10" max="10" width="10.28515625" style="2382" customWidth="1"/>
    <col min="11" max="11" width="1.42578125" style="2382" customWidth="1"/>
    <col min="12" max="12" width="11.5703125" style="2382" customWidth="1"/>
    <col min="13" max="13" width="2" style="2382" customWidth="1"/>
    <col min="14" max="14" width="10.5703125" style="2382" customWidth="1"/>
    <col min="15" max="15" width="1.140625" style="2382" customWidth="1"/>
    <col min="16" max="16" width="12.7109375" style="2382" customWidth="1"/>
    <col min="17" max="17" width="0.85546875" style="2382" customWidth="1"/>
    <col min="18" max="18" width="13.28515625" style="2382" customWidth="1"/>
    <col min="19" max="19" width="1.7109375" style="2382" customWidth="1"/>
    <col min="20" max="20" width="3.5703125" style="2382" customWidth="1"/>
    <col min="21" max="21" width="10.85546875" style="2382" customWidth="1"/>
    <col min="22" max="22" width="1.7109375" style="2382" customWidth="1"/>
    <col min="23" max="23" width="2.5703125" customWidth="1"/>
    <col min="24" max="24" width="3.7109375" customWidth="1"/>
    <col min="25" max="25" width="10.7109375" style="2382" customWidth="1"/>
    <col min="26" max="26" width="1.7109375" style="2382" customWidth="1"/>
    <col min="27" max="27" width="9.7109375" style="2382" bestFit="1" customWidth="1"/>
    <col min="28" max="28" width="1.7109375" style="2382" customWidth="1"/>
    <col min="29" max="29" width="10" style="2382" customWidth="1"/>
    <col min="30" max="30" width="1.7109375" style="2382" customWidth="1"/>
    <col min="31" max="31" width="10.42578125" style="2382" customWidth="1"/>
    <col min="32" max="32" width="2" style="2382" customWidth="1"/>
    <col min="33" max="33" width="9.7109375" style="2382" bestFit="1" customWidth="1"/>
    <col min="34" max="34" width="1.85546875" style="2382" customWidth="1"/>
    <col min="35" max="35" width="9.28515625" style="2382" bestFit="1" customWidth="1"/>
    <col min="36" max="36" width="1.5703125" style="2382" customWidth="1"/>
    <col min="37" max="37" width="9.28515625" style="2382" bestFit="1" customWidth="1"/>
    <col min="38" max="38" width="1.85546875" style="2382" customWidth="1"/>
    <col min="39" max="39" width="9.28515625" style="2382" bestFit="1" customWidth="1"/>
    <col min="40" max="40" width="1.85546875" style="2382" customWidth="1"/>
    <col min="41" max="42" width="9.140625" style="2382"/>
    <col min="43" max="43" width="14.42578125" style="2382" customWidth="1"/>
    <col min="44" max="16384" width="9.140625" style="2382"/>
  </cols>
  <sheetData>
    <row r="1" spans="1:43" ht="23.25" x14ac:dyDescent="0.35">
      <c r="A1" s="2247" t="s">
        <v>1217</v>
      </c>
      <c r="J1" s="2472"/>
      <c r="X1" s="24"/>
    </row>
    <row r="2" spans="1:43" ht="13.5" thickBot="1" x14ac:dyDescent="0.25"/>
    <row r="3" spans="1:43" x14ac:dyDescent="0.2">
      <c r="A3" s="2385"/>
      <c r="B3" s="3366" t="s">
        <v>366</v>
      </c>
      <c r="C3" s="3367"/>
      <c r="D3" s="3367"/>
      <c r="E3" s="3367"/>
      <c r="F3" s="3367"/>
      <c r="G3" s="3367"/>
      <c r="H3" s="3367"/>
      <c r="I3" s="3367"/>
      <c r="J3" s="3367"/>
      <c r="K3" s="3367"/>
      <c r="L3" s="2473">
        <v>2013</v>
      </c>
      <c r="M3" s="2474"/>
      <c r="N3" s="2474"/>
      <c r="O3" s="2474"/>
      <c r="P3" s="2474"/>
      <c r="Q3" s="2475"/>
      <c r="R3" s="2476"/>
      <c r="S3" s="2475"/>
      <c r="U3" s="3338" t="s">
        <v>374</v>
      </c>
      <c r="V3" s="3368"/>
    </row>
    <row r="4" spans="1:43" x14ac:dyDescent="0.2">
      <c r="A4" s="2403"/>
      <c r="B4" s="3358" t="s">
        <v>71</v>
      </c>
      <c r="C4" s="3369"/>
      <c r="D4" s="3369"/>
      <c r="E4" s="3369"/>
      <c r="F4" s="3369"/>
      <c r="G4" s="3369"/>
      <c r="H4" s="3369"/>
      <c r="I4" s="3369"/>
      <c r="J4" s="3369"/>
      <c r="K4" s="3369"/>
      <c r="L4" s="3369"/>
      <c r="M4" s="3369"/>
      <c r="N4" s="3369"/>
      <c r="O4" s="3369"/>
      <c r="P4" s="3369"/>
      <c r="Q4" s="3357"/>
      <c r="R4" s="3358" t="s">
        <v>367</v>
      </c>
      <c r="S4" s="3357"/>
      <c r="U4" s="3002" t="s">
        <v>410</v>
      </c>
      <c r="V4" s="3001"/>
    </row>
    <row r="5" spans="1:43" x14ac:dyDescent="0.2">
      <c r="A5" s="2403"/>
      <c r="B5" s="3358" t="s">
        <v>370</v>
      </c>
      <c r="C5" s="3369"/>
      <c r="D5" s="3369"/>
      <c r="E5" s="3369"/>
      <c r="F5" s="3369"/>
      <c r="G5" s="3369"/>
      <c r="H5" s="3369"/>
      <c r="I5" s="3369"/>
      <c r="J5" s="3369"/>
      <c r="K5" s="3369"/>
      <c r="L5" s="3369"/>
      <c r="M5" s="3369"/>
      <c r="N5" s="3369"/>
      <c r="O5" s="3369"/>
      <c r="P5" s="3369"/>
      <c r="Q5" s="3357"/>
      <c r="R5" s="3358" t="s">
        <v>371</v>
      </c>
      <c r="S5" s="3357"/>
      <c r="U5" s="3002" t="s">
        <v>862</v>
      </c>
      <c r="V5" s="3001"/>
    </row>
    <row r="6" spans="1:43" x14ac:dyDescent="0.2">
      <c r="A6" s="2403"/>
      <c r="B6" s="2403"/>
      <c r="C6" s="2390"/>
      <c r="D6" s="2390"/>
      <c r="E6" s="2390"/>
      <c r="F6" s="2390"/>
      <c r="G6" s="2390"/>
      <c r="H6" s="2390"/>
      <c r="I6" s="2390"/>
      <c r="J6" s="2390"/>
      <c r="K6" s="2390"/>
      <c r="L6" s="2390"/>
      <c r="M6" s="2390"/>
      <c r="N6" s="2390"/>
      <c r="O6" s="2390"/>
      <c r="P6" s="2390"/>
      <c r="Q6" s="2405"/>
      <c r="R6" s="3358" t="s">
        <v>374</v>
      </c>
      <c r="S6" s="3357"/>
      <c r="U6" s="3002" t="s">
        <v>341</v>
      </c>
      <c r="V6" s="3001"/>
    </row>
    <row r="7" spans="1:43" x14ac:dyDescent="0.2">
      <c r="A7" s="2401" t="s">
        <v>678</v>
      </c>
      <c r="B7" s="3370" t="s">
        <v>557</v>
      </c>
      <c r="C7" s="3347"/>
      <c r="D7" s="3345" t="s">
        <v>557</v>
      </c>
      <c r="E7" s="3347"/>
      <c r="F7" s="3345" t="s">
        <v>557</v>
      </c>
      <c r="G7" s="3347"/>
      <c r="H7" s="3345" t="s">
        <v>381</v>
      </c>
      <c r="I7" s="3346"/>
      <c r="J7" s="3345" t="s">
        <v>381</v>
      </c>
      <c r="K7" s="3346"/>
      <c r="L7" s="3345" t="s">
        <v>382</v>
      </c>
      <c r="M7" s="3346"/>
      <c r="N7" s="3345" t="s">
        <v>383</v>
      </c>
      <c r="O7" s="3346"/>
      <c r="P7" s="2477"/>
      <c r="Q7" s="2478"/>
      <c r="R7" s="3358" t="s">
        <v>384</v>
      </c>
      <c r="S7" s="3357"/>
      <c r="U7" s="2479" t="s">
        <v>1017</v>
      </c>
      <c r="V7" s="2266"/>
    </row>
    <row r="8" spans="1:43" x14ac:dyDescent="0.2">
      <c r="A8" s="2401"/>
      <c r="B8" s="3358" t="s">
        <v>659</v>
      </c>
      <c r="C8" s="3356"/>
      <c r="D8" s="3355" t="s">
        <v>562</v>
      </c>
      <c r="E8" s="3356"/>
      <c r="F8" s="3355" t="s">
        <v>380</v>
      </c>
      <c r="G8" s="3356"/>
      <c r="H8" s="3355" t="s">
        <v>391</v>
      </c>
      <c r="I8" s="3369"/>
      <c r="J8" s="3355" t="s">
        <v>391</v>
      </c>
      <c r="K8" s="3369"/>
      <c r="L8" s="3355" t="s">
        <v>392</v>
      </c>
      <c r="M8" s="3369"/>
      <c r="N8" s="3355" t="s">
        <v>393</v>
      </c>
      <c r="O8" s="3369"/>
      <c r="P8" s="3359" t="s">
        <v>488</v>
      </c>
      <c r="Q8" s="3371"/>
      <c r="R8" s="3358" t="s">
        <v>394</v>
      </c>
      <c r="S8" s="3357"/>
      <c r="U8" s="3002"/>
      <c r="V8" s="3001"/>
    </row>
    <row r="9" spans="1:43" x14ac:dyDescent="0.2">
      <c r="A9" s="2403"/>
      <c r="B9" s="3372" t="s">
        <v>660</v>
      </c>
      <c r="C9" s="3356"/>
      <c r="D9" s="3355" t="s">
        <v>413</v>
      </c>
      <c r="E9" s="3356"/>
      <c r="F9" s="3355" t="s">
        <v>390</v>
      </c>
      <c r="G9" s="3356"/>
      <c r="H9" s="3355" t="s">
        <v>400</v>
      </c>
      <c r="I9" s="3369"/>
      <c r="J9" s="3355" t="s">
        <v>401</v>
      </c>
      <c r="K9" s="3369"/>
      <c r="L9" s="3355" t="s">
        <v>402</v>
      </c>
      <c r="M9" s="3369"/>
      <c r="N9" s="3355" t="s">
        <v>875</v>
      </c>
      <c r="O9" s="3369"/>
      <c r="P9" s="3359"/>
      <c r="Q9" s="3371"/>
      <c r="R9" s="3358"/>
      <c r="S9" s="3357"/>
      <c r="U9" s="3002"/>
      <c r="V9" s="3001"/>
    </row>
    <row r="10" spans="1:43" x14ac:dyDescent="0.2">
      <c r="A10" s="2403"/>
      <c r="B10" s="2401" t="s">
        <v>406</v>
      </c>
      <c r="C10" s="2409"/>
      <c r="D10" s="3355" t="s">
        <v>661</v>
      </c>
      <c r="E10" s="3356"/>
      <c r="F10" s="3355" t="s">
        <v>399</v>
      </c>
      <c r="G10" s="3356"/>
      <c r="H10" s="3355" t="s">
        <v>408</v>
      </c>
      <c r="I10" s="3356"/>
      <c r="J10" s="3355" t="s">
        <v>399</v>
      </c>
      <c r="K10" s="3356"/>
      <c r="L10" s="3355" t="s">
        <v>876</v>
      </c>
      <c r="M10" s="3356"/>
      <c r="N10" s="3355" t="s">
        <v>877</v>
      </c>
      <c r="O10" s="3356"/>
      <c r="P10" s="2480"/>
      <c r="Q10" s="2481"/>
      <c r="R10" s="2401"/>
      <c r="S10" s="2482"/>
      <c r="U10" s="2265"/>
      <c r="V10" s="2266"/>
    </row>
    <row r="11" spans="1:43" x14ac:dyDescent="0.2">
      <c r="A11" s="2401"/>
      <c r="B11" s="3358" t="s">
        <v>412</v>
      </c>
      <c r="C11" s="3356"/>
      <c r="D11" s="3355" t="s">
        <v>662</v>
      </c>
      <c r="E11" s="3356"/>
      <c r="F11" s="3355" t="s">
        <v>407</v>
      </c>
      <c r="G11" s="3356"/>
      <c r="H11" s="3355" t="s">
        <v>570</v>
      </c>
      <c r="I11" s="3356"/>
      <c r="J11" s="3355"/>
      <c r="K11" s="3369"/>
      <c r="L11" s="3355" t="s">
        <v>878</v>
      </c>
      <c r="M11" s="3356"/>
      <c r="N11" s="3355" t="s">
        <v>409</v>
      </c>
      <c r="O11" s="3356"/>
      <c r="P11" s="2407"/>
      <c r="Q11" s="2482"/>
      <c r="R11" s="2401"/>
      <c r="S11" s="2482"/>
      <c r="U11" s="2403"/>
      <c r="V11" s="2405"/>
      <c r="X11" s="13"/>
    </row>
    <row r="12" spans="1:43" x14ac:dyDescent="0.2">
      <c r="A12" s="2401"/>
      <c r="B12" s="2401"/>
      <c r="C12" s="2409"/>
      <c r="D12" s="3348" t="s">
        <v>413</v>
      </c>
      <c r="E12" s="3350"/>
      <c r="F12" s="3348" t="s">
        <v>663</v>
      </c>
      <c r="G12" s="3350"/>
      <c r="H12" s="3348" t="s">
        <v>659</v>
      </c>
      <c r="I12" s="3350"/>
      <c r="J12" s="2404"/>
      <c r="K12" s="2390"/>
      <c r="L12" s="3348" t="s">
        <v>409</v>
      </c>
      <c r="M12" s="3350"/>
      <c r="N12" s="2407"/>
      <c r="O12" s="2402"/>
      <c r="P12" s="2407"/>
      <c r="Q12" s="2482"/>
      <c r="R12" s="2401"/>
      <c r="S12" s="2483"/>
      <c r="U12" s="3358"/>
      <c r="V12" s="3357"/>
    </row>
    <row r="13" spans="1:43" ht="13.5" thickBot="1" x14ac:dyDescent="0.25">
      <c r="A13" s="2346" t="s">
        <v>879</v>
      </c>
      <c r="B13" s="2484">
        <v>0.5</v>
      </c>
      <c r="C13" s="2485"/>
      <c r="D13" s="2486">
        <v>1</v>
      </c>
      <c r="E13" s="2487"/>
      <c r="F13" s="2488">
        <v>1.5</v>
      </c>
      <c r="G13" s="2489"/>
      <c r="H13" s="2488">
        <v>0.5</v>
      </c>
      <c r="I13" s="2490"/>
      <c r="J13" s="2486">
        <v>1</v>
      </c>
      <c r="K13" s="2490"/>
      <c r="L13" s="2488">
        <v>0.5</v>
      </c>
      <c r="M13" s="2490"/>
      <c r="N13" s="2488">
        <v>0.5</v>
      </c>
      <c r="O13" s="2487"/>
      <c r="P13" s="2491"/>
      <c r="Q13" s="2415"/>
      <c r="R13" s="2414"/>
      <c r="S13" s="2415"/>
      <c r="U13" s="3364" t="s">
        <v>486</v>
      </c>
      <c r="V13" s="3365"/>
    </row>
    <row r="14" spans="1:43" x14ac:dyDescent="0.2">
      <c r="A14" s="2416" t="s">
        <v>591</v>
      </c>
      <c r="B14" s="2492">
        <v>490</v>
      </c>
      <c r="C14" s="2493"/>
      <c r="D14" s="2494">
        <v>4141</v>
      </c>
      <c r="E14" s="2495"/>
      <c r="F14" s="2494">
        <v>3119</v>
      </c>
      <c r="G14" s="2495"/>
      <c r="H14" s="2494">
        <v>0</v>
      </c>
      <c r="I14" s="2495"/>
      <c r="J14" s="2494">
        <v>0</v>
      </c>
      <c r="K14" s="2495"/>
      <c r="L14" s="2494">
        <v>275</v>
      </c>
      <c r="M14" s="2495"/>
      <c r="N14" s="2494">
        <v>10</v>
      </c>
      <c r="O14" s="2495"/>
      <c r="P14" s="2496">
        <v>8035</v>
      </c>
      <c r="Q14" s="2497"/>
      <c r="R14" s="2438">
        <v>9207</v>
      </c>
      <c r="S14" s="2498"/>
      <c r="T14" s="2403"/>
      <c r="U14" s="2431">
        <v>180870.95426137745</v>
      </c>
      <c r="V14" s="2429"/>
      <c r="W14" s="1"/>
      <c r="AQ14" s="2499"/>
    </row>
    <row r="15" spans="1:43" x14ac:dyDescent="0.2">
      <c r="A15" s="2416" t="s">
        <v>494</v>
      </c>
      <c r="B15" s="2492">
        <v>166</v>
      </c>
      <c r="C15" s="2493"/>
      <c r="D15" s="2494">
        <v>1896</v>
      </c>
      <c r="E15" s="2495"/>
      <c r="F15" s="2494">
        <v>1440</v>
      </c>
      <c r="G15" s="2495"/>
      <c r="H15" s="2494">
        <v>408</v>
      </c>
      <c r="I15" s="2495"/>
      <c r="J15" s="2494">
        <v>0</v>
      </c>
      <c r="K15" s="2495"/>
      <c r="L15" s="2494">
        <v>1677</v>
      </c>
      <c r="M15" s="2495"/>
      <c r="N15" s="2494">
        <v>567.13199999999995</v>
      </c>
      <c r="O15" s="2495"/>
      <c r="P15" s="2496">
        <v>6154.1319999999996</v>
      </c>
      <c r="Q15" s="2497"/>
      <c r="R15" s="2438">
        <v>5465.0659999999998</v>
      </c>
      <c r="S15" s="2429"/>
      <c r="T15" s="2403"/>
      <c r="U15" s="2431">
        <v>107360.88872829467</v>
      </c>
      <c r="V15" s="2429"/>
      <c r="W15" s="1"/>
      <c r="AQ15" s="2499"/>
    </row>
    <row r="16" spans="1:43" x14ac:dyDescent="0.2">
      <c r="A16" s="2416" t="s">
        <v>612</v>
      </c>
      <c r="B16" s="2492">
        <v>187</v>
      </c>
      <c r="C16" s="2493"/>
      <c r="D16" s="2494">
        <v>1423</v>
      </c>
      <c r="E16" s="2495"/>
      <c r="F16" s="2494">
        <v>1175</v>
      </c>
      <c r="G16" s="2495"/>
      <c r="H16" s="2494">
        <v>294</v>
      </c>
      <c r="I16" s="2495"/>
      <c r="J16" s="2494">
        <v>0</v>
      </c>
      <c r="K16" s="2495"/>
      <c r="L16" s="2494">
        <v>89</v>
      </c>
      <c r="M16" s="2495"/>
      <c r="N16" s="2494">
        <v>0.5</v>
      </c>
      <c r="O16" s="2495"/>
      <c r="P16" s="2496">
        <v>3168.5</v>
      </c>
      <c r="Q16" s="2497"/>
      <c r="R16" s="2438">
        <v>3470.75</v>
      </c>
      <c r="S16" s="2429"/>
      <c r="T16" s="2403"/>
      <c r="U16" s="2431">
        <v>68182.672369140404</v>
      </c>
      <c r="V16" s="2429"/>
      <c r="W16" s="1"/>
      <c r="AQ16" s="2499"/>
    </row>
    <row r="17" spans="1:43" x14ac:dyDescent="0.2">
      <c r="A17" s="2416" t="s">
        <v>306</v>
      </c>
      <c r="B17" s="2492">
        <v>54</v>
      </c>
      <c r="C17" s="2493"/>
      <c r="D17" s="2494">
        <v>4061</v>
      </c>
      <c r="E17" s="2495"/>
      <c r="F17" s="2494">
        <v>2162</v>
      </c>
      <c r="G17" s="2495"/>
      <c r="H17" s="2494">
        <v>0</v>
      </c>
      <c r="I17" s="2495"/>
      <c r="J17" s="2494">
        <v>0</v>
      </c>
      <c r="K17" s="2495"/>
      <c r="L17" s="2494">
        <v>0</v>
      </c>
      <c r="M17" s="2495"/>
      <c r="N17" s="2494">
        <v>13</v>
      </c>
      <c r="O17" s="2495"/>
      <c r="P17" s="2496">
        <v>6290</v>
      </c>
      <c r="Q17" s="2497"/>
      <c r="R17" s="2438">
        <v>7337.5</v>
      </c>
      <c r="S17" s="2429"/>
      <c r="T17" s="2403"/>
      <c r="U17" s="2431">
        <v>144144.7406204906</v>
      </c>
      <c r="V17" s="2429"/>
      <c r="W17" s="1"/>
      <c r="AQ17" s="2499"/>
    </row>
    <row r="18" spans="1:43" x14ac:dyDescent="0.2">
      <c r="A18" s="2436" t="s">
        <v>496</v>
      </c>
      <c r="B18" s="2492">
        <v>16</v>
      </c>
      <c r="C18" s="2493"/>
      <c r="D18" s="2494">
        <v>1042</v>
      </c>
      <c r="E18" s="2495"/>
      <c r="F18" s="2494">
        <v>805</v>
      </c>
      <c r="G18" s="2495"/>
      <c r="H18" s="2494">
        <v>114</v>
      </c>
      <c r="I18" s="2495"/>
      <c r="J18" s="2494">
        <v>8</v>
      </c>
      <c r="K18" s="2495"/>
      <c r="L18" s="2494">
        <v>585</v>
      </c>
      <c r="M18" s="2495"/>
      <c r="N18" s="2494">
        <v>29.18</v>
      </c>
      <c r="O18" s="2495"/>
      <c r="P18" s="2496">
        <v>2599.1799999999998</v>
      </c>
      <c r="Q18" s="2497"/>
      <c r="R18" s="2438">
        <v>2629.59</v>
      </c>
      <c r="S18" s="2500"/>
      <c r="T18" s="2403"/>
      <c r="U18" s="2431">
        <v>51658.135398737431</v>
      </c>
      <c r="V18" s="2429"/>
      <c r="W18" s="1"/>
      <c r="AQ18" s="2499"/>
    </row>
    <row r="19" spans="1:43" x14ac:dyDescent="0.2">
      <c r="A19" s="2416" t="s">
        <v>445</v>
      </c>
      <c r="B19" s="2492">
        <v>623</v>
      </c>
      <c r="C19" s="2493"/>
      <c r="D19" s="2494">
        <v>2500</v>
      </c>
      <c r="E19" s="2495"/>
      <c r="F19" s="2494">
        <v>912</v>
      </c>
      <c r="G19" s="2495"/>
      <c r="H19" s="2494">
        <v>968</v>
      </c>
      <c r="I19" s="2495"/>
      <c r="J19" s="2494">
        <v>44</v>
      </c>
      <c r="K19" s="2495"/>
      <c r="L19" s="2494">
        <v>1060</v>
      </c>
      <c r="M19" s="2495"/>
      <c r="N19" s="2494">
        <v>250.1</v>
      </c>
      <c r="O19" s="2495"/>
      <c r="P19" s="2496">
        <v>6357.1</v>
      </c>
      <c r="Q19" s="2497"/>
      <c r="R19" s="2438">
        <v>5362.55</v>
      </c>
      <c r="S19" s="2501"/>
      <c r="T19" s="2403"/>
      <c r="U19" s="2431">
        <v>105346.96815187896</v>
      </c>
      <c r="V19" s="2429"/>
      <c r="W19" s="1"/>
      <c r="AQ19" s="2499"/>
    </row>
    <row r="20" spans="1:43" x14ac:dyDescent="0.2">
      <c r="A20" s="2416" t="s">
        <v>592</v>
      </c>
      <c r="B20" s="2492">
        <v>9</v>
      </c>
      <c r="C20" s="2493"/>
      <c r="D20" s="2494">
        <v>6646</v>
      </c>
      <c r="E20" s="2495"/>
      <c r="F20" s="2494">
        <v>2208</v>
      </c>
      <c r="G20" s="2495"/>
      <c r="H20" s="2494">
        <v>275</v>
      </c>
      <c r="I20" s="2495"/>
      <c r="J20" s="2494">
        <v>109</v>
      </c>
      <c r="K20" s="2495"/>
      <c r="L20" s="2494">
        <v>1737</v>
      </c>
      <c r="M20" s="2495"/>
      <c r="N20" s="2494">
        <v>178.25</v>
      </c>
      <c r="O20" s="2495"/>
      <c r="P20" s="2496">
        <v>11162.25</v>
      </c>
      <c r="Q20" s="2497"/>
      <c r="R20" s="2438">
        <v>11166.625</v>
      </c>
      <c r="S20" s="2501"/>
      <c r="T20" s="2403"/>
      <c r="U20" s="2431">
        <v>219367.6680383354</v>
      </c>
      <c r="V20" s="2429"/>
      <c r="W20" s="1"/>
      <c r="AQ20" s="2499"/>
    </row>
    <row r="21" spans="1:43" x14ac:dyDescent="0.2">
      <c r="A21" s="2416" t="s">
        <v>593</v>
      </c>
      <c r="B21" s="2492">
        <v>1107</v>
      </c>
      <c r="C21" s="2493"/>
      <c r="D21" s="2494">
        <v>3656</v>
      </c>
      <c r="E21" s="2495"/>
      <c r="F21" s="2494">
        <v>1897</v>
      </c>
      <c r="G21" s="2495"/>
      <c r="H21" s="2494">
        <v>782</v>
      </c>
      <c r="I21" s="2495"/>
      <c r="J21" s="2494">
        <v>0</v>
      </c>
      <c r="K21" s="2495"/>
      <c r="L21" s="2494">
        <v>1508</v>
      </c>
      <c r="M21" s="2495"/>
      <c r="N21" s="2494">
        <v>247.715</v>
      </c>
      <c r="O21" s="2495"/>
      <c r="P21" s="2496">
        <v>9197.7150000000001</v>
      </c>
      <c r="Q21" s="2497"/>
      <c r="R21" s="2438">
        <v>8323.8580000000002</v>
      </c>
      <c r="S21" s="2501"/>
      <c r="T21" s="2403"/>
      <c r="U21" s="2431">
        <v>163521.68345782565</v>
      </c>
      <c r="V21" s="2429"/>
      <c r="W21" s="1"/>
      <c r="X21" s="3373">
        <v>2.52</v>
      </c>
      <c r="AQ21" s="2499"/>
    </row>
    <row r="22" spans="1:43" x14ac:dyDescent="0.2">
      <c r="A22" s="2416" t="s">
        <v>594</v>
      </c>
      <c r="B22" s="2492">
        <v>0</v>
      </c>
      <c r="C22" s="2493"/>
      <c r="D22" s="2494">
        <v>1930</v>
      </c>
      <c r="E22" s="2495"/>
      <c r="F22" s="2494">
        <v>962</v>
      </c>
      <c r="G22" s="2495"/>
      <c r="H22" s="2494">
        <v>60</v>
      </c>
      <c r="I22" s="2495"/>
      <c r="J22" s="2494">
        <v>0</v>
      </c>
      <c r="K22" s="2495"/>
      <c r="L22" s="2494">
        <v>857</v>
      </c>
      <c r="M22" s="2495"/>
      <c r="N22" s="2494">
        <v>68.13</v>
      </c>
      <c r="O22" s="2495"/>
      <c r="P22" s="2496">
        <v>3877.13</v>
      </c>
      <c r="Q22" s="2497"/>
      <c r="R22" s="2438">
        <v>3865.5650000000001</v>
      </c>
      <c r="S22" s="2500"/>
      <c r="T22" s="2403"/>
      <c r="U22" s="2431">
        <v>75938.78899852086</v>
      </c>
      <c r="V22" s="2429"/>
      <c r="W22" s="1"/>
      <c r="X22" s="3373"/>
      <c r="AQ22" s="2499"/>
    </row>
    <row r="23" spans="1:43" x14ac:dyDescent="0.2">
      <c r="A23" s="2416" t="s">
        <v>520</v>
      </c>
      <c r="B23" s="2492">
        <v>1</v>
      </c>
      <c r="C23" s="2493"/>
      <c r="D23" s="2494">
        <v>2111</v>
      </c>
      <c r="E23" s="2495"/>
      <c r="F23" s="2494">
        <v>164</v>
      </c>
      <c r="G23" s="2495"/>
      <c r="H23" s="2494">
        <v>0</v>
      </c>
      <c r="I23" s="2495"/>
      <c r="J23" s="2494">
        <v>0</v>
      </c>
      <c r="K23" s="2495"/>
      <c r="L23" s="2494">
        <v>0</v>
      </c>
      <c r="M23" s="2495"/>
      <c r="N23" s="2494">
        <v>0</v>
      </c>
      <c r="O23" s="2495"/>
      <c r="P23" s="2496">
        <v>2276</v>
      </c>
      <c r="Q23" s="2497"/>
      <c r="R23" s="2438">
        <v>2357.5</v>
      </c>
      <c r="S23" s="2500"/>
      <c r="T23" s="2403"/>
      <c r="U23" s="2431">
        <v>46312.943919973644</v>
      </c>
      <c r="V23" s="2429"/>
      <c r="W23" s="1"/>
      <c r="X23" s="3373"/>
      <c r="AQ23" s="2499"/>
    </row>
    <row r="24" spans="1:43" x14ac:dyDescent="0.2">
      <c r="A24" s="2416" t="s">
        <v>531</v>
      </c>
      <c r="B24" s="2492">
        <v>75</v>
      </c>
      <c r="C24" s="2493"/>
      <c r="D24" s="2494">
        <v>3381</v>
      </c>
      <c r="E24" s="2495"/>
      <c r="F24" s="2494">
        <v>1607</v>
      </c>
      <c r="G24" s="2495"/>
      <c r="H24" s="2494">
        <v>141</v>
      </c>
      <c r="I24" s="2495"/>
      <c r="J24" s="2494">
        <v>0</v>
      </c>
      <c r="K24" s="2495"/>
      <c r="L24" s="2494">
        <v>587</v>
      </c>
      <c r="M24" s="2495"/>
      <c r="N24" s="2494">
        <v>153.792</v>
      </c>
      <c r="O24" s="2495"/>
      <c r="P24" s="2496">
        <v>5944.7920000000004</v>
      </c>
      <c r="Q24" s="2497"/>
      <c r="R24" s="2438">
        <v>6269.8959999999997</v>
      </c>
      <c r="S24" s="2500"/>
      <c r="T24" s="2403"/>
      <c r="U24" s="2431">
        <v>123171.72506132218</v>
      </c>
      <c r="V24" s="2429"/>
      <c r="W24" s="1"/>
      <c r="X24" s="3373"/>
      <c r="AQ24" s="2499"/>
    </row>
    <row r="25" spans="1:43" x14ac:dyDescent="0.2">
      <c r="A25" s="2416" t="s">
        <v>500</v>
      </c>
      <c r="B25" s="2492">
        <v>3706</v>
      </c>
      <c r="C25" s="2493"/>
      <c r="D25" s="2494">
        <v>5208</v>
      </c>
      <c r="E25" s="2495"/>
      <c r="F25" s="2494">
        <v>2025</v>
      </c>
      <c r="G25" s="2495"/>
      <c r="H25" s="2494">
        <v>1103</v>
      </c>
      <c r="I25" s="2495"/>
      <c r="J25" s="2494">
        <v>0</v>
      </c>
      <c r="K25" s="2495"/>
      <c r="L25" s="2494">
        <v>2473</v>
      </c>
      <c r="M25" s="2495"/>
      <c r="N25" s="2494">
        <v>274.024</v>
      </c>
      <c r="O25" s="2495"/>
      <c r="P25" s="2496">
        <v>14789.023999999999</v>
      </c>
      <c r="Q25" s="2497"/>
      <c r="R25" s="2438">
        <v>12023.512000000001</v>
      </c>
      <c r="S25" s="2500"/>
      <c r="T25" s="2403"/>
      <c r="U25" s="2431">
        <v>236201.16096590884</v>
      </c>
      <c r="V25" s="2429"/>
      <c r="W25" s="1"/>
      <c r="AQ25" s="2499"/>
    </row>
    <row r="26" spans="1:43" x14ac:dyDescent="0.2">
      <c r="A26" s="2416" t="s">
        <v>503</v>
      </c>
      <c r="B26" s="2492">
        <v>1540</v>
      </c>
      <c r="C26" s="2493"/>
      <c r="D26" s="2494">
        <v>3838</v>
      </c>
      <c r="E26" s="2495"/>
      <c r="F26" s="2494">
        <v>2534</v>
      </c>
      <c r="G26" s="2495"/>
      <c r="H26" s="2494">
        <v>359</v>
      </c>
      <c r="I26" s="2495"/>
      <c r="J26" s="2494">
        <v>137</v>
      </c>
      <c r="K26" s="2495"/>
      <c r="L26" s="2494">
        <v>4046</v>
      </c>
      <c r="M26" s="2495"/>
      <c r="N26" s="2494">
        <v>697.9</v>
      </c>
      <c r="O26" s="2495"/>
      <c r="P26" s="2496">
        <v>13151.9</v>
      </c>
      <c r="Q26" s="2497"/>
      <c r="R26" s="2438">
        <v>11097.45</v>
      </c>
      <c r="S26" s="2501"/>
      <c r="T26" s="2403"/>
      <c r="U26" s="2431">
        <v>218008.72937633577</v>
      </c>
      <c r="V26" s="2429"/>
      <c r="W26" s="1"/>
      <c r="AQ26" s="2499"/>
    </row>
    <row r="27" spans="1:43" x14ac:dyDescent="0.2">
      <c r="A27" s="2416" t="s">
        <v>505</v>
      </c>
      <c r="B27" s="2492">
        <v>1</v>
      </c>
      <c r="C27" s="2493"/>
      <c r="D27" s="2494">
        <v>1026</v>
      </c>
      <c r="E27" s="2495"/>
      <c r="F27" s="2494">
        <v>263</v>
      </c>
      <c r="G27" s="2495"/>
      <c r="H27" s="2494">
        <v>266</v>
      </c>
      <c r="I27" s="2495"/>
      <c r="J27" s="2494">
        <v>0</v>
      </c>
      <c r="K27" s="2495"/>
      <c r="L27" s="2494">
        <v>453</v>
      </c>
      <c r="M27" s="2495"/>
      <c r="N27" s="2494">
        <v>71.900000000000006</v>
      </c>
      <c r="O27" s="2495"/>
      <c r="P27" s="2496">
        <v>2080.9</v>
      </c>
      <c r="Q27" s="2497"/>
      <c r="R27" s="2438">
        <v>1816.45</v>
      </c>
      <c r="S27" s="2501"/>
      <c r="T27" s="2403"/>
      <c r="U27" s="2431">
        <v>35684.049621818078</v>
      </c>
      <c r="V27" s="2429"/>
      <c r="W27" s="1"/>
      <c r="AQ27" s="2499"/>
    </row>
    <row r="28" spans="1:43" x14ac:dyDescent="0.2">
      <c r="A28" s="2416" t="s">
        <v>988</v>
      </c>
      <c r="B28" s="2492">
        <v>0</v>
      </c>
      <c r="C28" s="2493"/>
      <c r="D28" s="2494">
        <v>170</v>
      </c>
      <c r="E28" s="2495"/>
      <c r="F28" s="2494">
        <v>373</v>
      </c>
      <c r="G28" s="2495"/>
      <c r="H28" s="2494">
        <v>7</v>
      </c>
      <c r="I28" s="2495"/>
      <c r="J28" s="2494">
        <v>0</v>
      </c>
      <c r="K28" s="2495"/>
      <c r="L28" s="2494">
        <v>85</v>
      </c>
      <c r="M28" s="2495"/>
      <c r="N28" s="2494">
        <v>42.05</v>
      </c>
      <c r="O28" s="2495"/>
      <c r="P28" s="2496">
        <v>677.05</v>
      </c>
      <c r="Q28" s="2497"/>
      <c r="R28" s="2438">
        <v>796.52499999999998</v>
      </c>
      <c r="S28" s="2501"/>
      <c r="T28" s="2403"/>
      <c r="U28" s="2431">
        <v>15647.685113831179</v>
      </c>
      <c r="V28" s="2429"/>
      <c r="W28" s="1"/>
      <c r="AQ28" s="2499"/>
    </row>
    <row r="29" spans="1:43" x14ac:dyDescent="0.2">
      <c r="A29" s="2416" t="s">
        <v>104</v>
      </c>
      <c r="B29" s="2492">
        <v>4978</v>
      </c>
      <c r="C29" s="2493"/>
      <c r="D29" s="2494">
        <v>12799</v>
      </c>
      <c r="E29" s="2495"/>
      <c r="F29" s="2494">
        <v>5557</v>
      </c>
      <c r="G29" s="2495"/>
      <c r="H29" s="2494">
        <v>4754</v>
      </c>
      <c r="I29" s="2495"/>
      <c r="J29" s="2494">
        <v>0</v>
      </c>
      <c r="K29" s="2495"/>
      <c r="L29" s="2494">
        <v>5846</v>
      </c>
      <c r="M29" s="2495"/>
      <c r="N29" s="2494">
        <v>457.274</v>
      </c>
      <c r="O29" s="2502"/>
      <c r="P29" s="2422">
        <v>34391.273999999998</v>
      </c>
      <c r="Q29" s="2497"/>
      <c r="R29" s="2438">
        <v>29152.136999999999</v>
      </c>
      <c r="S29" s="2500"/>
      <c r="T29" s="2403"/>
      <c r="U29" s="2431">
        <v>572691.95589751378</v>
      </c>
      <c r="V29" s="2429"/>
      <c r="W29" s="1"/>
      <c r="AQ29" s="2499"/>
    </row>
    <row r="30" spans="1:43" x14ac:dyDescent="0.2">
      <c r="A30" s="2416" t="s">
        <v>506</v>
      </c>
      <c r="B30" s="2492">
        <v>0</v>
      </c>
      <c r="C30" s="2493"/>
      <c r="D30" s="2494">
        <v>2239</v>
      </c>
      <c r="E30" s="2495"/>
      <c r="F30" s="2494">
        <v>1310</v>
      </c>
      <c r="G30" s="2495"/>
      <c r="H30" s="2494">
        <v>1169</v>
      </c>
      <c r="I30" s="2495"/>
      <c r="J30" s="2494">
        <v>82</v>
      </c>
      <c r="K30" s="2495"/>
      <c r="L30" s="2494">
        <v>1220</v>
      </c>
      <c r="M30" s="2495"/>
      <c r="N30" s="2494">
        <v>443.96800000000002</v>
      </c>
      <c r="O30" s="2495"/>
      <c r="P30" s="2496">
        <v>6463.9679999999998</v>
      </c>
      <c r="Q30" s="2497"/>
      <c r="R30" s="2438">
        <v>5702.4840000000004</v>
      </c>
      <c r="S30" s="2501"/>
      <c r="T30" s="2403"/>
      <c r="U30" s="2431">
        <v>112024.95087870499</v>
      </c>
      <c r="V30" s="2429"/>
      <c r="W30" s="1"/>
      <c r="AQ30" s="2499"/>
    </row>
    <row r="31" spans="1:43" x14ac:dyDescent="0.2">
      <c r="A31" s="2436" t="s">
        <v>320</v>
      </c>
      <c r="B31" s="2492">
        <v>795</v>
      </c>
      <c r="C31" s="2493"/>
      <c r="D31" s="2494">
        <v>6666</v>
      </c>
      <c r="E31" s="2495"/>
      <c r="F31" s="2494">
        <v>3176</v>
      </c>
      <c r="G31" s="2495"/>
      <c r="H31" s="2494">
        <v>0</v>
      </c>
      <c r="I31" s="2495"/>
      <c r="J31" s="2494">
        <v>0</v>
      </c>
      <c r="K31" s="2495"/>
      <c r="L31" s="2494">
        <v>130</v>
      </c>
      <c r="M31" s="2495"/>
      <c r="N31" s="2494">
        <v>44.75</v>
      </c>
      <c r="O31" s="2495"/>
      <c r="P31" s="2496">
        <v>10811.75</v>
      </c>
      <c r="Q31" s="2497"/>
      <c r="R31" s="2438">
        <v>11914.875</v>
      </c>
      <c r="S31" s="2500"/>
      <c r="T31" s="2403"/>
      <c r="U31" s="2431">
        <v>234066.99371728353</v>
      </c>
      <c r="V31" s="2429"/>
      <c r="W31" s="1"/>
      <c r="AQ31" s="2499"/>
    </row>
    <row r="32" spans="1:43" x14ac:dyDescent="0.2">
      <c r="A32" s="2416" t="s">
        <v>614</v>
      </c>
      <c r="B32" s="2492">
        <v>23</v>
      </c>
      <c r="C32" s="2493"/>
      <c r="D32" s="2494">
        <v>2778</v>
      </c>
      <c r="E32" s="2495"/>
      <c r="F32" s="2494">
        <v>1268</v>
      </c>
      <c r="G32" s="2495"/>
      <c r="H32" s="2494">
        <v>1</v>
      </c>
      <c r="I32" s="2495"/>
      <c r="J32" s="2494">
        <v>0</v>
      </c>
      <c r="K32" s="2495"/>
      <c r="L32" s="2494">
        <v>91</v>
      </c>
      <c r="M32" s="2495"/>
      <c r="N32" s="2494">
        <v>1</v>
      </c>
      <c r="O32" s="2495"/>
      <c r="P32" s="2496">
        <v>4162</v>
      </c>
      <c r="Q32" s="2497"/>
      <c r="R32" s="2438">
        <v>4738</v>
      </c>
      <c r="S32" s="2501"/>
      <c r="T32" s="2403"/>
      <c r="U32" s="2431">
        <v>93077.721439166533</v>
      </c>
      <c r="V32" s="2429"/>
      <c r="W32" s="1"/>
      <c r="AQ32" s="2499"/>
    </row>
    <row r="33" spans="1:43" x14ac:dyDescent="0.2">
      <c r="A33" s="2416" t="s">
        <v>509</v>
      </c>
      <c r="B33" s="2492">
        <v>2</v>
      </c>
      <c r="C33" s="2493"/>
      <c r="D33" s="2494">
        <v>628</v>
      </c>
      <c r="E33" s="2495"/>
      <c r="F33" s="2494">
        <v>820</v>
      </c>
      <c r="G33" s="2495"/>
      <c r="H33" s="2494">
        <v>131</v>
      </c>
      <c r="I33" s="2495"/>
      <c r="J33" s="2494">
        <v>4</v>
      </c>
      <c r="K33" s="2495"/>
      <c r="L33" s="2494">
        <v>175</v>
      </c>
      <c r="M33" s="2495"/>
      <c r="N33" s="2494">
        <v>1.5</v>
      </c>
      <c r="O33" s="2495"/>
      <c r="P33" s="2496">
        <v>1761.5</v>
      </c>
      <c r="Q33" s="2497"/>
      <c r="R33" s="2438">
        <v>2016.75</v>
      </c>
      <c r="S33" s="2500"/>
      <c r="T33" s="2403"/>
      <c r="U33" s="2431">
        <v>39618.930922844898</v>
      </c>
      <c r="V33" s="2429"/>
      <c r="W33" s="1"/>
      <c r="AQ33" s="2499"/>
    </row>
    <row r="34" spans="1:43" x14ac:dyDescent="0.2">
      <c r="A34" s="2436" t="s">
        <v>634</v>
      </c>
      <c r="B34" s="2492">
        <v>427</v>
      </c>
      <c r="C34" s="2493"/>
      <c r="D34" s="2494">
        <v>2667</v>
      </c>
      <c r="E34" s="2495"/>
      <c r="F34" s="2494">
        <v>1462</v>
      </c>
      <c r="G34" s="2495"/>
      <c r="H34" s="2494">
        <v>183</v>
      </c>
      <c r="I34" s="2495"/>
      <c r="J34" s="2494">
        <v>0</v>
      </c>
      <c r="K34" s="2495"/>
      <c r="L34" s="2494">
        <v>55</v>
      </c>
      <c r="M34" s="2495"/>
      <c r="N34" s="2494">
        <v>36.875999999999998</v>
      </c>
      <c r="O34" s="2495"/>
      <c r="P34" s="2496">
        <v>4830.8760000000002</v>
      </c>
      <c r="Q34" s="2497"/>
      <c r="R34" s="2438">
        <v>5210.9380000000001</v>
      </c>
      <c r="S34" s="2500"/>
      <c r="T34" s="2403"/>
      <c r="U34" s="2431">
        <v>102368.55964558203</v>
      </c>
      <c r="V34" s="2429"/>
      <c r="W34" s="1"/>
      <c r="AQ34" s="2499"/>
    </row>
    <row r="35" spans="1:43" x14ac:dyDescent="0.2">
      <c r="A35" s="2416" t="s">
        <v>511</v>
      </c>
      <c r="B35" s="2492">
        <v>287</v>
      </c>
      <c r="C35" s="2493"/>
      <c r="D35" s="2494">
        <v>1420</v>
      </c>
      <c r="E35" s="2495"/>
      <c r="F35" s="2494">
        <v>965</v>
      </c>
      <c r="G35" s="2495"/>
      <c r="H35" s="2494">
        <v>334</v>
      </c>
      <c r="I35" s="2495"/>
      <c r="J35" s="2494">
        <v>82</v>
      </c>
      <c r="K35" s="2495"/>
      <c r="L35" s="2494">
        <v>676</v>
      </c>
      <c r="M35" s="2495"/>
      <c r="N35" s="2494">
        <v>121</v>
      </c>
      <c r="O35" s="2495"/>
      <c r="P35" s="2496">
        <v>3885</v>
      </c>
      <c r="Q35" s="2497"/>
      <c r="R35" s="2438">
        <v>3658.5</v>
      </c>
      <c r="S35" s="2500"/>
      <c r="T35" s="2403"/>
      <c r="U35" s="2431">
        <v>71871.00968450628</v>
      </c>
      <c r="V35" s="2429"/>
      <c r="W35" s="1"/>
      <c r="AQ35" s="2499"/>
    </row>
    <row r="36" spans="1:43" x14ac:dyDescent="0.2">
      <c r="A36" s="2416" t="s">
        <v>326</v>
      </c>
      <c r="B36" s="2492">
        <v>16</v>
      </c>
      <c r="C36" s="2493"/>
      <c r="D36" s="2494">
        <v>2109</v>
      </c>
      <c r="E36" s="2495"/>
      <c r="F36" s="2494">
        <v>1861</v>
      </c>
      <c r="G36" s="2495"/>
      <c r="H36" s="2494">
        <v>717</v>
      </c>
      <c r="I36" s="2495"/>
      <c r="J36" s="2494">
        <v>0</v>
      </c>
      <c r="K36" s="2495"/>
      <c r="L36" s="2494">
        <v>1044</v>
      </c>
      <c r="M36" s="2495"/>
      <c r="N36" s="2494">
        <v>635.75</v>
      </c>
      <c r="O36" s="2495"/>
      <c r="P36" s="2496">
        <v>6382.75</v>
      </c>
      <c r="Q36" s="2497"/>
      <c r="R36" s="2438">
        <v>6106.875</v>
      </c>
      <c r="S36" s="2501"/>
      <c r="T36" s="2403"/>
      <c r="U36" s="2431">
        <v>119969.1874448734</v>
      </c>
      <c r="V36" s="2429"/>
      <c r="W36" s="1"/>
      <c r="AQ36" s="2499"/>
    </row>
    <row r="37" spans="1:43" ht="13.5" thickBot="1" x14ac:dyDescent="0.25">
      <c r="A37" s="2439" t="s">
        <v>513</v>
      </c>
      <c r="B37" s="2492">
        <v>464</v>
      </c>
      <c r="C37" s="2493"/>
      <c r="D37" s="2494">
        <v>1539</v>
      </c>
      <c r="E37" s="2495"/>
      <c r="F37" s="2494">
        <v>1144</v>
      </c>
      <c r="G37" s="2495"/>
      <c r="H37" s="2494">
        <v>489</v>
      </c>
      <c r="I37" s="2495"/>
      <c r="J37" s="2494">
        <v>68</v>
      </c>
      <c r="K37" s="2495"/>
      <c r="L37" s="2494">
        <v>155</v>
      </c>
      <c r="M37" s="2495"/>
      <c r="N37" s="2494">
        <v>3</v>
      </c>
      <c r="O37" s="2503"/>
      <c r="P37" s="2504">
        <v>3862</v>
      </c>
      <c r="Q37" s="2505"/>
      <c r="R37" s="2506">
        <v>3878.5</v>
      </c>
      <c r="S37" s="2507"/>
      <c r="T37" s="2390"/>
      <c r="U37" s="2508">
        <v>76192.89628573395</v>
      </c>
      <c r="V37" s="2450"/>
      <c r="AQ37" s="2499"/>
    </row>
    <row r="38" spans="1:43" ht="12.75" customHeight="1" thickBot="1" x14ac:dyDescent="0.25">
      <c r="A38" s="2317" t="s">
        <v>488</v>
      </c>
      <c r="B38" s="2509">
        <v>14967</v>
      </c>
      <c r="C38" s="2510"/>
      <c r="D38" s="2511">
        <v>75874</v>
      </c>
      <c r="E38" s="2510"/>
      <c r="F38" s="2511">
        <v>39209</v>
      </c>
      <c r="G38" s="2510"/>
      <c r="H38" s="2511">
        <v>12555</v>
      </c>
      <c r="I38" s="2510"/>
      <c r="J38" s="2511">
        <v>534</v>
      </c>
      <c r="K38" s="2510"/>
      <c r="L38" s="2511">
        <v>24824</v>
      </c>
      <c r="M38" s="2510"/>
      <c r="N38" s="2511">
        <v>4348.7909999999993</v>
      </c>
      <c r="O38" s="2510"/>
      <c r="P38" s="2511">
        <v>172311.79099999997</v>
      </c>
      <c r="Q38" s="2512"/>
      <c r="R38" s="2513">
        <v>163568.89599999998</v>
      </c>
      <c r="S38" s="2512"/>
      <c r="U38" s="2329">
        <v>3213301</v>
      </c>
      <c r="V38" s="2450"/>
      <c r="W38" s="34"/>
      <c r="AQ38" s="2499"/>
    </row>
    <row r="39" spans="1:43" s="2332" customFormat="1" ht="15" x14ac:dyDescent="0.2">
      <c r="A39" s="2378"/>
      <c r="C39" s="2514"/>
      <c r="D39" s="2514"/>
      <c r="E39" s="2514"/>
      <c r="F39" s="2514"/>
      <c r="G39" s="2514"/>
      <c r="H39" s="2514"/>
      <c r="I39" s="2514"/>
      <c r="J39" s="2515"/>
      <c r="K39" s="2515"/>
      <c r="L39" s="2515"/>
      <c r="M39" s="2515"/>
      <c r="N39" s="2514"/>
      <c r="O39" s="2514"/>
      <c r="Q39" s="2514"/>
      <c r="S39" s="2514"/>
      <c r="W39" s="34"/>
      <c r="X39"/>
    </row>
    <row r="40" spans="1:43" s="2332" customFormat="1" ht="15" x14ac:dyDescent="0.2">
      <c r="A40" s="2378"/>
      <c r="C40" s="2514"/>
      <c r="D40" s="2514"/>
      <c r="E40" s="2514"/>
      <c r="F40" s="2514"/>
      <c r="G40" s="2514"/>
      <c r="H40" s="2514"/>
      <c r="I40" s="2514"/>
      <c r="J40" s="2515"/>
      <c r="K40" s="2515"/>
      <c r="L40" s="2515"/>
      <c r="M40" s="2515"/>
      <c r="N40" s="2514"/>
      <c r="U40" s="2516"/>
      <c r="W40" s="34"/>
      <c r="X40"/>
    </row>
    <row r="41" spans="1:43" s="2332" customFormat="1" ht="15" x14ac:dyDescent="0.2">
      <c r="A41" s="2378"/>
      <c r="C41" s="2514"/>
      <c r="D41" s="2514"/>
      <c r="E41" s="2514"/>
      <c r="F41" s="2514"/>
      <c r="G41" s="2514"/>
      <c r="H41" s="2514"/>
      <c r="I41" s="2514"/>
      <c r="J41" s="2514"/>
      <c r="K41" s="2514"/>
      <c r="L41" s="2514"/>
      <c r="M41" s="2514"/>
      <c r="N41" s="2514"/>
      <c r="W41" s="351"/>
      <c r="X41"/>
    </row>
    <row r="42" spans="1:43" s="2332" customFormat="1" ht="15" x14ac:dyDescent="0.2">
      <c r="B42" s="2514"/>
      <c r="C42" s="2514"/>
      <c r="D42" s="2514"/>
      <c r="E42" s="2514"/>
      <c r="F42" s="2514"/>
      <c r="G42" s="2514"/>
      <c r="H42" s="2514"/>
      <c r="I42" s="2514"/>
      <c r="J42" s="2514"/>
      <c r="K42" s="2514"/>
      <c r="L42" s="2514"/>
      <c r="M42" s="2514"/>
      <c r="N42" s="2514"/>
      <c r="O42" s="2514"/>
      <c r="P42" s="2514"/>
      <c r="Q42" s="2514"/>
      <c r="R42" s="2514"/>
      <c r="S42" s="2514"/>
      <c r="U42" s="2382"/>
      <c r="V42" s="2382"/>
      <c r="W42" s="351"/>
      <c r="X42"/>
    </row>
    <row r="43" spans="1:43" s="2332" customFormat="1" ht="15" x14ac:dyDescent="0.2">
      <c r="B43" s="2514"/>
      <c r="C43" s="2514"/>
      <c r="D43" s="2514"/>
      <c r="E43" s="2514"/>
      <c r="F43" s="2514"/>
      <c r="G43" s="2514"/>
      <c r="H43" s="2514"/>
      <c r="I43" s="2514"/>
      <c r="J43" s="2514"/>
      <c r="K43" s="2514"/>
      <c r="L43" s="2514"/>
      <c r="M43" s="2514"/>
      <c r="N43" s="2514"/>
      <c r="O43" s="2514"/>
      <c r="P43" s="2514"/>
      <c r="Q43" s="2514"/>
      <c r="R43" s="2514"/>
      <c r="S43" s="2514"/>
      <c r="U43" s="2382"/>
      <c r="V43" s="2382"/>
      <c r="W43" s="52"/>
      <c r="X43"/>
    </row>
    <row r="44" spans="1:43" x14ac:dyDescent="0.2">
      <c r="B44" s="2517"/>
      <c r="C44" s="2517"/>
      <c r="D44" s="2517"/>
      <c r="E44" s="2517"/>
      <c r="F44" s="2517"/>
      <c r="G44" s="2517"/>
      <c r="H44" s="2517"/>
      <c r="I44" s="2517"/>
      <c r="J44" s="2517"/>
      <c r="K44" s="2517"/>
      <c r="L44" s="2517"/>
      <c r="M44" s="2517"/>
      <c r="N44" s="2517"/>
      <c r="O44" s="2517"/>
      <c r="P44" s="2517"/>
      <c r="Q44" s="2517"/>
      <c r="R44" s="2517"/>
      <c r="S44" s="2517"/>
    </row>
    <row r="47" spans="1:43" x14ac:dyDescent="0.2">
      <c r="X47" s="60"/>
    </row>
    <row r="53" spans="24:24" ht="15" x14ac:dyDescent="0.2">
      <c r="X53" s="34"/>
    </row>
    <row r="54" spans="24:24" ht="15" x14ac:dyDescent="0.2">
      <c r="X54" s="34"/>
    </row>
    <row r="55" spans="24:24" ht="15" x14ac:dyDescent="0.2">
      <c r="X55" s="34"/>
    </row>
    <row r="56" spans="24:24" ht="15" x14ac:dyDescent="0.2">
      <c r="X56" s="34"/>
    </row>
    <row r="57" spans="24:24" ht="15" x14ac:dyDescent="0.2">
      <c r="X57" s="34"/>
    </row>
    <row r="58" spans="24:24" ht="15" x14ac:dyDescent="0.2">
      <c r="X58" s="34"/>
    </row>
    <row r="59" spans="24:24" ht="15" x14ac:dyDescent="0.2">
      <c r="X59" s="34"/>
    </row>
    <row r="60" spans="24:24" ht="15" x14ac:dyDescent="0.2">
      <c r="X60" s="34"/>
    </row>
    <row r="61" spans="24:24" ht="15" x14ac:dyDescent="0.2">
      <c r="X61" s="34"/>
    </row>
    <row r="62" spans="24:24" ht="15" x14ac:dyDescent="0.2">
      <c r="X62" s="34"/>
    </row>
    <row r="63" spans="24:24" ht="15" x14ac:dyDescent="0.2">
      <c r="X63" s="34"/>
    </row>
    <row r="64" spans="24:24" ht="15" x14ac:dyDescent="0.2">
      <c r="X64" s="34"/>
    </row>
    <row r="65" spans="24:24" ht="15" x14ac:dyDescent="0.2">
      <c r="X65" s="34"/>
    </row>
    <row r="67" spans="24:24" ht="15" x14ac:dyDescent="0.2">
      <c r="X67" s="34"/>
    </row>
    <row r="68" spans="24:24" ht="15" x14ac:dyDescent="0.2">
      <c r="X68" s="34"/>
    </row>
  </sheetData>
  <mergeCells count="58">
    <mergeCell ref="U13:V13"/>
    <mergeCell ref="X21:X24"/>
    <mergeCell ref="D12:E12"/>
    <mergeCell ref="F12:G12"/>
    <mergeCell ref="H12:I12"/>
    <mergeCell ref="L12:M12"/>
    <mergeCell ref="U12:V12"/>
    <mergeCell ref="B11:C11"/>
    <mergeCell ref="D11:E11"/>
    <mergeCell ref="F11:G11"/>
    <mergeCell ref="H11:I11"/>
    <mergeCell ref="J11:K11"/>
    <mergeCell ref="L11:M11"/>
    <mergeCell ref="N11:O11"/>
    <mergeCell ref="P9:Q9"/>
    <mergeCell ref="R9:S9"/>
    <mergeCell ref="U9:V9"/>
    <mergeCell ref="N10:O10"/>
    <mergeCell ref="D10:E10"/>
    <mergeCell ref="F10:G10"/>
    <mergeCell ref="H10:I10"/>
    <mergeCell ref="J10:K10"/>
    <mergeCell ref="L10:M10"/>
    <mergeCell ref="R8:S8"/>
    <mergeCell ref="U8:V8"/>
    <mergeCell ref="B9:C9"/>
    <mergeCell ref="D9:E9"/>
    <mergeCell ref="F9:G9"/>
    <mergeCell ref="H9:I9"/>
    <mergeCell ref="J9:K9"/>
    <mergeCell ref="L9:M9"/>
    <mergeCell ref="N9:O9"/>
    <mergeCell ref="L7:M7"/>
    <mergeCell ref="N7:O7"/>
    <mergeCell ref="R7:S7"/>
    <mergeCell ref="B8:C8"/>
    <mergeCell ref="D8:E8"/>
    <mergeCell ref="F8:G8"/>
    <mergeCell ref="H8:I8"/>
    <mergeCell ref="J8:K8"/>
    <mergeCell ref="L8:M8"/>
    <mergeCell ref="N8:O8"/>
    <mergeCell ref="B7:C7"/>
    <mergeCell ref="D7:E7"/>
    <mergeCell ref="F7:G7"/>
    <mergeCell ref="H7:I7"/>
    <mergeCell ref="J7:K7"/>
    <mergeCell ref="P8:Q8"/>
    <mergeCell ref="B5:Q5"/>
    <mergeCell ref="R5:S5"/>
    <mergeCell ref="U5:V5"/>
    <mergeCell ref="R6:S6"/>
    <mergeCell ref="U6:V6"/>
    <mergeCell ref="B3:K3"/>
    <mergeCell ref="U3:V3"/>
    <mergeCell ref="B4:Q4"/>
    <mergeCell ref="R4:S4"/>
    <mergeCell ref="U4:V4"/>
  </mergeCells>
  <pageMargins left="0.37" right="0.37" top="0.54" bottom="0.49" header="0.5" footer="0.5"/>
  <pageSetup paperSize="9" scale="83"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8"/>
  <sheetViews>
    <sheetView zoomScale="75" workbookViewId="0">
      <pane xSplit="1" ySplit="11" topLeftCell="C12" activePane="bottomRight" state="frozen"/>
      <selection activeCell="A19" sqref="A19:I19"/>
      <selection pane="topRight" activeCell="A19" sqref="A19:I19"/>
      <selection pane="bottomLeft" activeCell="A19" sqref="A19:I19"/>
      <selection pane="bottomRight" activeCell="Y18" sqref="Y18"/>
    </sheetView>
  </sheetViews>
  <sheetFormatPr defaultRowHeight="12.75" x14ac:dyDescent="0.2"/>
  <cols>
    <col min="1" max="1" width="22.42578125" style="2249" customWidth="1"/>
    <col min="2" max="2" width="15.5703125" style="2249" customWidth="1"/>
    <col min="3" max="3" width="1.7109375" style="2249" customWidth="1"/>
    <col min="4" max="4" width="15.7109375" style="2249" customWidth="1"/>
    <col min="5" max="5" width="1.42578125" style="2249" customWidth="1"/>
    <col min="6" max="6" width="15.5703125" style="2249" customWidth="1"/>
    <col min="7" max="7" width="1.7109375" style="2249" customWidth="1"/>
    <col min="8" max="8" width="10.85546875" style="2249" customWidth="1"/>
    <col min="9" max="9" width="11.5703125" style="2249" customWidth="1"/>
    <col min="10" max="10" width="1.5703125" style="2249" customWidth="1"/>
    <col min="11" max="11" width="4.42578125" style="2249" customWidth="1"/>
    <col min="12" max="12" width="11.5703125" style="2249" customWidth="1"/>
    <col min="13" max="13" width="9.42578125" style="2249" customWidth="1"/>
    <col min="14" max="14" width="13.5703125" style="2249" customWidth="1"/>
    <col min="15" max="15" width="10.42578125" style="2249" customWidth="1"/>
    <col min="16" max="16" width="10" style="2249" customWidth="1"/>
    <col min="17" max="17" width="12.140625" style="2249" customWidth="1"/>
    <col min="18" max="18" width="10.5703125" style="2249" customWidth="1"/>
    <col min="19" max="19" width="10.42578125" style="2249" customWidth="1"/>
    <col min="20" max="20" width="12.140625" style="2249" customWidth="1"/>
    <col min="21" max="21" width="9.7109375" style="2249" customWidth="1"/>
    <col min="22" max="22" width="1.85546875" style="2249" customWidth="1"/>
    <col min="23" max="23" width="3.7109375" customWidth="1"/>
    <col min="24" max="16384" width="9.140625" style="2249"/>
  </cols>
  <sheetData>
    <row r="1" spans="1:23" ht="23.25" x14ac:dyDescent="0.35">
      <c r="A1" s="2247" t="s">
        <v>1218</v>
      </c>
      <c r="B1" s="2248"/>
      <c r="C1" s="2248"/>
      <c r="D1" s="2248"/>
      <c r="E1" s="2337"/>
      <c r="K1" s="2248"/>
      <c r="W1" s="24"/>
    </row>
    <row r="2" spans="1:23" ht="13.5" thickBot="1" x14ac:dyDescent="0.25"/>
    <row r="3" spans="1:23" x14ac:dyDescent="0.2">
      <c r="A3" s="2251"/>
      <c r="B3" s="2251"/>
      <c r="C3" s="2253"/>
      <c r="D3" s="2253"/>
      <c r="E3" s="2253"/>
      <c r="F3" s="2253"/>
      <c r="G3" s="2253"/>
      <c r="H3" s="2253"/>
      <c r="I3" s="3341" t="s">
        <v>67</v>
      </c>
      <c r="J3" s="3342"/>
      <c r="L3" s="2251"/>
      <c r="M3" s="2254"/>
      <c r="N3" s="2254"/>
      <c r="O3" s="2254"/>
      <c r="P3" s="2254"/>
      <c r="Q3" s="2254"/>
      <c r="R3" s="2254"/>
      <c r="S3" s="2254"/>
      <c r="T3" s="2600" t="s">
        <v>996</v>
      </c>
      <c r="U3" s="2338"/>
      <c r="V3" s="2259"/>
    </row>
    <row r="4" spans="1:23" x14ac:dyDescent="0.2">
      <c r="A4" s="2257"/>
      <c r="B4" s="3002" t="s">
        <v>910</v>
      </c>
      <c r="C4" s="3011"/>
      <c r="D4" s="3011"/>
      <c r="E4" s="3011"/>
      <c r="F4" s="3011"/>
      <c r="G4" s="3011"/>
      <c r="H4" s="3001"/>
      <c r="I4" s="3002" t="s">
        <v>485</v>
      </c>
      <c r="J4" s="3001"/>
      <c r="L4" s="2265" t="s">
        <v>377</v>
      </c>
      <c r="M4" s="2280" t="s">
        <v>994</v>
      </c>
      <c r="N4" s="2590">
        <v>0.05</v>
      </c>
      <c r="O4" s="2280" t="s">
        <v>1022</v>
      </c>
      <c r="P4" s="2280" t="s">
        <v>995</v>
      </c>
      <c r="Q4" s="2280" t="s">
        <v>626</v>
      </c>
      <c r="R4" s="2283"/>
      <c r="S4" s="2283"/>
      <c r="T4" s="2340" t="s">
        <v>67</v>
      </c>
      <c r="U4" s="2339"/>
      <c r="V4" s="2259"/>
    </row>
    <row r="5" spans="1:23" x14ac:dyDescent="0.2">
      <c r="A5" s="2257"/>
      <c r="B5" s="2257"/>
      <c r="C5" s="2259"/>
      <c r="D5" s="3374" t="s">
        <v>1017</v>
      </c>
      <c r="E5" s="3375"/>
      <c r="F5" s="2259"/>
      <c r="G5" s="2259"/>
      <c r="H5" s="2259"/>
      <c r="I5" s="3002" t="s">
        <v>80</v>
      </c>
      <c r="J5" s="3001"/>
      <c r="L5" s="2265" t="s">
        <v>121</v>
      </c>
      <c r="M5" s="2280" t="s">
        <v>1018</v>
      </c>
      <c r="N5" s="2280" t="s">
        <v>1021</v>
      </c>
      <c r="O5" s="2340" t="s">
        <v>1023</v>
      </c>
      <c r="P5" s="2340" t="s">
        <v>1001</v>
      </c>
      <c r="Q5" s="2340" t="s">
        <v>997</v>
      </c>
      <c r="R5" s="2340" t="s">
        <v>996</v>
      </c>
      <c r="S5" s="2340" t="s">
        <v>626</v>
      </c>
      <c r="T5" s="2340" t="s">
        <v>485</v>
      </c>
      <c r="U5" s="2341" t="s">
        <v>998</v>
      </c>
      <c r="V5" s="2581"/>
    </row>
    <row r="6" spans="1:23" x14ac:dyDescent="0.2">
      <c r="A6" s="2257"/>
      <c r="B6" s="3376"/>
      <c r="C6" s="3016"/>
      <c r="D6" s="3016"/>
      <c r="E6" s="3016"/>
      <c r="F6" s="3016"/>
      <c r="G6" s="3016"/>
      <c r="H6" s="2342"/>
      <c r="I6" s="3002" t="s">
        <v>279</v>
      </c>
      <c r="J6" s="3001"/>
      <c r="L6" s="2265" t="s">
        <v>123</v>
      </c>
      <c r="M6" s="2280" t="s">
        <v>223</v>
      </c>
      <c r="N6" s="2280" t="s">
        <v>1019</v>
      </c>
      <c r="O6" s="2340" t="s">
        <v>999</v>
      </c>
      <c r="P6" s="2340" t="s">
        <v>135</v>
      </c>
      <c r="Q6" s="2340" t="s">
        <v>1024</v>
      </c>
      <c r="R6" s="2340" t="s">
        <v>1001</v>
      </c>
      <c r="S6" s="2340" t="s">
        <v>1002</v>
      </c>
      <c r="T6" s="2280" t="s">
        <v>1005</v>
      </c>
      <c r="U6" s="2341" t="s">
        <v>1003</v>
      </c>
      <c r="V6" s="2581"/>
    </row>
    <row r="7" spans="1:23" x14ac:dyDescent="0.2">
      <c r="A7" s="2265" t="s">
        <v>678</v>
      </c>
      <c r="B7" s="3344" t="s">
        <v>127</v>
      </c>
      <c r="C7" s="3018"/>
      <c r="D7" s="3009" t="s">
        <v>250</v>
      </c>
      <c r="E7" s="3018"/>
      <c r="F7" s="3000" t="s">
        <v>626</v>
      </c>
      <c r="G7" s="3011"/>
      <c r="H7" s="2343" t="s">
        <v>533</v>
      </c>
      <c r="I7" s="3002" t="s">
        <v>1004</v>
      </c>
      <c r="J7" s="3001"/>
      <c r="L7" s="2265" t="s">
        <v>1017</v>
      </c>
      <c r="M7" s="2280" t="s">
        <v>491</v>
      </c>
      <c r="N7" s="2280" t="s">
        <v>1020</v>
      </c>
      <c r="O7" s="2280" t="s">
        <v>135</v>
      </c>
      <c r="P7" s="2340" t="s">
        <v>1000</v>
      </c>
      <c r="Q7" s="2280" t="s">
        <v>1000</v>
      </c>
      <c r="R7" s="2280" t="s">
        <v>135</v>
      </c>
      <c r="S7" s="2280" t="s">
        <v>1004</v>
      </c>
      <c r="T7" s="2280" t="s">
        <v>1004</v>
      </c>
      <c r="U7" s="2343" t="s">
        <v>1025</v>
      </c>
      <c r="V7" s="2267"/>
    </row>
    <row r="8" spans="1:23" x14ac:dyDescent="0.2">
      <c r="A8" s="2265"/>
      <c r="B8" s="3002" t="s">
        <v>251</v>
      </c>
      <c r="C8" s="3012"/>
      <c r="D8" s="3000" t="s">
        <v>251</v>
      </c>
      <c r="E8" s="3012"/>
      <c r="F8" s="3000" t="s">
        <v>492</v>
      </c>
      <c r="G8" s="3011"/>
      <c r="H8" s="2343" t="s">
        <v>491</v>
      </c>
      <c r="I8" s="3002" t="s">
        <v>386</v>
      </c>
      <c r="J8" s="3001"/>
      <c r="L8" s="2257"/>
      <c r="M8" s="2283"/>
      <c r="N8" s="2280" t="s">
        <v>1004</v>
      </c>
      <c r="O8" s="2283"/>
      <c r="P8" s="2283"/>
      <c r="Q8" s="2280" t="s">
        <v>1001</v>
      </c>
      <c r="R8" s="2283"/>
      <c r="S8" s="2280" t="s">
        <v>135</v>
      </c>
      <c r="T8" s="2280" t="s">
        <v>386</v>
      </c>
      <c r="U8" s="2339"/>
      <c r="V8" s="2259"/>
    </row>
    <row r="9" spans="1:23" x14ac:dyDescent="0.2">
      <c r="A9" s="2265"/>
      <c r="B9" s="3377" t="s">
        <v>489</v>
      </c>
      <c r="C9" s="3378"/>
      <c r="D9" s="3000" t="s">
        <v>489</v>
      </c>
      <c r="E9" s="3012"/>
      <c r="F9" s="3379"/>
      <c r="G9" s="3375"/>
      <c r="H9" s="2344"/>
      <c r="I9" s="3002" t="s">
        <v>280</v>
      </c>
      <c r="J9" s="3001"/>
      <c r="L9" s="2257"/>
      <c r="M9" s="2283"/>
      <c r="N9" s="2280" t="s">
        <v>135</v>
      </c>
      <c r="O9" s="2283"/>
      <c r="P9" s="2283"/>
      <c r="Q9" s="2280" t="s">
        <v>135</v>
      </c>
      <c r="R9" s="2283"/>
      <c r="S9" s="2283"/>
      <c r="T9" s="2280" t="s">
        <v>1027</v>
      </c>
      <c r="U9" s="2339"/>
      <c r="V9" s="2259"/>
    </row>
    <row r="10" spans="1:23" x14ac:dyDescent="0.2">
      <c r="A10" s="2257"/>
      <c r="B10" s="3002"/>
      <c r="C10" s="3012"/>
      <c r="D10" s="3000"/>
      <c r="E10" s="3012"/>
      <c r="F10" s="3000" t="s">
        <v>137</v>
      </c>
      <c r="G10" s="3011"/>
      <c r="H10" s="2343"/>
      <c r="I10" s="3002" t="s">
        <v>144</v>
      </c>
      <c r="J10" s="3001"/>
      <c r="L10" s="2265" t="s">
        <v>138</v>
      </c>
      <c r="M10" s="2280" t="s">
        <v>1006</v>
      </c>
      <c r="N10" s="2280" t="s">
        <v>1007</v>
      </c>
      <c r="O10" s="2340" t="s">
        <v>1008</v>
      </c>
      <c r="P10" s="2340" t="s">
        <v>1009</v>
      </c>
      <c r="Q10" s="2340" t="s">
        <v>1026</v>
      </c>
      <c r="R10" s="2340" t="s">
        <v>1010</v>
      </c>
      <c r="S10" s="2283"/>
      <c r="T10" s="2340" t="s">
        <v>143</v>
      </c>
      <c r="U10" s="2343" t="s">
        <v>1011</v>
      </c>
      <c r="V10" s="2267"/>
    </row>
    <row r="11" spans="1:23" ht="13.5" thickBot="1" x14ac:dyDescent="0.25">
      <c r="A11" s="2345"/>
      <c r="B11" s="2346"/>
      <c r="C11" s="2347"/>
      <c r="D11" s="2348"/>
      <c r="E11" s="2347"/>
      <c r="F11" s="2349"/>
      <c r="G11" s="2291"/>
      <c r="H11" s="2350"/>
      <c r="I11" s="2351" t="s">
        <v>486</v>
      </c>
      <c r="J11" s="2352"/>
      <c r="L11" s="2289"/>
      <c r="M11" s="2349"/>
      <c r="N11" s="2349"/>
      <c r="O11" s="2349"/>
      <c r="P11" s="2349"/>
      <c r="Q11" s="2594" t="s">
        <v>486</v>
      </c>
      <c r="R11" s="2349"/>
      <c r="S11" s="2349"/>
      <c r="T11" s="2353" t="s">
        <v>486</v>
      </c>
      <c r="U11" s="2354" t="s">
        <v>486</v>
      </c>
      <c r="V11" s="2267"/>
      <c r="W11" s="13"/>
    </row>
    <row r="12" spans="1:23" ht="13.5" customHeight="1" x14ac:dyDescent="0.2">
      <c r="A12" s="2298" t="s">
        <v>591</v>
      </c>
      <c r="B12" s="2355">
        <v>56895.940266717902</v>
      </c>
      <c r="C12" s="2582"/>
      <c r="D12" s="2300">
        <v>198.29895043133732</v>
      </c>
      <c r="E12" s="2582"/>
      <c r="F12" s="2587">
        <v>57094.239217149239</v>
      </c>
      <c r="G12" s="2303"/>
      <c r="H12" s="1731">
        <v>4.6708652127314267E-2</v>
      </c>
      <c r="I12" s="2304">
        <v>613822.63939549087</v>
      </c>
      <c r="J12" s="2299"/>
      <c r="K12" s="2308"/>
      <c r="L12" s="2595">
        <v>58160.78125</v>
      </c>
      <c r="M12" s="2356">
        <v>1.8680379097343439E-2</v>
      </c>
      <c r="N12" s="2591"/>
      <c r="O12" s="2591"/>
      <c r="P12" s="2591"/>
      <c r="Q12" s="2591"/>
      <c r="R12" s="2591"/>
      <c r="S12" s="2357">
        <v>57094.239217149239</v>
      </c>
      <c r="T12" s="2357">
        <v>616879.33425323537</v>
      </c>
      <c r="U12" s="2358">
        <v>3056.6948577445</v>
      </c>
      <c r="V12" s="2335"/>
    </row>
    <row r="13" spans="1:23" x14ac:dyDescent="0.2">
      <c r="A13" s="2298" t="s">
        <v>494</v>
      </c>
      <c r="B13" s="2355">
        <v>58111.215140502187</v>
      </c>
      <c r="C13" s="2582"/>
      <c r="D13" s="2300">
        <v>0</v>
      </c>
      <c r="E13" s="2582"/>
      <c r="F13" s="2587">
        <v>58111.215140502187</v>
      </c>
      <c r="G13" s="2303"/>
      <c r="H13" s="1731">
        <v>4.7540637547858748E-2</v>
      </c>
      <c r="I13" s="2304">
        <v>624756.19160729914</v>
      </c>
      <c r="J13" s="2299"/>
      <c r="K13" s="2308"/>
      <c r="L13" s="2304">
        <v>62299.647599999989</v>
      </c>
      <c r="M13" s="2359">
        <v>7.2076146564324053E-2</v>
      </c>
      <c r="N13" s="2592"/>
      <c r="O13" s="2592"/>
      <c r="P13" s="2592"/>
      <c r="Q13" s="2592"/>
      <c r="R13" s="2592"/>
      <c r="S13" s="2360">
        <v>58111.215140502187</v>
      </c>
      <c r="T13" s="2360">
        <v>627867.33302774397</v>
      </c>
      <c r="U13" s="2361">
        <v>3111.1414204448229</v>
      </c>
      <c r="V13" s="2335"/>
    </row>
    <row r="14" spans="1:23" x14ac:dyDescent="0.2">
      <c r="A14" s="2298" t="s">
        <v>612</v>
      </c>
      <c r="B14" s="2355">
        <v>18138.874857695726</v>
      </c>
      <c r="C14" s="2582"/>
      <c r="D14" s="2300">
        <v>112.49330183027232</v>
      </c>
      <c r="E14" s="2585"/>
      <c r="F14" s="2587">
        <v>18251.368159525999</v>
      </c>
      <c r="G14" s="2362"/>
      <c r="H14" s="1731">
        <v>1.4931397946621168E-2</v>
      </c>
      <c r="I14" s="2304">
        <v>196221.24981208306</v>
      </c>
      <c r="J14" s="2363"/>
      <c r="K14" s="2308"/>
      <c r="L14" s="2304">
        <v>20985.415250000002</v>
      </c>
      <c r="M14" s="2359">
        <v>0.14979956935705188</v>
      </c>
      <c r="N14" s="2592"/>
      <c r="O14" s="2592"/>
      <c r="P14" s="2592"/>
      <c r="Q14" s="2592"/>
      <c r="R14" s="2592"/>
      <c r="S14" s="2360">
        <v>18251.368159525999</v>
      </c>
      <c r="T14" s="2360">
        <v>197198.38627917637</v>
      </c>
      <c r="U14" s="2361">
        <v>977.13646709331078</v>
      </c>
      <c r="V14" s="2335"/>
    </row>
    <row r="15" spans="1:23" x14ac:dyDescent="0.2">
      <c r="A15" s="2298" t="s">
        <v>306</v>
      </c>
      <c r="B15" s="2355">
        <v>40313.578569679383</v>
      </c>
      <c r="C15" s="2582"/>
      <c r="D15" s="2300">
        <v>0</v>
      </c>
      <c r="E15" s="2582"/>
      <c r="F15" s="2587">
        <v>40313.578569679383</v>
      </c>
      <c r="G15" s="2303"/>
      <c r="H15" s="1731">
        <v>3.2980436261820199E-2</v>
      </c>
      <c r="I15" s="2304">
        <v>433413.02976299915</v>
      </c>
      <c r="J15" s="2306"/>
      <c r="K15" s="2308"/>
      <c r="L15" s="2304">
        <v>43773.260999999991</v>
      </c>
      <c r="M15" s="2359">
        <v>8.5819283553326173E-2</v>
      </c>
      <c r="N15" s="2592"/>
      <c r="O15" s="2592"/>
      <c r="P15" s="2592"/>
      <c r="Q15" s="2592"/>
      <c r="R15" s="2592"/>
      <c r="S15" s="2360">
        <v>40313.578569679383</v>
      </c>
      <c r="T15" s="2360">
        <v>435571.32646684954</v>
      </c>
      <c r="U15" s="2361">
        <v>2158.2967038503848</v>
      </c>
      <c r="V15" s="2335"/>
    </row>
    <row r="16" spans="1:23" x14ac:dyDescent="0.2">
      <c r="A16" s="2364" t="s">
        <v>496</v>
      </c>
      <c r="B16" s="2355">
        <v>17489.686650880227</v>
      </c>
      <c r="C16" s="2582"/>
      <c r="D16" s="2300">
        <v>0</v>
      </c>
      <c r="E16" s="2582"/>
      <c r="F16" s="2587">
        <v>17489.686650880227</v>
      </c>
      <c r="G16" s="2303"/>
      <c r="H16" s="1731">
        <v>1.4308268238493679E-2</v>
      </c>
      <c r="I16" s="2304">
        <v>188032.3789132612</v>
      </c>
      <c r="J16" s="2306"/>
      <c r="K16" s="2308"/>
      <c r="L16" s="2304">
        <v>22762.633000000002</v>
      </c>
      <c r="M16" s="2359">
        <v>0.30148889767870118</v>
      </c>
      <c r="N16" s="2592"/>
      <c r="O16" s="2592"/>
      <c r="P16" s="2592"/>
      <c r="Q16" s="2592"/>
      <c r="R16" s="2592"/>
      <c r="S16" s="2360">
        <v>17489.686650880227</v>
      </c>
      <c r="T16" s="2360">
        <v>188968.73669615379</v>
      </c>
      <c r="U16" s="2361">
        <v>936.35778289259179</v>
      </c>
      <c r="V16" s="2335"/>
    </row>
    <row r="17" spans="1:23" x14ac:dyDescent="0.2">
      <c r="A17" s="2298" t="s">
        <v>445</v>
      </c>
      <c r="B17" s="2355">
        <v>57342.500985482606</v>
      </c>
      <c r="C17" s="2582"/>
      <c r="D17" s="2300">
        <v>2213.160144011199</v>
      </c>
      <c r="E17" s="2585"/>
      <c r="F17" s="2587">
        <v>59555.661129493805</v>
      </c>
      <c r="G17" s="2362"/>
      <c r="H17" s="1731">
        <v>4.8722335143651187E-2</v>
      </c>
      <c r="I17" s="2304">
        <v>640285.49301465985</v>
      </c>
      <c r="J17" s="2363"/>
      <c r="K17" s="2308"/>
      <c r="L17" s="2304">
        <v>52714.189825000001</v>
      </c>
      <c r="M17" s="2359">
        <v>-0.11487524736931676</v>
      </c>
      <c r="N17" s="2592">
        <v>56577.878073019114</v>
      </c>
      <c r="O17" s="2592">
        <v>3863.6882480191125</v>
      </c>
      <c r="P17" s="2592">
        <v>1287.8960826730374</v>
      </c>
      <c r="Q17" s="2592">
        <v>13846.22658210366</v>
      </c>
      <c r="R17" s="2592">
        <v>58267.765046820765</v>
      </c>
      <c r="S17" s="2360">
        <v>58267.765046820765</v>
      </c>
      <c r="T17" s="2360">
        <v>629558.78917658422</v>
      </c>
      <c r="U17" s="2361">
        <v>-10726.703838075628</v>
      </c>
      <c r="V17" s="2335"/>
    </row>
    <row r="18" spans="1:23" x14ac:dyDescent="0.2">
      <c r="A18" s="2298" t="s">
        <v>592</v>
      </c>
      <c r="B18" s="2355">
        <v>79499.919697873309</v>
      </c>
      <c r="C18" s="2582"/>
      <c r="D18" s="2300">
        <v>0</v>
      </c>
      <c r="E18" s="2585"/>
      <c r="F18" s="2587">
        <v>79499.919697873309</v>
      </c>
      <c r="G18" s="2362"/>
      <c r="H18" s="1731">
        <v>6.5038682435092671E-2</v>
      </c>
      <c r="I18" s="2304">
        <v>854707.08095573657</v>
      </c>
      <c r="J18" s="2363"/>
      <c r="K18" s="2308"/>
      <c r="L18" s="2304">
        <v>79831.195000000007</v>
      </c>
      <c r="M18" s="2359">
        <v>4.1669891414438743E-3</v>
      </c>
      <c r="N18" s="2592"/>
      <c r="O18" s="2592"/>
      <c r="P18" s="2592"/>
      <c r="Q18" s="2592"/>
      <c r="R18" s="2592"/>
      <c r="S18" s="2360">
        <v>79499.919697873309</v>
      </c>
      <c r="T18" s="2360">
        <v>858963.32465148577</v>
      </c>
      <c r="U18" s="2361">
        <v>4256.2436957492027</v>
      </c>
      <c r="V18" s="2335"/>
    </row>
    <row r="19" spans="1:23" x14ac:dyDescent="0.2">
      <c r="A19" s="2298" t="s">
        <v>593</v>
      </c>
      <c r="B19" s="2355">
        <v>78563.344048646526</v>
      </c>
      <c r="C19" s="2582"/>
      <c r="D19" s="2300">
        <v>1299.0513692190088</v>
      </c>
      <c r="E19" s="2582"/>
      <c r="F19" s="2587">
        <v>79862.39541786554</v>
      </c>
      <c r="G19" s="2303"/>
      <c r="H19" s="1731">
        <v>6.5335222901203818E-2</v>
      </c>
      <c r="I19" s="2304">
        <v>858604.07312540512</v>
      </c>
      <c r="J19" s="2306"/>
      <c r="K19" s="2308"/>
      <c r="L19" s="2304">
        <v>87495.446500000005</v>
      </c>
      <c r="M19" s="2359">
        <v>9.5577537365313242E-2</v>
      </c>
      <c r="N19" s="2592"/>
      <c r="O19" s="2592"/>
      <c r="P19" s="2592"/>
      <c r="Q19" s="2592"/>
      <c r="R19" s="2592"/>
      <c r="S19" s="2360">
        <v>79862.39541786554</v>
      </c>
      <c r="T19" s="2360">
        <v>862879.72294136102</v>
      </c>
      <c r="U19" s="2361">
        <v>4275.6498159558978</v>
      </c>
      <c r="V19" s="2335"/>
    </row>
    <row r="20" spans="1:23" x14ac:dyDescent="0.2">
      <c r="A20" s="2298" t="s">
        <v>594</v>
      </c>
      <c r="B20" s="2355">
        <v>36358</v>
      </c>
      <c r="C20" s="2582"/>
      <c r="D20" s="2300">
        <v>0</v>
      </c>
      <c r="E20" s="2582"/>
      <c r="F20" s="2587">
        <v>36358</v>
      </c>
      <c r="G20" s="2303"/>
      <c r="H20" s="1731">
        <v>2.9744387478146804E-2</v>
      </c>
      <c r="I20" s="2304">
        <v>390886.43318742834</v>
      </c>
      <c r="J20" s="2306"/>
      <c r="K20" s="2308"/>
      <c r="L20" s="2304">
        <v>35222.006999999998</v>
      </c>
      <c r="M20" s="2359">
        <v>-3.1244650420815288E-2</v>
      </c>
      <c r="N20" s="2592"/>
      <c r="O20" s="2592"/>
      <c r="P20" s="2592"/>
      <c r="Q20" s="2592"/>
      <c r="R20" s="2592"/>
      <c r="S20" s="2360">
        <v>36358</v>
      </c>
      <c r="T20" s="2360">
        <v>392832.9572704481</v>
      </c>
      <c r="U20" s="2361">
        <v>1946.5240830197581</v>
      </c>
      <c r="V20" s="2335"/>
    </row>
    <row r="21" spans="1:23" x14ac:dyDescent="0.2">
      <c r="A21" s="2298" t="s">
        <v>181</v>
      </c>
      <c r="B21" s="2355">
        <v>14782.477396270287</v>
      </c>
      <c r="C21" s="2582"/>
      <c r="D21" s="2300">
        <v>0</v>
      </c>
      <c r="E21" s="2582"/>
      <c r="F21" s="2587">
        <v>14782.477396270287</v>
      </c>
      <c r="G21" s="2303"/>
      <c r="H21" s="1731">
        <v>1.209350722156362E-2</v>
      </c>
      <c r="I21" s="2304">
        <v>158927.05492881555</v>
      </c>
      <c r="J21" s="2306"/>
      <c r="K21" s="2308"/>
      <c r="L21" s="2304">
        <v>15929.403499999999</v>
      </c>
      <c r="M21" s="2359">
        <v>7.7586866733115226E-2</v>
      </c>
      <c r="N21" s="2592"/>
      <c r="O21" s="2592"/>
      <c r="P21" s="2592"/>
      <c r="Q21" s="2592"/>
      <c r="R21" s="2592"/>
      <c r="S21" s="2360">
        <v>14782.477396270287</v>
      </c>
      <c r="T21" s="2360">
        <v>159718.47492602485</v>
      </c>
      <c r="U21" s="2361">
        <v>791.41999720930471</v>
      </c>
      <c r="V21" s="2335"/>
    </row>
    <row r="22" spans="1:23" x14ac:dyDescent="0.2">
      <c r="A22" s="2298" t="s">
        <v>531</v>
      </c>
      <c r="B22" s="2355">
        <v>42872.741811762193</v>
      </c>
      <c r="C22" s="2582"/>
      <c r="D22" s="2300">
        <v>596.80406758645597</v>
      </c>
      <c r="E22" s="2585"/>
      <c r="F22" s="2587">
        <v>43469.545879348647</v>
      </c>
      <c r="G22" s="2362"/>
      <c r="H22" s="1731">
        <v>3.5562325104087848E-2</v>
      </c>
      <c r="I22" s="2304">
        <v>467342.97103954735</v>
      </c>
      <c r="J22" s="2363"/>
      <c r="K22" s="2308"/>
      <c r="L22" s="2304">
        <v>45059.286</v>
      </c>
      <c r="M22" s="2359">
        <v>3.6571353311666437E-2</v>
      </c>
      <c r="N22" s="2592"/>
      <c r="O22" s="2592"/>
      <c r="P22" s="2592"/>
      <c r="Q22" s="2592"/>
      <c r="R22" s="2592"/>
      <c r="S22" s="2360">
        <v>43469.545879348647</v>
      </c>
      <c r="T22" s="2360">
        <v>469670.23100797489</v>
      </c>
      <c r="U22" s="2361">
        <v>2327.2599684275337</v>
      </c>
      <c r="V22" s="2335"/>
    </row>
    <row r="23" spans="1:23" x14ac:dyDescent="0.2">
      <c r="A23" s="2298" t="s">
        <v>500</v>
      </c>
      <c r="B23" s="2355">
        <v>65186.575148558848</v>
      </c>
      <c r="C23" s="2582"/>
      <c r="D23" s="2300">
        <v>7939.877231715046</v>
      </c>
      <c r="E23" s="2585"/>
      <c r="F23" s="2587">
        <v>73126.452380273884</v>
      </c>
      <c r="G23" s="2362"/>
      <c r="H23" s="1731">
        <v>5.9824565006356703E-2</v>
      </c>
      <c r="I23" s="2304">
        <v>786185.65769777179</v>
      </c>
      <c r="J23" s="2363"/>
      <c r="K23" s="2308"/>
      <c r="L23" s="2304">
        <v>74696.347949999996</v>
      </c>
      <c r="M23" s="2359">
        <v>2.1468230970132451E-2</v>
      </c>
      <c r="N23" s="2592"/>
      <c r="O23" s="2592"/>
      <c r="P23" s="2592"/>
      <c r="Q23" s="2592"/>
      <c r="R23" s="2592"/>
      <c r="S23" s="2360">
        <v>73126.452380273884</v>
      </c>
      <c r="T23" s="2360">
        <v>790100.68054457312</v>
      </c>
      <c r="U23" s="2361">
        <v>3915.0228468013229</v>
      </c>
      <c r="V23" s="2335"/>
    </row>
    <row r="24" spans="1:23" x14ac:dyDescent="0.2">
      <c r="A24" s="2298" t="s">
        <v>503</v>
      </c>
      <c r="B24" s="2355">
        <v>97025.811335677514</v>
      </c>
      <c r="C24" s="2582"/>
      <c r="D24" s="2300">
        <v>2938.710772318067</v>
      </c>
      <c r="E24" s="2585"/>
      <c r="F24" s="2587">
        <v>99964.522107995581</v>
      </c>
      <c r="G24" s="2362"/>
      <c r="H24" s="1731">
        <v>8.1780721702183645E-2</v>
      </c>
      <c r="I24" s="2304">
        <v>1074722.9080829588</v>
      </c>
      <c r="J24" s="2363"/>
      <c r="K24" s="2308"/>
      <c r="L24" s="2304">
        <v>108198.86754999998</v>
      </c>
      <c r="M24" s="2359">
        <v>8.2372678509966907E-2</v>
      </c>
      <c r="N24" s="2592"/>
      <c r="O24" s="2592"/>
      <c r="P24" s="2592"/>
      <c r="Q24" s="2592"/>
      <c r="R24" s="2592"/>
      <c r="S24" s="2360">
        <v>99964.522107995581</v>
      </c>
      <c r="T24" s="2360">
        <v>1080074.7797406623</v>
      </c>
      <c r="U24" s="2361">
        <v>5351.8716577035375</v>
      </c>
      <c r="V24" s="2335"/>
    </row>
    <row r="25" spans="1:23" x14ac:dyDescent="0.2">
      <c r="A25" s="2298" t="s">
        <v>505</v>
      </c>
      <c r="B25" s="2355">
        <v>15453.85610544561</v>
      </c>
      <c r="C25" s="2582"/>
      <c r="D25" s="2300">
        <v>0</v>
      </c>
      <c r="E25" s="2582"/>
      <c r="F25" s="2587">
        <v>15453.85610544561</v>
      </c>
      <c r="G25" s="2303"/>
      <c r="H25" s="1731">
        <v>1.2642760438745225E-2</v>
      </c>
      <c r="I25" s="2304">
        <v>166145.07651821873</v>
      </c>
      <c r="J25" s="2306"/>
      <c r="K25" s="2308"/>
      <c r="L25" s="2304">
        <v>16532.3649</v>
      </c>
      <c r="M25" s="2359">
        <v>6.9788976110263343E-2</v>
      </c>
      <c r="N25" s="2592"/>
      <c r="O25" s="2592"/>
      <c r="P25" s="2592"/>
      <c r="Q25" s="2592"/>
      <c r="R25" s="2592"/>
      <c r="S25" s="2360">
        <v>15453.85610544561</v>
      </c>
      <c r="T25" s="2360">
        <v>166972.4405944818</v>
      </c>
      <c r="U25" s="2361">
        <v>827.36407626306755</v>
      </c>
      <c r="V25" s="2335"/>
    </row>
    <row r="26" spans="1:23" x14ac:dyDescent="0.2">
      <c r="A26" s="2298" t="s">
        <v>988</v>
      </c>
      <c r="B26" s="2355">
        <v>15582</v>
      </c>
      <c r="C26" s="2582"/>
      <c r="D26" s="2300">
        <v>0</v>
      </c>
      <c r="E26" s="2582"/>
      <c r="F26" s="2587">
        <v>15582</v>
      </c>
      <c r="G26" s="2303"/>
      <c r="H26" s="1731">
        <v>1.2747594633491488E-2</v>
      </c>
      <c r="I26" s="2304">
        <v>167522.75708032641</v>
      </c>
      <c r="J26" s="2306"/>
      <c r="K26" s="2308"/>
      <c r="L26" s="2304">
        <v>16980.213499999998</v>
      </c>
      <c r="M26" s="2359">
        <v>8.9732608137594538E-2</v>
      </c>
      <c r="N26" s="2592"/>
      <c r="O26" s="2592"/>
      <c r="P26" s="2592"/>
      <c r="Q26" s="2592"/>
      <c r="R26" s="2592"/>
      <c r="S26" s="2360">
        <v>15582</v>
      </c>
      <c r="T26" s="2360">
        <v>168356.98168733492</v>
      </c>
      <c r="U26" s="2361">
        <v>834.22460700850934</v>
      </c>
      <c r="V26" s="2335"/>
    </row>
    <row r="27" spans="1:23" x14ac:dyDescent="0.2">
      <c r="A27" s="2298" t="s">
        <v>104</v>
      </c>
      <c r="B27" s="2355">
        <v>6.3719413973023489</v>
      </c>
      <c r="C27" s="2582"/>
      <c r="D27" s="2300">
        <v>128496.69662054317</v>
      </c>
      <c r="E27" s="2585"/>
      <c r="F27" s="2587">
        <v>128503.06856194047</v>
      </c>
      <c r="G27" s="2362"/>
      <c r="H27" s="1731">
        <v>0.10512803408980753</v>
      </c>
      <c r="I27" s="2304">
        <v>1381542.0574238535</v>
      </c>
      <c r="J27" s="2363"/>
      <c r="K27" s="2308"/>
      <c r="L27" s="2304">
        <v>159964.80135000002</v>
      </c>
      <c r="M27" s="2359">
        <v>0.24483254088904899</v>
      </c>
      <c r="N27" s="2592"/>
      <c r="O27" s="2592"/>
      <c r="P27" s="2592"/>
      <c r="Q27" s="2592"/>
      <c r="R27" s="2592"/>
      <c r="S27" s="2360">
        <v>128503.06856194047</v>
      </c>
      <c r="T27" s="2360">
        <v>1388421.8175233575</v>
      </c>
      <c r="U27" s="2361">
        <v>6879.7600995039102</v>
      </c>
      <c r="V27" s="2335"/>
    </row>
    <row r="28" spans="1:23" x14ac:dyDescent="0.2">
      <c r="A28" s="2298" t="s">
        <v>506</v>
      </c>
      <c r="B28" s="2355">
        <v>65800.285486388151</v>
      </c>
      <c r="C28" s="2582"/>
      <c r="D28" s="2300">
        <v>0</v>
      </c>
      <c r="E28" s="2582"/>
      <c r="F28" s="2587">
        <v>65800.285486388151</v>
      </c>
      <c r="G28" s="2303"/>
      <c r="H28" s="1731">
        <v>5.3831046473398113E-2</v>
      </c>
      <c r="I28" s="2304">
        <v>707421.72002004436</v>
      </c>
      <c r="J28" s="2306"/>
      <c r="K28" s="2308"/>
      <c r="L28" s="2304">
        <v>68963.868000000002</v>
      </c>
      <c r="M28" s="2359">
        <v>4.8078553006677897E-2</v>
      </c>
      <c r="N28" s="2592"/>
      <c r="O28" s="2592"/>
      <c r="P28" s="2592"/>
      <c r="Q28" s="2592"/>
      <c r="R28" s="2592"/>
      <c r="S28" s="2360">
        <v>65800.285486388151</v>
      </c>
      <c r="T28" s="2360">
        <v>710944.51666366705</v>
      </c>
      <c r="U28" s="2361">
        <v>3522.7966436226852</v>
      </c>
      <c r="V28" s="2335"/>
    </row>
    <row r="29" spans="1:23" x14ac:dyDescent="0.2">
      <c r="A29" s="2364" t="s">
        <v>320</v>
      </c>
      <c r="B29" s="2355">
        <v>91896.361529019923</v>
      </c>
      <c r="C29" s="2582"/>
      <c r="D29" s="2300">
        <v>588.79812492679412</v>
      </c>
      <c r="E29" s="2582"/>
      <c r="F29" s="2587">
        <v>92485.159653946714</v>
      </c>
      <c r="G29" s="2303"/>
      <c r="H29" s="1731">
        <v>7.5661874270456592E-2</v>
      </c>
      <c r="I29" s="2304">
        <v>994311.95830081648</v>
      </c>
      <c r="J29" s="2299"/>
      <c r="K29" s="2308"/>
      <c r="L29" s="2304">
        <v>79214.623999999967</v>
      </c>
      <c r="M29" s="2359">
        <v>-0.14348827102208975</v>
      </c>
      <c r="N29" s="2592">
        <v>87860.901671249376</v>
      </c>
      <c r="O29" s="2592">
        <v>8646.2776712494087</v>
      </c>
      <c r="P29" s="2592">
        <v>2882.0925570831364</v>
      </c>
      <c r="Q29" s="2592">
        <v>30985.501946043834</v>
      </c>
      <c r="R29" s="2592">
        <v>89603.067096863582</v>
      </c>
      <c r="S29" s="2360">
        <v>89603.067096863582</v>
      </c>
      <c r="T29" s="2360">
        <v>968123.59943240287</v>
      </c>
      <c r="U29" s="2361">
        <v>-26188.358868413605</v>
      </c>
      <c r="V29" s="2335"/>
      <c r="W29" s="3209">
        <v>2.5299999999999998</v>
      </c>
    </row>
    <row r="30" spans="1:23" x14ac:dyDescent="0.2">
      <c r="A30" s="2298" t="s">
        <v>614</v>
      </c>
      <c r="B30" s="2355">
        <v>32955.392816660999</v>
      </c>
      <c r="C30" s="2582"/>
      <c r="D30" s="2300">
        <v>112.81503185130762</v>
      </c>
      <c r="E30" s="2582"/>
      <c r="F30" s="2587">
        <v>33068.207848512306</v>
      </c>
      <c r="G30" s="2303"/>
      <c r="H30" s="1731">
        <v>2.7053016872601501E-2</v>
      </c>
      <c r="I30" s="2304">
        <v>355517.73523861315</v>
      </c>
      <c r="J30" s="2299"/>
      <c r="K30" s="2308"/>
      <c r="L30" s="2304">
        <v>30766.336500000005</v>
      </c>
      <c r="M30" s="2359">
        <v>-6.9609800417891679E-2</v>
      </c>
      <c r="N30" s="2592">
        <v>31414.79745608669</v>
      </c>
      <c r="O30" s="2592">
        <v>648.46095608668475</v>
      </c>
      <c r="P30" s="2592">
        <v>216.15365202889492</v>
      </c>
      <c r="Q30" s="2592">
        <v>2323.8772776833507</v>
      </c>
      <c r="R30" s="2592">
        <v>32852.054196483412</v>
      </c>
      <c r="S30" s="2360">
        <v>32852.054196483412</v>
      </c>
      <c r="T30" s="2360">
        <v>354952.68173204287</v>
      </c>
      <c r="U30" s="2361">
        <v>-565.05350657028612</v>
      </c>
      <c r="V30" s="2335"/>
      <c r="W30" s="3209"/>
    </row>
    <row r="31" spans="1:23" x14ac:dyDescent="0.2">
      <c r="A31" s="2298" t="s">
        <v>509</v>
      </c>
      <c r="B31" s="2355">
        <v>22679.801201809314</v>
      </c>
      <c r="C31" s="2582"/>
      <c r="D31" s="2300">
        <v>0</v>
      </c>
      <c r="E31" s="2582"/>
      <c r="F31" s="2587">
        <v>22679.801201809314</v>
      </c>
      <c r="G31" s="2303"/>
      <c r="H31" s="1731">
        <v>1.8554287773638697E-2</v>
      </c>
      <c r="I31" s="2304">
        <v>243831.52530874065</v>
      </c>
      <c r="J31" s="2299"/>
      <c r="K31" s="2308"/>
      <c r="L31" s="2304">
        <v>24035.427000000007</v>
      </c>
      <c r="M31" s="2359">
        <v>5.977238451642803E-2</v>
      </c>
      <c r="N31" s="2592"/>
      <c r="O31" s="2592"/>
      <c r="P31" s="2592"/>
      <c r="Q31" s="2592"/>
      <c r="R31" s="2592"/>
      <c r="S31" s="2360">
        <v>22679.801201809314</v>
      </c>
      <c r="T31" s="2360">
        <v>245045.74994258804</v>
      </c>
      <c r="U31" s="2361">
        <v>1214.2246338473924</v>
      </c>
      <c r="V31" s="2335"/>
      <c r="W31" s="3209"/>
    </row>
    <row r="32" spans="1:23" x14ac:dyDescent="0.2">
      <c r="A32" s="2298" t="s">
        <v>634</v>
      </c>
      <c r="B32" s="2355">
        <v>42991.601267814665</v>
      </c>
      <c r="C32" s="2582"/>
      <c r="D32" s="2300">
        <v>0</v>
      </c>
      <c r="E32" s="2586"/>
      <c r="F32" s="2587">
        <v>42991.601267814665</v>
      </c>
      <c r="G32" s="2365"/>
      <c r="H32" s="1731">
        <v>3.5171319831010142E-2</v>
      </c>
      <c r="I32" s="2366">
        <v>462204.56781429658</v>
      </c>
      <c r="J32" s="2367"/>
      <c r="K32" s="2308"/>
      <c r="L32" s="2304">
        <v>35829.898000000001</v>
      </c>
      <c r="M32" s="2359">
        <v>-0.16658377582172587</v>
      </c>
      <c r="N32" s="2592">
        <v>40842.021204423931</v>
      </c>
      <c r="O32" s="2592">
        <v>5012.1232044239296</v>
      </c>
      <c r="P32" s="2592">
        <v>1670.7077348079765</v>
      </c>
      <c r="Q32" s="2592">
        <v>17961.851239279877</v>
      </c>
      <c r="R32" s="2592">
        <v>41320.893533006689</v>
      </c>
      <c r="S32" s="2360">
        <v>41320.893533006689</v>
      </c>
      <c r="T32" s="2360">
        <v>446454.94261588517</v>
      </c>
      <c r="U32" s="2361">
        <v>-15749.625198411406</v>
      </c>
      <c r="V32" s="2335"/>
      <c r="W32" s="3209"/>
    </row>
    <row r="33" spans="1:23" x14ac:dyDescent="0.2">
      <c r="A33" s="2298" t="s">
        <v>511</v>
      </c>
      <c r="B33" s="2355">
        <v>39667.901341726807</v>
      </c>
      <c r="C33" s="2582"/>
      <c r="D33" s="2300">
        <v>0</v>
      </c>
      <c r="E33" s="2582"/>
      <c r="F33" s="2587">
        <v>39667.901341726807</v>
      </c>
      <c r="G33" s="2303"/>
      <c r="H33" s="1731">
        <v>3.2452209361164573E-2</v>
      </c>
      <c r="I33" s="2304">
        <v>426471.32591172215</v>
      </c>
      <c r="J33" s="2299"/>
      <c r="K33" s="2308"/>
      <c r="L33" s="2304">
        <v>40348.936249999999</v>
      </c>
      <c r="M33" s="2359">
        <v>1.7168412878873648E-2</v>
      </c>
      <c r="N33" s="2592"/>
      <c r="O33" s="2592"/>
      <c r="P33" s="2592"/>
      <c r="Q33" s="2592"/>
      <c r="R33" s="2592"/>
      <c r="S33" s="2360">
        <v>39667.901341726807</v>
      </c>
      <c r="T33" s="2360">
        <v>428595.05453498318</v>
      </c>
      <c r="U33" s="2361">
        <v>2123.728623261035</v>
      </c>
      <c r="V33" s="2335"/>
    </row>
    <row r="34" spans="1:23" x14ac:dyDescent="0.2">
      <c r="A34" s="2298" t="s">
        <v>326</v>
      </c>
      <c r="B34" s="2355">
        <v>65433.275455519419</v>
      </c>
      <c r="C34" s="2582"/>
      <c r="D34" s="2300">
        <v>0</v>
      </c>
      <c r="E34" s="2582"/>
      <c r="F34" s="2587">
        <v>65433.275455519419</v>
      </c>
      <c r="G34" s="2303"/>
      <c r="H34" s="1731">
        <v>5.3530796499072622E-2</v>
      </c>
      <c r="I34" s="2304">
        <v>703475.97927769634</v>
      </c>
      <c r="J34" s="2299"/>
      <c r="K34" s="2308"/>
      <c r="L34" s="2304">
        <v>71465.935799999992</v>
      </c>
      <c r="M34" s="2359">
        <v>9.2195603880192226E-2</v>
      </c>
      <c r="N34" s="2592"/>
      <c r="O34" s="2592"/>
      <c r="P34" s="2592"/>
      <c r="Q34" s="2592"/>
      <c r="R34" s="2592"/>
      <c r="S34" s="2360">
        <v>65433.275455519419</v>
      </c>
      <c r="T34" s="2360">
        <v>706979.12704448879</v>
      </c>
      <c r="U34" s="2361">
        <v>3503.1477667924482</v>
      </c>
      <c r="V34" s="2335"/>
    </row>
    <row r="35" spans="1:23" ht="13.5" thickBot="1" x14ac:dyDescent="0.25">
      <c r="A35" s="2289" t="s">
        <v>513</v>
      </c>
      <c r="B35" s="2368">
        <v>22804.031960925418</v>
      </c>
      <c r="C35" s="2583"/>
      <c r="D35" s="2311">
        <v>0</v>
      </c>
      <c r="E35" s="2583"/>
      <c r="F35" s="2588">
        <v>22804.031960925418</v>
      </c>
      <c r="G35" s="2369"/>
      <c r="H35" s="1748">
        <v>1.8655920642219305E-2</v>
      </c>
      <c r="I35" s="2370">
        <v>245167.13558221722</v>
      </c>
      <c r="J35" s="2290"/>
      <c r="K35" s="2308"/>
      <c r="L35" s="2370">
        <v>24493.68</v>
      </c>
      <c r="M35" s="2371">
        <v>7.4094267275619699E-2</v>
      </c>
      <c r="N35" s="2593"/>
      <c r="O35" s="2593"/>
      <c r="P35" s="2593"/>
      <c r="Q35" s="2593"/>
      <c r="R35" s="2593"/>
      <c r="S35" s="2372">
        <v>22804.031960925418</v>
      </c>
      <c r="T35" s="2372">
        <v>246388.01124649728</v>
      </c>
      <c r="U35" s="2373">
        <v>1220.8756642800581</v>
      </c>
      <c r="V35" s="2335"/>
    </row>
    <row r="36" spans="1:23" ht="13.5" thickBot="1" x14ac:dyDescent="0.25">
      <c r="A36" s="2317" t="s">
        <v>488</v>
      </c>
      <c r="B36" s="2374">
        <v>1077851.5450164541</v>
      </c>
      <c r="C36" s="2584"/>
      <c r="D36" s="2375">
        <v>144496.70561443269</v>
      </c>
      <c r="E36" s="2584"/>
      <c r="F36" s="2589">
        <v>1222348.2506308868</v>
      </c>
      <c r="G36" s="2376"/>
      <c r="H36" s="1986">
        <v>1</v>
      </c>
      <c r="I36" s="2329">
        <v>13141519</v>
      </c>
      <c r="J36" s="2290"/>
      <c r="K36" s="2308"/>
      <c r="L36" s="2329">
        <v>1275724.566725</v>
      </c>
      <c r="M36" s="2596">
        <v>4.366702866107456E-2</v>
      </c>
      <c r="N36" s="2597"/>
      <c r="O36" s="2597">
        <v>18170.550079779136</v>
      </c>
      <c r="P36" s="2597">
        <v>6056.8500265930452</v>
      </c>
      <c r="Q36" s="2597">
        <f>SUM(Q12:Q35)</f>
        <v>65117.457045110714</v>
      </c>
      <c r="R36" s="2597"/>
      <c r="S36" s="2598">
        <v>1216291.4006042937</v>
      </c>
      <c r="T36" s="2598">
        <v>13141519</v>
      </c>
      <c r="U36" s="2599">
        <v>0</v>
      </c>
      <c r="V36" s="2335"/>
    </row>
    <row r="37" spans="1:23" ht="15" x14ac:dyDescent="0.2">
      <c r="A37" s="2378" t="s">
        <v>972</v>
      </c>
      <c r="B37" s="2336"/>
      <c r="C37" s="2379"/>
      <c r="D37" s="2336"/>
      <c r="E37" s="2379"/>
      <c r="F37" s="2336"/>
      <c r="G37" s="2336"/>
      <c r="H37" s="2336"/>
    </row>
    <row r="38" spans="1:23" ht="15" x14ac:dyDescent="0.2">
      <c r="A38" s="2378" t="s">
        <v>1012</v>
      </c>
      <c r="B38" s="2336"/>
      <c r="C38" s="2379"/>
      <c r="D38" s="2336"/>
      <c r="E38" s="2379"/>
      <c r="F38" s="2336"/>
      <c r="G38" s="2336"/>
      <c r="H38" s="2336"/>
    </row>
    <row r="39" spans="1:23" ht="15" x14ac:dyDescent="0.2">
      <c r="A39" s="2378"/>
      <c r="B39" s="2336"/>
      <c r="C39" s="2379"/>
      <c r="D39" s="2336"/>
      <c r="E39" s="2379"/>
      <c r="F39" s="2336"/>
      <c r="G39" s="2336"/>
      <c r="H39" s="2336"/>
      <c r="I39" s="2334"/>
      <c r="T39" s="2380"/>
    </row>
    <row r="40" spans="1:23" s="2332" customFormat="1" ht="15" x14ac:dyDescent="0.2">
      <c r="F40" s="2381"/>
      <c r="W40"/>
    </row>
    <row r="41" spans="1:23" s="2332" customFormat="1" ht="15" x14ac:dyDescent="0.2">
      <c r="F41" s="2381"/>
      <c r="W41"/>
    </row>
    <row r="42" spans="1:23" s="2332" customFormat="1" ht="15" x14ac:dyDescent="0.2">
      <c r="F42" s="2381"/>
      <c r="W42"/>
    </row>
    <row r="43" spans="1:23" ht="15" x14ac:dyDescent="0.2">
      <c r="A43" s="2378"/>
    </row>
    <row r="48" spans="1:23" x14ac:dyDescent="0.2">
      <c r="W48" s="60"/>
    </row>
    <row r="54" spans="23:23" ht="15" x14ac:dyDescent="0.2">
      <c r="W54" s="34"/>
    </row>
    <row r="55" spans="23:23" ht="15" x14ac:dyDescent="0.2">
      <c r="W55" s="34"/>
    </row>
    <row r="56" spans="23:23" ht="15" x14ac:dyDescent="0.2">
      <c r="W56" s="34"/>
    </row>
    <row r="57" spans="23:23" ht="15" x14ac:dyDescent="0.2">
      <c r="W57" s="34"/>
    </row>
    <row r="58" spans="23:23" ht="15" x14ac:dyDescent="0.2">
      <c r="W58" s="34"/>
    </row>
    <row r="59" spans="23:23" ht="15" x14ac:dyDescent="0.2">
      <c r="W59" s="34"/>
    </row>
    <row r="60" spans="23:23" ht="15" x14ac:dyDescent="0.2">
      <c r="W60" s="34"/>
    </row>
    <row r="61" spans="23:23" ht="15" x14ac:dyDescent="0.2">
      <c r="W61" s="34"/>
    </row>
    <row r="62" spans="23:23" ht="15" x14ac:dyDescent="0.2">
      <c r="W62" s="34"/>
    </row>
    <row r="63" spans="23:23" ht="15" x14ac:dyDescent="0.2">
      <c r="W63" s="34"/>
    </row>
    <row r="64" spans="23:23" ht="15" x14ac:dyDescent="0.2">
      <c r="W64" s="34"/>
    </row>
    <row r="65" spans="23:23" ht="15" x14ac:dyDescent="0.2">
      <c r="W65" s="34"/>
    </row>
    <row r="67" spans="23:23" ht="15" x14ac:dyDescent="0.2">
      <c r="W67" s="34"/>
    </row>
    <row r="68" spans="23:23" ht="15" x14ac:dyDescent="0.2">
      <c r="W68" s="34"/>
    </row>
  </sheetData>
  <mergeCells count="24">
    <mergeCell ref="W29:W32"/>
    <mergeCell ref="I3:J3"/>
    <mergeCell ref="B9:C9"/>
    <mergeCell ref="D9:E9"/>
    <mergeCell ref="F9:G9"/>
    <mergeCell ref="I9:J9"/>
    <mergeCell ref="B10:C10"/>
    <mergeCell ref="D10:E10"/>
    <mergeCell ref="F10:G10"/>
    <mergeCell ref="I10:J10"/>
    <mergeCell ref="B7:C7"/>
    <mergeCell ref="D7:E7"/>
    <mergeCell ref="F7:G7"/>
    <mergeCell ref="I7:J7"/>
    <mergeCell ref="B8:C8"/>
    <mergeCell ref="D8:E8"/>
    <mergeCell ref="F8:G8"/>
    <mergeCell ref="I8:J8"/>
    <mergeCell ref="B4:H4"/>
    <mergeCell ref="I4:J4"/>
    <mergeCell ref="D5:E5"/>
    <mergeCell ref="I5:J5"/>
    <mergeCell ref="B6:G6"/>
    <mergeCell ref="I6:J6"/>
  </mergeCells>
  <pageMargins left="0.75" right="0.75" top="0.52" bottom="0.52" header="0.5" footer="0.5"/>
  <pageSetup paperSize="9" scale="61" orientation="landscape" horizontalDpi="300"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7"/>
  <sheetViews>
    <sheetView zoomScale="80" zoomScaleNormal="80" workbookViewId="0">
      <pane xSplit="1" ySplit="14" topLeftCell="B15" activePane="bottomRight" state="frozen"/>
      <selection activeCell="A19" sqref="A19:I19"/>
      <selection pane="topRight" activeCell="A19" sqref="A19:I19"/>
      <selection pane="bottomLeft" activeCell="A19" sqref="A19:I19"/>
      <selection pane="bottomRight" activeCell="AI18" sqref="AI18"/>
    </sheetView>
  </sheetViews>
  <sheetFormatPr defaultRowHeight="12.75" x14ac:dyDescent="0.2"/>
  <cols>
    <col min="1" max="1" width="20" style="2382" customWidth="1"/>
    <col min="2" max="2" width="9.85546875" style="2382" customWidth="1"/>
    <col min="3" max="3" width="2.42578125" style="2382" customWidth="1"/>
    <col min="4" max="4" width="9.5703125" style="2382" customWidth="1"/>
    <col min="5" max="5" width="2.7109375" style="2382" customWidth="1"/>
    <col min="6" max="6" width="11.5703125" style="2382" customWidth="1"/>
    <col min="7" max="7" width="2.85546875" style="2382" customWidth="1"/>
    <col min="8" max="8" width="13.140625" style="2382" customWidth="1"/>
    <col min="9" max="9" width="2.42578125" style="2382" customWidth="1"/>
    <col min="10" max="10" width="13.140625" style="2382" customWidth="1"/>
    <col min="11" max="11" width="2.42578125" style="2382" customWidth="1"/>
    <col min="12" max="12" width="14.42578125" style="2382" customWidth="1"/>
    <col min="13" max="13" width="3.42578125" style="2382" customWidth="1"/>
    <col min="14" max="14" width="12.7109375" style="2382" customWidth="1"/>
    <col min="15" max="15" width="1" style="2382" customWidth="1"/>
    <col min="16" max="16" width="14" style="2382" customWidth="1"/>
    <col min="17" max="17" width="2.42578125" style="2382" customWidth="1"/>
    <col min="18" max="18" width="13.5703125" style="2382" customWidth="1"/>
    <col min="19" max="19" width="2.5703125" style="2382" customWidth="1"/>
    <col min="20" max="20" width="2.42578125" style="2382" customWidth="1"/>
    <col min="21" max="21" width="12.7109375" style="2382" customWidth="1"/>
    <col min="22" max="22" width="1.42578125" style="2382" customWidth="1"/>
    <col min="23" max="23" width="2.42578125" style="2382" customWidth="1"/>
    <col min="24" max="24" width="9.140625" style="2382"/>
    <col min="25" max="25" width="1.140625" style="2382" customWidth="1"/>
    <col min="26" max="26" width="11" style="2382" customWidth="1"/>
    <col min="27" max="27" width="1.140625" style="2382" customWidth="1"/>
    <col min="28" max="28" width="10.140625" style="2382" customWidth="1"/>
    <col min="29" max="29" width="2.140625" style="2382" customWidth="1"/>
    <col min="30" max="30" width="1.7109375" customWidth="1"/>
    <col min="31" max="31" width="3.7109375" customWidth="1"/>
    <col min="32" max="32" width="11.140625" style="2382" customWidth="1"/>
    <col min="33" max="33" width="11.5703125" style="2382" customWidth="1"/>
    <col min="34" max="35" width="9.140625" style="2382"/>
    <col min="36" max="36" width="10.28515625" style="2382" customWidth="1"/>
    <col min="37" max="16384" width="9.140625" style="2382"/>
  </cols>
  <sheetData>
    <row r="1" spans="1:38" ht="20.25" x14ac:dyDescent="0.3">
      <c r="A1" s="2248" t="s">
        <v>1219</v>
      </c>
      <c r="J1" s="2383"/>
      <c r="P1" s="2384"/>
      <c r="AE1" s="24"/>
    </row>
    <row r="2" spans="1:38" ht="13.5" thickBot="1" x14ac:dyDescent="0.25"/>
    <row r="3" spans="1:38" ht="15.75" x14ac:dyDescent="0.25">
      <c r="A3" s="2385"/>
      <c r="B3" s="3381" t="s">
        <v>608</v>
      </c>
      <c r="C3" s="3382"/>
      <c r="D3" s="3382"/>
      <c r="E3" s="3382"/>
      <c r="F3" s="3382"/>
      <c r="G3" s="3382"/>
      <c r="H3" s="3382"/>
      <c r="I3" s="3382"/>
      <c r="J3" s="3382"/>
      <c r="K3" s="3382"/>
      <c r="L3" s="3381" t="s">
        <v>609</v>
      </c>
      <c r="M3" s="3382"/>
      <c r="N3" s="3382"/>
      <c r="O3" s="3382"/>
      <c r="P3" s="3382"/>
      <c r="Q3" s="3382"/>
      <c r="R3" s="3382"/>
      <c r="S3" s="3383"/>
      <c r="T3" s="2386"/>
      <c r="U3" s="2387"/>
      <c r="V3" s="2388"/>
      <c r="X3" s="3384" t="s">
        <v>610</v>
      </c>
      <c r="Y3" s="3385"/>
      <c r="Z3" s="3385"/>
      <c r="AA3" s="3385"/>
      <c r="AB3" s="3385"/>
      <c r="AC3" s="3386"/>
      <c r="AD3" s="481"/>
      <c r="AF3" s="2389"/>
      <c r="AH3" s="2390"/>
      <c r="AI3" s="2390"/>
      <c r="AJ3" s="2390"/>
      <c r="AK3" s="2390"/>
    </row>
    <row r="4" spans="1:38" s="2249" customFormat="1" ht="15" x14ac:dyDescent="0.2">
      <c r="A4" s="2257"/>
      <c r="B4" s="2391"/>
      <c r="C4" s="2392"/>
      <c r="D4" s="2392"/>
      <c r="E4" s="2392"/>
      <c r="F4" s="2261"/>
      <c r="G4" s="2261"/>
      <c r="H4" s="2392"/>
      <c r="I4" s="2392"/>
      <c r="J4" s="2261"/>
      <c r="K4" s="2261"/>
      <c r="L4" s="2391"/>
      <c r="M4" s="2392"/>
      <c r="N4" s="2261"/>
      <c r="O4" s="2261"/>
      <c r="P4" s="3387"/>
      <c r="Q4" s="3387"/>
      <c r="R4" s="2261"/>
      <c r="S4" s="2264"/>
      <c r="T4" s="2259"/>
      <c r="U4" s="2257"/>
      <c r="V4" s="2258"/>
      <c r="X4" s="3388" t="s">
        <v>109</v>
      </c>
      <c r="Y4" s="3389"/>
      <c r="Z4" s="3389"/>
      <c r="AA4" s="3389"/>
      <c r="AB4" s="3389"/>
      <c r="AC4" s="3390"/>
      <c r="AD4" s="481"/>
      <c r="AE4"/>
      <c r="AF4" s="2389"/>
      <c r="AH4" s="2390"/>
      <c r="AI4" s="2390"/>
      <c r="AJ4" s="2390"/>
      <c r="AK4" s="2390"/>
      <c r="AL4" s="2382"/>
    </row>
    <row r="5" spans="1:38" s="2249" customFormat="1" x14ac:dyDescent="0.2">
      <c r="A5" s="2257"/>
      <c r="B5" s="3391" t="s">
        <v>1013</v>
      </c>
      <c r="C5" s="3392"/>
      <c r="D5" s="3392"/>
      <c r="E5" s="3392"/>
      <c r="F5" s="3392"/>
      <c r="G5" s="3393"/>
      <c r="H5" s="3009" t="s">
        <v>537</v>
      </c>
      <c r="I5" s="3010"/>
      <c r="J5" s="3010"/>
      <c r="K5" s="3380"/>
      <c r="L5" s="3344" t="s">
        <v>112</v>
      </c>
      <c r="M5" s="3010"/>
      <c r="N5" s="3010"/>
      <c r="O5" s="3018"/>
      <c r="P5" s="3009" t="s">
        <v>537</v>
      </c>
      <c r="Q5" s="3010"/>
      <c r="R5" s="3010"/>
      <c r="S5" s="3380"/>
      <c r="T5" s="2267"/>
      <c r="U5" s="2265"/>
      <c r="V5" s="2266"/>
      <c r="X5" s="2257"/>
      <c r="Y5" s="2259"/>
      <c r="Z5" s="2393"/>
      <c r="AA5" s="2259"/>
      <c r="AB5" s="2393"/>
      <c r="AC5" s="2258"/>
      <c r="AD5" s="62"/>
      <c r="AE5"/>
      <c r="AF5" s="2259"/>
      <c r="AH5" s="2390"/>
      <c r="AI5" s="2390"/>
      <c r="AJ5" s="2390"/>
      <c r="AK5" s="2394"/>
      <c r="AL5" s="2382"/>
    </row>
    <row r="6" spans="1:38" s="2249" customFormat="1" x14ac:dyDescent="0.2">
      <c r="A6" s="2265" t="s">
        <v>678</v>
      </c>
      <c r="B6" s="3002" t="s">
        <v>1014</v>
      </c>
      <c r="C6" s="3011"/>
      <c r="D6" s="3011"/>
      <c r="E6" s="3011"/>
      <c r="F6" s="3011"/>
      <c r="G6" s="3012"/>
      <c r="H6" s="3000" t="s">
        <v>1015</v>
      </c>
      <c r="I6" s="3011"/>
      <c r="J6" s="3011"/>
      <c r="K6" s="3001"/>
      <c r="L6" s="3397" t="s">
        <v>116</v>
      </c>
      <c r="M6" s="3395"/>
      <c r="N6" s="3395"/>
      <c r="O6" s="3398"/>
      <c r="P6" s="3000" t="s">
        <v>1015</v>
      </c>
      <c r="Q6" s="3011"/>
      <c r="R6" s="3011"/>
      <c r="S6" s="3001"/>
      <c r="T6" s="2267"/>
      <c r="U6" s="3002" t="s">
        <v>626</v>
      </c>
      <c r="V6" s="3001"/>
      <c r="X6" s="2257"/>
      <c r="Y6" s="2259"/>
      <c r="Z6" s="2283"/>
      <c r="AA6" s="2259"/>
      <c r="AB6" s="2283"/>
      <c r="AC6" s="2258"/>
      <c r="AD6" s="62"/>
      <c r="AE6"/>
      <c r="AF6" s="2259"/>
      <c r="AH6" s="2390"/>
      <c r="AI6" s="2390"/>
      <c r="AJ6" s="2390"/>
      <c r="AK6" s="2390"/>
      <c r="AL6" s="2382"/>
    </row>
    <row r="7" spans="1:38" s="2249" customFormat="1" x14ac:dyDescent="0.2">
      <c r="A7" s="2265"/>
      <c r="B7" s="3377">
        <v>2013</v>
      </c>
      <c r="C7" s="3375" t="e">
        <v>#REF!</v>
      </c>
      <c r="D7" s="3375" t="e">
        <v>#REF!</v>
      </c>
      <c r="E7" s="3375" t="e">
        <v>#REF!</v>
      </c>
      <c r="F7" s="3375"/>
      <c r="G7" s="3378"/>
      <c r="H7" s="3394" t="s">
        <v>1016</v>
      </c>
      <c r="I7" s="3395"/>
      <c r="J7" s="3395"/>
      <c r="K7" s="3396"/>
      <c r="L7" s="3397" t="s">
        <v>118</v>
      </c>
      <c r="M7" s="3395"/>
      <c r="N7" s="3395"/>
      <c r="O7" s="3398"/>
      <c r="P7" s="3394" t="s">
        <v>1016</v>
      </c>
      <c r="Q7" s="3395"/>
      <c r="R7" s="3395"/>
      <c r="S7" s="3396"/>
      <c r="T7" s="2395"/>
      <c r="U7" s="3002" t="s">
        <v>120</v>
      </c>
      <c r="V7" s="3001"/>
      <c r="X7" s="2257"/>
      <c r="Y7" s="2259"/>
      <c r="Z7" s="2283"/>
      <c r="AA7" s="2259"/>
      <c r="AB7" s="2283"/>
      <c r="AC7" s="2258"/>
      <c r="AD7" s="62"/>
      <c r="AE7"/>
      <c r="AF7" s="2259"/>
      <c r="AH7" s="2396"/>
      <c r="AI7" s="2390"/>
      <c r="AJ7" s="2396"/>
      <c r="AK7" s="2390"/>
      <c r="AL7" s="2382"/>
    </row>
    <row r="8" spans="1:38" s="2249" customFormat="1" x14ac:dyDescent="0.2">
      <c r="A8" s="2265"/>
      <c r="B8" s="3376"/>
      <c r="C8" s="3016"/>
      <c r="D8" s="3016"/>
      <c r="E8" s="3016"/>
      <c r="F8" s="3016"/>
      <c r="G8" s="3401"/>
      <c r="H8" s="3394" t="s">
        <v>1017</v>
      </c>
      <c r="I8" s="3395" t="e">
        <v>#REF!</v>
      </c>
      <c r="J8" s="3395" t="e">
        <v>#REF!</v>
      </c>
      <c r="K8" s="3396" t="e">
        <v>#REF!</v>
      </c>
      <c r="L8" s="3402">
        <v>2013</v>
      </c>
      <c r="M8" s="3403"/>
      <c r="N8" s="3403"/>
      <c r="O8" s="3404"/>
      <c r="P8" s="3405" t="s">
        <v>1017</v>
      </c>
      <c r="Q8" s="3406" t="e">
        <v>#REF!</v>
      </c>
      <c r="R8" s="3406" t="e">
        <v>#REF!</v>
      </c>
      <c r="S8" s="3407" t="e">
        <v>#REF!</v>
      </c>
      <c r="T8" s="2397"/>
      <c r="U8" s="3002" t="s">
        <v>121</v>
      </c>
      <c r="V8" s="3001"/>
      <c r="X8" s="3002" t="s">
        <v>122</v>
      </c>
      <c r="Y8" s="3012"/>
      <c r="Z8" s="3000" t="s">
        <v>38</v>
      </c>
      <c r="AA8" s="3012"/>
      <c r="AB8" s="3000" t="s">
        <v>488</v>
      </c>
      <c r="AC8" s="3001"/>
      <c r="AD8" s="2246"/>
      <c r="AE8"/>
      <c r="AF8" s="2267"/>
      <c r="AH8" s="2390"/>
      <c r="AI8" s="2390"/>
      <c r="AJ8" s="2390"/>
      <c r="AK8" s="2390"/>
      <c r="AL8" s="2382"/>
    </row>
    <row r="9" spans="1:38" s="2249" customFormat="1" x14ac:dyDescent="0.2">
      <c r="A9" s="2265"/>
      <c r="B9" s="3399"/>
      <c r="C9" s="3400"/>
      <c r="D9" s="2398"/>
      <c r="E9" s="2399"/>
      <c r="F9" s="2280"/>
      <c r="G9" s="2284"/>
      <c r="H9" s="3009"/>
      <c r="I9" s="3018"/>
      <c r="J9" s="2276"/>
      <c r="K9" s="2277"/>
      <c r="L9" s="3002"/>
      <c r="M9" s="3011"/>
      <c r="N9" s="2393"/>
      <c r="O9" s="2400"/>
      <c r="P9" s="3000"/>
      <c r="Q9" s="3012"/>
      <c r="R9" s="2393"/>
      <c r="S9" s="2367"/>
      <c r="T9" s="2259"/>
      <c r="U9" s="3002" t="s">
        <v>123</v>
      </c>
      <c r="V9" s="3001"/>
      <c r="X9" s="3002" t="s">
        <v>124</v>
      </c>
      <c r="Y9" s="3012"/>
      <c r="Z9" s="3000" t="s">
        <v>40</v>
      </c>
      <c r="AA9" s="3012"/>
      <c r="AB9" s="2283"/>
      <c r="AC9" s="2258"/>
      <c r="AD9" s="62"/>
      <c r="AE9"/>
      <c r="AF9" s="2259"/>
      <c r="AH9" s="2390"/>
      <c r="AI9" s="2390"/>
      <c r="AJ9" s="2390"/>
      <c r="AK9" s="2390"/>
      <c r="AL9" s="2382"/>
    </row>
    <row r="10" spans="1:38" s="2249" customFormat="1" ht="15.75" customHeight="1" x14ac:dyDescent="0.2">
      <c r="A10" s="2265"/>
      <c r="B10" s="3002" t="s">
        <v>125</v>
      </c>
      <c r="C10" s="3012"/>
      <c r="D10" s="3000" t="s">
        <v>488</v>
      </c>
      <c r="E10" s="3012"/>
      <c r="F10" s="3000" t="s">
        <v>126</v>
      </c>
      <c r="G10" s="3012"/>
      <c r="H10" s="3394" t="s">
        <v>488</v>
      </c>
      <c r="I10" s="3398"/>
      <c r="J10" s="3000" t="s">
        <v>128</v>
      </c>
      <c r="K10" s="3011"/>
      <c r="L10" s="3002" t="s">
        <v>488</v>
      </c>
      <c r="M10" s="3012"/>
      <c r="N10" s="3000" t="s">
        <v>126</v>
      </c>
      <c r="O10" s="3012"/>
      <c r="P10" s="3000" t="s">
        <v>488</v>
      </c>
      <c r="Q10" s="3012"/>
      <c r="R10" s="3000" t="s">
        <v>128</v>
      </c>
      <c r="S10" s="3001"/>
      <c r="T10" s="2267"/>
      <c r="U10" s="3002" t="s">
        <v>129</v>
      </c>
      <c r="V10" s="3001"/>
      <c r="X10" s="3002" t="s">
        <v>130</v>
      </c>
      <c r="Y10" s="3012"/>
      <c r="Z10" s="3000" t="s">
        <v>131</v>
      </c>
      <c r="AA10" s="3012"/>
      <c r="AB10" s="2283"/>
      <c r="AC10" s="2258"/>
      <c r="AD10" s="62"/>
      <c r="AE10"/>
      <c r="AF10" s="2259"/>
      <c r="AH10" s="2259"/>
      <c r="AI10" s="2259"/>
      <c r="AJ10" s="2259"/>
      <c r="AK10" s="2259"/>
    </row>
    <row r="11" spans="1:38" x14ac:dyDescent="0.2">
      <c r="A11" s="2401"/>
      <c r="B11" s="3002" t="s">
        <v>132</v>
      </c>
      <c r="C11" s="3012"/>
      <c r="D11" s="2283"/>
      <c r="E11" s="2390"/>
      <c r="F11" s="3355" t="s">
        <v>133</v>
      </c>
      <c r="G11" s="3356"/>
      <c r="H11" s="3394"/>
      <c r="I11" s="3398"/>
      <c r="J11" s="3355" t="s">
        <v>40</v>
      </c>
      <c r="K11" s="3369"/>
      <c r="L11" s="3002"/>
      <c r="M11" s="3012"/>
      <c r="N11" s="3355" t="s">
        <v>133</v>
      </c>
      <c r="O11" s="3356"/>
      <c r="P11" s="3000"/>
      <c r="Q11" s="3012"/>
      <c r="R11" s="3355" t="s">
        <v>40</v>
      </c>
      <c r="S11" s="3357"/>
      <c r="T11" s="2402"/>
      <c r="U11" s="3358" t="s">
        <v>40</v>
      </c>
      <c r="V11" s="3357"/>
      <c r="X11" s="2403"/>
      <c r="Y11" s="2390"/>
      <c r="Z11" s="2404"/>
      <c r="AA11" s="2390"/>
      <c r="AB11" s="2404"/>
      <c r="AC11" s="2405"/>
      <c r="AD11" s="14"/>
      <c r="AE11" s="13"/>
      <c r="AF11" s="2390"/>
      <c r="AH11" s="2390"/>
      <c r="AI11" s="2390"/>
      <c r="AJ11" s="2390"/>
      <c r="AK11" s="2406"/>
    </row>
    <row r="12" spans="1:38" x14ac:dyDescent="0.2">
      <c r="A12" s="2403"/>
      <c r="B12" s="3358" t="s">
        <v>331</v>
      </c>
      <c r="C12" s="3356"/>
      <c r="D12" s="2407"/>
      <c r="E12" s="2390"/>
      <c r="F12" s="3355" t="s">
        <v>134</v>
      </c>
      <c r="G12" s="3356"/>
      <c r="H12" s="2404"/>
      <c r="I12" s="2408"/>
      <c r="J12" s="3355" t="s">
        <v>135</v>
      </c>
      <c r="K12" s="3369"/>
      <c r="L12" s="3358"/>
      <c r="M12" s="3356"/>
      <c r="N12" s="3355" t="s">
        <v>134</v>
      </c>
      <c r="O12" s="3356"/>
      <c r="P12" s="2404"/>
      <c r="Q12" s="2390"/>
      <c r="R12" s="3355" t="s">
        <v>135</v>
      </c>
      <c r="S12" s="3357"/>
      <c r="T12" s="2402"/>
      <c r="U12" s="3358" t="s">
        <v>136</v>
      </c>
      <c r="V12" s="3357"/>
      <c r="X12" s="2403"/>
      <c r="Y12" s="2390"/>
      <c r="Z12" s="2404"/>
      <c r="AA12" s="2390"/>
      <c r="AB12" s="2404"/>
      <c r="AC12" s="2405"/>
      <c r="AD12" s="14"/>
      <c r="AF12" s="2390"/>
      <c r="AH12" s="2390"/>
      <c r="AI12" s="2390"/>
      <c r="AJ12" s="2390"/>
      <c r="AK12" s="2390"/>
    </row>
    <row r="13" spans="1:38" x14ac:dyDescent="0.2">
      <c r="A13" s="2403"/>
      <c r="B13" s="2401" t="s">
        <v>137</v>
      </c>
      <c r="C13" s="2409"/>
      <c r="D13" s="3355" t="s">
        <v>138</v>
      </c>
      <c r="E13" s="3356"/>
      <c r="F13" s="3355" t="s">
        <v>139</v>
      </c>
      <c r="G13" s="3356"/>
      <c r="H13" s="3355" t="s">
        <v>140</v>
      </c>
      <c r="I13" s="3356"/>
      <c r="J13" s="3000" t="s">
        <v>872</v>
      </c>
      <c r="K13" s="3357"/>
      <c r="L13" s="3002" t="s">
        <v>143</v>
      </c>
      <c r="M13" s="3356"/>
      <c r="N13" s="3000" t="s">
        <v>144</v>
      </c>
      <c r="O13" s="3356"/>
      <c r="P13" s="3000" t="s">
        <v>140</v>
      </c>
      <c r="Q13" s="3356"/>
      <c r="R13" s="3000" t="s">
        <v>873</v>
      </c>
      <c r="S13" s="3001"/>
      <c r="T13" s="2402"/>
      <c r="U13" s="3002" t="s">
        <v>874</v>
      </c>
      <c r="V13" s="3001"/>
      <c r="X13" s="2403"/>
      <c r="Y13" s="2390"/>
      <c r="Z13" s="2404"/>
      <c r="AA13" s="2390"/>
      <c r="AB13" s="2404"/>
      <c r="AC13" s="2405"/>
      <c r="AD13" s="14"/>
      <c r="AF13" s="2390"/>
    </row>
    <row r="14" spans="1:38" ht="13.5" thickBot="1" x14ac:dyDescent="0.25">
      <c r="A14" s="2410"/>
      <c r="B14" s="3364"/>
      <c r="C14" s="3409"/>
      <c r="D14" s="3408"/>
      <c r="E14" s="3409"/>
      <c r="F14" s="3408" t="s">
        <v>489</v>
      </c>
      <c r="G14" s="3409"/>
      <c r="H14" s="2411"/>
      <c r="I14" s="2412"/>
      <c r="J14" s="3408"/>
      <c r="K14" s="3410"/>
      <c r="L14" s="3364"/>
      <c r="M14" s="3409"/>
      <c r="N14" s="3408" t="s">
        <v>487</v>
      </c>
      <c r="O14" s="3409"/>
      <c r="P14" s="2411"/>
      <c r="Q14" s="2413"/>
      <c r="R14" s="3408"/>
      <c r="S14" s="3365"/>
      <c r="T14" s="2402"/>
      <c r="U14" s="2414"/>
      <c r="V14" s="2415"/>
      <c r="X14" s="3364" t="s">
        <v>486</v>
      </c>
      <c r="Y14" s="3409"/>
      <c r="Z14" s="3408" t="s">
        <v>486</v>
      </c>
      <c r="AA14" s="3409"/>
      <c r="AB14" s="3408" t="s">
        <v>486</v>
      </c>
      <c r="AC14" s="3365"/>
      <c r="AD14" s="2244"/>
      <c r="AF14" s="2402"/>
    </row>
    <row r="15" spans="1:38" x14ac:dyDescent="0.2">
      <c r="A15" s="2416" t="s">
        <v>591</v>
      </c>
      <c r="B15" s="2417">
        <v>19094.774000000001</v>
      </c>
      <c r="C15" s="2418"/>
      <c r="D15" s="2419">
        <v>24637.168999999994</v>
      </c>
      <c r="E15" s="2418"/>
      <c r="F15" s="2420">
        <v>1.0937600000000001</v>
      </c>
      <c r="G15" s="2418"/>
      <c r="H15" s="2601">
        <v>57094.239217149239</v>
      </c>
      <c r="I15" s="2421"/>
      <c r="J15" s="2422">
        <v>5353.1558689999147</v>
      </c>
      <c r="K15" s="2423"/>
      <c r="L15" s="2424">
        <v>24903.347999999994</v>
      </c>
      <c r="M15" s="2425"/>
      <c r="N15" s="2420">
        <v>1.0006900000000001</v>
      </c>
      <c r="O15" s="2418"/>
      <c r="P15" s="2601">
        <v>57094.239217149239</v>
      </c>
      <c r="Q15" s="2418"/>
      <c r="R15" s="2426">
        <v>39.395025059835461</v>
      </c>
      <c r="S15" s="2423"/>
      <c r="T15" s="2427"/>
      <c r="U15" s="2428">
        <v>5392.5508940597501</v>
      </c>
      <c r="V15" s="2429"/>
      <c r="W15" s="2430"/>
      <c r="X15" s="2431">
        <v>57504.968391050119</v>
      </c>
      <c r="Y15" s="2425"/>
      <c r="Z15" s="2419">
        <v>423.19142693928188</v>
      </c>
      <c r="AA15" s="2425"/>
      <c r="AB15" s="2419">
        <v>57928.159817989399</v>
      </c>
      <c r="AC15" s="2429"/>
      <c r="AD15" s="14"/>
      <c r="AF15" s="2432"/>
    </row>
    <row r="16" spans="1:38" x14ac:dyDescent="0.2">
      <c r="A16" s="2416" t="s">
        <v>494</v>
      </c>
      <c r="B16" s="2417">
        <v>7460.1513999999997</v>
      </c>
      <c r="C16" s="2418"/>
      <c r="D16" s="2419">
        <v>20041.624000000003</v>
      </c>
      <c r="E16" s="2418"/>
      <c r="F16" s="2420">
        <v>1</v>
      </c>
      <c r="G16" s="2418"/>
      <c r="H16" s="2601">
        <v>58111.215140502187</v>
      </c>
      <c r="I16" s="2421"/>
      <c r="J16" s="2422">
        <v>0</v>
      </c>
      <c r="K16" s="2423"/>
      <c r="L16" s="2424">
        <v>20041.624000000003</v>
      </c>
      <c r="M16" s="2425"/>
      <c r="N16" s="2420">
        <v>1.035417</v>
      </c>
      <c r="O16" s="2418"/>
      <c r="P16" s="2601">
        <v>58111.215140502187</v>
      </c>
      <c r="Q16" s="2418"/>
      <c r="R16" s="2433">
        <v>2058.1249066311648</v>
      </c>
      <c r="S16" s="2423"/>
      <c r="T16" s="2427"/>
      <c r="U16" s="2428">
        <v>2058.1249066311648</v>
      </c>
      <c r="V16" s="2429"/>
      <c r="W16" s="2430"/>
      <c r="X16" s="2431">
        <v>0</v>
      </c>
      <c r="Y16" s="2425"/>
      <c r="Z16" s="2419">
        <v>22108.903719026006</v>
      </c>
      <c r="AA16" s="2425"/>
      <c r="AB16" s="2419">
        <v>22108.903719026006</v>
      </c>
      <c r="AC16" s="2429"/>
      <c r="AD16" s="14"/>
      <c r="AF16" s="2390"/>
    </row>
    <row r="17" spans="1:37" x14ac:dyDescent="0.2">
      <c r="A17" s="2416" t="s">
        <v>612</v>
      </c>
      <c r="B17" s="2417">
        <v>8674.2919999999995</v>
      </c>
      <c r="C17" s="2418"/>
      <c r="D17" s="2419">
        <v>9789.4080000000013</v>
      </c>
      <c r="E17" s="2418"/>
      <c r="F17" s="2420">
        <v>1.1000000000000001</v>
      </c>
      <c r="G17" s="2418"/>
      <c r="H17" s="2601">
        <v>18251.368159525999</v>
      </c>
      <c r="I17" s="2434"/>
      <c r="J17" s="2422">
        <v>1825.1368159526028</v>
      </c>
      <c r="K17" s="2423"/>
      <c r="L17" s="2424">
        <v>9962.7300000000014</v>
      </c>
      <c r="M17" s="2425"/>
      <c r="N17" s="2420">
        <v>1.1074090000000001</v>
      </c>
      <c r="O17" s="2418"/>
      <c r="P17" s="2601">
        <v>18251.368159525999</v>
      </c>
      <c r="Q17" s="2435"/>
      <c r="R17" s="2433">
        <v>1960.3612026465307</v>
      </c>
      <c r="S17" s="2423"/>
      <c r="T17" s="2427"/>
      <c r="U17" s="2428">
        <v>3785.4980185991335</v>
      </c>
      <c r="V17" s="2429"/>
      <c r="W17" s="2430"/>
      <c r="X17" s="2431">
        <v>19606.086106792933</v>
      </c>
      <c r="Y17" s="2425"/>
      <c r="Z17" s="2419">
        <v>21058.701026445215</v>
      </c>
      <c r="AA17" s="2425"/>
      <c r="AB17" s="2419">
        <v>40664.787133238147</v>
      </c>
      <c r="AC17" s="2429"/>
      <c r="AD17" s="14"/>
      <c r="AF17" s="2390"/>
    </row>
    <row r="18" spans="1:37" x14ac:dyDescent="0.2">
      <c r="A18" s="2416" t="s">
        <v>306</v>
      </c>
      <c r="B18" s="2417">
        <v>15877.311</v>
      </c>
      <c r="C18" s="2418"/>
      <c r="D18" s="2419">
        <v>19237.260000000002</v>
      </c>
      <c r="E18" s="2418"/>
      <c r="F18" s="2420">
        <v>1.1000000000000001</v>
      </c>
      <c r="G18" s="2418"/>
      <c r="H18" s="2601">
        <v>40313.578569679383</v>
      </c>
      <c r="I18" s="2421"/>
      <c r="J18" s="2422">
        <v>4031.3578569679448</v>
      </c>
      <c r="K18" s="2423"/>
      <c r="L18" s="2424">
        <v>19237.260000000002</v>
      </c>
      <c r="M18" s="2425"/>
      <c r="N18" s="2420">
        <v>1.0411619999999999</v>
      </c>
      <c r="O18" s="2418"/>
      <c r="P18" s="2601">
        <v>40313.578569679383</v>
      </c>
      <c r="Q18" s="2418"/>
      <c r="R18" s="2433">
        <v>1659.3875210851402</v>
      </c>
      <c r="S18" s="2423"/>
      <c r="T18" s="2427"/>
      <c r="U18" s="2428">
        <v>5690.745378053085</v>
      </c>
      <c r="V18" s="2429"/>
      <c r="W18" s="2430"/>
      <c r="X18" s="2431">
        <v>43305.876348648671</v>
      </c>
      <c r="Y18" s="2425"/>
      <c r="Z18" s="2419">
        <v>17825.564822630709</v>
      </c>
      <c r="AA18" s="2425"/>
      <c r="AB18" s="2419">
        <v>61131.441171279381</v>
      </c>
      <c r="AC18" s="2429"/>
      <c r="AD18" s="14"/>
      <c r="AF18" s="2390"/>
    </row>
    <row r="19" spans="1:37" x14ac:dyDescent="0.2">
      <c r="A19" s="2436" t="s">
        <v>496</v>
      </c>
      <c r="B19" s="2417">
        <v>9176.6689999999999</v>
      </c>
      <c r="C19" s="2418"/>
      <c r="D19" s="2419">
        <v>10304.595000000001</v>
      </c>
      <c r="E19" s="2418"/>
      <c r="F19" s="2420">
        <v>1.1000000000000001</v>
      </c>
      <c r="G19" s="2418"/>
      <c r="H19" s="2601">
        <v>17489.686650880227</v>
      </c>
      <c r="I19" s="2421"/>
      <c r="J19" s="2422">
        <v>1748.9686650880249</v>
      </c>
      <c r="K19" s="2423"/>
      <c r="L19" s="2424">
        <v>10304.595000000001</v>
      </c>
      <c r="M19" s="2425"/>
      <c r="N19" s="2420">
        <v>1.104967</v>
      </c>
      <c r="O19" s="2418"/>
      <c r="P19" s="2601">
        <v>17489.686650880227</v>
      </c>
      <c r="Q19" s="2418"/>
      <c r="R19" s="2433">
        <v>1835.8399386829442</v>
      </c>
      <c r="S19" s="2423"/>
      <c r="T19" s="2427"/>
      <c r="U19" s="2428">
        <v>3584.8086037709691</v>
      </c>
      <c r="V19" s="2429"/>
      <c r="W19" s="2430"/>
      <c r="X19" s="2431">
        <v>18787.868364762086</v>
      </c>
      <c r="Y19" s="2425"/>
      <c r="Z19" s="2419">
        <v>19721.061786439786</v>
      </c>
      <c r="AA19" s="2425"/>
      <c r="AB19" s="2419">
        <v>38508.930151201872</v>
      </c>
      <c r="AC19" s="2429"/>
      <c r="AD19" s="14"/>
      <c r="AF19" s="2390"/>
    </row>
    <row r="20" spans="1:37" x14ac:dyDescent="0.2">
      <c r="A20" s="2416" t="s">
        <v>445</v>
      </c>
      <c r="B20" s="2417">
        <v>12204.5139</v>
      </c>
      <c r="C20" s="2418"/>
      <c r="D20" s="2419">
        <v>20074.371900000006</v>
      </c>
      <c r="E20" s="2418"/>
      <c r="F20" s="2420">
        <v>1.0519909999999999</v>
      </c>
      <c r="G20" s="2418"/>
      <c r="H20" s="2601">
        <v>59555.661129493805</v>
      </c>
      <c r="I20" s="2434"/>
      <c r="J20" s="2422">
        <v>3096.3583777835083</v>
      </c>
      <c r="K20" s="2423"/>
      <c r="L20" s="2424">
        <v>23461.703700000005</v>
      </c>
      <c r="M20" s="2425"/>
      <c r="N20" s="2420">
        <v>1.010988</v>
      </c>
      <c r="O20" s="2418"/>
      <c r="P20" s="2601">
        <v>59555.661129493805</v>
      </c>
      <c r="Q20" s="2435"/>
      <c r="R20" s="2433">
        <v>654.39760449087771</v>
      </c>
      <c r="S20" s="2423"/>
      <c r="T20" s="2427"/>
      <c r="U20" s="2428">
        <v>3750.755982274386</v>
      </c>
      <c r="V20" s="2429"/>
      <c r="W20" s="2430"/>
      <c r="X20" s="2431">
        <v>33261.872995876089</v>
      </c>
      <c r="Y20" s="2425"/>
      <c r="Z20" s="2419">
        <v>7029.7063045274535</v>
      </c>
      <c r="AA20" s="2425"/>
      <c r="AB20" s="2419">
        <v>40291.579300403544</v>
      </c>
      <c r="AC20" s="2429"/>
      <c r="AD20" s="14"/>
      <c r="AF20" s="2390"/>
    </row>
    <row r="21" spans="1:37" x14ac:dyDescent="0.2">
      <c r="A21" s="2416" t="s">
        <v>592</v>
      </c>
      <c r="B21" s="2417">
        <v>28950.518</v>
      </c>
      <c r="C21" s="2418"/>
      <c r="D21" s="2419">
        <v>36746.76</v>
      </c>
      <c r="E21" s="2418"/>
      <c r="F21" s="2420">
        <v>1.0969599999999999</v>
      </c>
      <c r="G21" s="2418"/>
      <c r="H21" s="2601">
        <v>79499.919697873309</v>
      </c>
      <c r="I21" s="2421"/>
      <c r="J21" s="2422">
        <v>7708.3122139057959</v>
      </c>
      <c r="K21" s="2423"/>
      <c r="L21" s="2424">
        <v>36746.76</v>
      </c>
      <c r="M21" s="2425"/>
      <c r="N21" s="2420">
        <v>1</v>
      </c>
      <c r="O21" s="2418"/>
      <c r="P21" s="2601">
        <v>79499.919697873309</v>
      </c>
      <c r="Q21" s="2437"/>
      <c r="R21" s="2433">
        <v>0</v>
      </c>
      <c r="S21" s="2423"/>
      <c r="T21" s="2427"/>
      <c r="U21" s="2428">
        <v>7708.3122139057959</v>
      </c>
      <c r="V21" s="2429"/>
      <c r="W21" s="2430"/>
      <c r="X21" s="2431">
        <v>82804.6597290301</v>
      </c>
      <c r="Y21" s="2425"/>
      <c r="Z21" s="2419">
        <v>0</v>
      </c>
      <c r="AA21" s="2425"/>
      <c r="AB21" s="2419">
        <v>82804.6597290301</v>
      </c>
      <c r="AC21" s="2429"/>
      <c r="AD21" s="14"/>
      <c r="AF21" s="2390"/>
    </row>
    <row r="22" spans="1:37" x14ac:dyDescent="0.2">
      <c r="A22" s="2416" t="s">
        <v>593</v>
      </c>
      <c r="B22" s="2417">
        <v>19854.634999999998</v>
      </c>
      <c r="C22" s="2418"/>
      <c r="D22" s="2419">
        <v>31792.829999999998</v>
      </c>
      <c r="E22" s="2418"/>
      <c r="F22" s="2420">
        <v>1.056125</v>
      </c>
      <c r="G22" s="2418"/>
      <c r="H22" s="2601">
        <v>79862.39541786554</v>
      </c>
      <c r="I22" s="2421"/>
      <c r="J22" s="2422">
        <v>4482.2769428276952</v>
      </c>
      <c r="K22" s="2423"/>
      <c r="L22" s="2424">
        <v>33296.49</v>
      </c>
      <c r="M22" s="2425"/>
      <c r="N22" s="2420">
        <v>1</v>
      </c>
      <c r="O22" s="2418"/>
      <c r="P22" s="2601">
        <v>79862.39541786554</v>
      </c>
      <c r="Q22" s="2418"/>
      <c r="R22" s="2433">
        <v>0</v>
      </c>
      <c r="S22" s="2423"/>
      <c r="T22" s="2427"/>
      <c r="U22" s="2428">
        <v>4482.2769428276952</v>
      </c>
      <c r="V22" s="2429"/>
      <c r="W22" s="2430"/>
      <c r="X22" s="2431">
        <v>48149.764405308306</v>
      </c>
      <c r="Y22" s="2425"/>
      <c r="Z22" s="2419">
        <v>0</v>
      </c>
      <c r="AA22" s="2425"/>
      <c r="AB22" s="2419">
        <v>48149.764405308306</v>
      </c>
      <c r="AC22" s="2429"/>
      <c r="AD22" s="14"/>
      <c r="AF22" s="2390"/>
    </row>
    <row r="23" spans="1:37" x14ac:dyDescent="0.2">
      <c r="A23" s="2416" t="s">
        <v>594</v>
      </c>
      <c r="B23" s="2417">
        <v>15261.267</v>
      </c>
      <c r="C23" s="2418"/>
      <c r="D23" s="2419">
        <v>15547.491</v>
      </c>
      <c r="E23" s="2418"/>
      <c r="F23" s="2420">
        <v>1.1000000000000001</v>
      </c>
      <c r="G23" s="2418"/>
      <c r="H23" s="2601">
        <v>36358</v>
      </c>
      <c r="I23" s="2421"/>
      <c r="J23" s="2422">
        <v>3635.8000000000029</v>
      </c>
      <c r="K23" s="2423"/>
      <c r="L23" s="2424">
        <v>15547.491</v>
      </c>
      <c r="M23" s="2425"/>
      <c r="N23" s="2420">
        <v>1.067518</v>
      </c>
      <c r="O23" s="2418"/>
      <c r="P23" s="2601">
        <v>36358</v>
      </c>
      <c r="Q23" s="2418"/>
      <c r="R23" s="2433">
        <v>2454.8194440000007</v>
      </c>
      <c r="S23" s="2423"/>
      <c r="T23" s="2427"/>
      <c r="U23" s="2428">
        <v>6090.6194440000036</v>
      </c>
      <c r="V23" s="2429"/>
      <c r="W23" s="2430"/>
      <c r="X23" s="2431">
        <v>39056.69276079574</v>
      </c>
      <c r="Y23" s="2425"/>
      <c r="Z23" s="2419">
        <v>26370.297818234056</v>
      </c>
      <c r="AA23" s="2425"/>
      <c r="AB23" s="2419">
        <v>65426.990579029793</v>
      </c>
      <c r="AC23" s="2429"/>
      <c r="AD23" s="14"/>
      <c r="AF23" s="2390"/>
    </row>
    <row r="24" spans="1:37" x14ac:dyDescent="0.2">
      <c r="A24" s="2416" t="s">
        <v>520</v>
      </c>
      <c r="B24" s="2417">
        <v>7675.73</v>
      </c>
      <c r="C24" s="2418"/>
      <c r="D24" s="2419">
        <v>7744.8609999999999</v>
      </c>
      <c r="E24" s="2418"/>
      <c r="F24" s="2420">
        <v>1.1000000000000001</v>
      </c>
      <c r="G24" s="2418"/>
      <c r="H24" s="2601">
        <v>14782.477396270287</v>
      </c>
      <c r="I24" s="2421"/>
      <c r="J24" s="2422">
        <v>1478.2477396270297</v>
      </c>
      <c r="K24" s="2423"/>
      <c r="L24" s="2424">
        <v>7744.8609999999999</v>
      </c>
      <c r="M24" s="2425"/>
      <c r="N24" s="2420">
        <v>1.123251</v>
      </c>
      <c r="O24" s="2418"/>
      <c r="P24" s="2601">
        <v>14782.477396270287</v>
      </c>
      <c r="Q24" s="2418"/>
      <c r="R24" s="2433">
        <v>1821.9551215677075</v>
      </c>
      <c r="S24" s="2423"/>
      <c r="T24" s="2427"/>
      <c r="U24" s="2438">
        <v>3300.2028611947371</v>
      </c>
      <c r="V24" s="2429"/>
      <c r="W24" s="2430"/>
      <c r="X24" s="2431">
        <v>15879.714998336989</v>
      </c>
      <c r="Y24" s="2425"/>
      <c r="Z24" s="2419">
        <v>19571.907532600293</v>
      </c>
      <c r="AA24" s="2425"/>
      <c r="AB24" s="2419">
        <v>35451.622530937282</v>
      </c>
      <c r="AC24" s="2429"/>
      <c r="AD24" s="14"/>
      <c r="AF24" s="2390"/>
    </row>
    <row r="25" spans="1:37" x14ac:dyDescent="0.2">
      <c r="A25" s="2416" t="s">
        <v>531</v>
      </c>
      <c r="B25" s="2417">
        <v>13045.483</v>
      </c>
      <c r="C25" s="2418"/>
      <c r="D25" s="2419">
        <v>19141.248</v>
      </c>
      <c r="E25" s="2418"/>
      <c r="F25" s="2420">
        <v>1.070384</v>
      </c>
      <c r="G25" s="2418"/>
      <c r="H25" s="2601">
        <v>43469.545879348647</v>
      </c>
      <c r="I25" s="2434"/>
      <c r="J25" s="2422">
        <v>3059.5605171720745</v>
      </c>
      <c r="K25" s="2423"/>
      <c r="L25" s="2424">
        <v>19664.483</v>
      </c>
      <c r="M25" s="2425"/>
      <c r="N25" s="2420">
        <v>1.038111</v>
      </c>
      <c r="O25" s="2418"/>
      <c r="P25" s="2601">
        <v>43469.545879348647</v>
      </c>
      <c r="Q25" s="2435"/>
      <c r="R25" s="2433">
        <v>1656.6678630078532</v>
      </c>
      <c r="S25" s="2423"/>
      <c r="T25" s="2427"/>
      <c r="U25" s="2428">
        <v>4716.2283801799276</v>
      </c>
      <c r="V25" s="2429"/>
      <c r="W25" s="2430"/>
      <c r="X25" s="2431">
        <v>32866.580973169846</v>
      </c>
      <c r="Y25" s="2425"/>
      <c r="Z25" s="2419">
        <v>17796.349560531853</v>
      </c>
      <c r="AA25" s="2425"/>
      <c r="AB25" s="2419">
        <v>50662.930533701699</v>
      </c>
      <c r="AC25" s="2429"/>
      <c r="AD25" s="14"/>
      <c r="AE25" s="2843" t="s">
        <v>1220</v>
      </c>
      <c r="AF25" s="2390"/>
    </row>
    <row r="26" spans="1:37" x14ac:dyDescent="0.2">
      <c r="A26" s="2416" t="s">
        <v>500</v>
      </c>
      <c r="B26" s="2417">
        <v>14977.3995</v>
      </c>
      <c r="C26" s="2418"/>
      <c r="D26" s="2419">
        <v>29498.678100000001</v>
      </c>
      <c r="E26" s="2418"/>
      <c r="F26" s="2420">
        <v>1.0269330000000001</v>
      </c>
      <c r="G26" s="2418"/>
      <c r="H26" s="2601">
        <v>73126.452380273884</v>
      </c>
      <c r="I26" s="2421"/>
      <c r="J26" s="2422">
        <v>1969.5147419579298</v>
      </c>
      <c r="K26" s="2423"/>
      <c r="L26" s="2424">
        <v>41033.380799999999</v>
      </c>
      <c r="M26" s="2425"/>
      <c r="N26" s="2420">
        <v>1</v>
      </c>
      <c r="O26" s="2418"/>
      <c r="P26" s="2601">
        <v>73126.452380273884</v>
      </c>
      <c r="Q26" s="2418"/>
      <c r="R26" s="2433">
        <v>0</v>
      </c>
      <c r="S26" s="2423"/>
      <c r="T26" s="2427"/>
      <c r="U26" s="2428">
        <v>1969.5147419579298</v>
      </c>
      <c r="V26" s="2429"/>
      <c r="W26" s="2430"/>
      <c r="X26" s="2431">
        <v>21157.030684996069</v>
      </c>
      <c r="Y26" s="2425"/>
      <c r="Z26" s="2419">
        <v>0</v>
      </c>
      <c r="AA26" s="2425"/>
      <c r="AB26" s="2419">
        <v>21157.030684996069</v>
      </c>
      <c r="AC26" s="2429"/>
      <c r="AD26" s="14"/>
      <c r="AE26" s="2844"/>
      <c r="AF26" s="2390"/>
    </row>
    <row r="27" spans="1:37" x14ac:dyDescent="0.2">
      <c r="A27" s="2416" t="s">
        <v>503</v>
      </c>
      <c r="B27" s="2417">
        <v>13187.392099999999</v>
      </c>
      <c r="C27" s="2418"/>
      <c r="D27" s="2419">
        <v>37313.722600000001</v>
      </c>
      <c r="E27" s="2418"/>
      <c r="F27" s="2420">
        <v>1</v>
      </c>
      <c r="G27" s="2418"/>
      <c r="H27" s="2601">
        <v>99964.522107995581</v>
      </c>
      <c r="I27" s="2434"/>
      <c r="J27" s="2422">
        <v>0</v>
      </c>
      <c r="K27" s="2423"/>
      <c r="L27" s="2424">
        <v>41001.473599999998</v>
      </c>
      <c r="M27" s="2425"/>
      <c r="N27" s="2420">
        <v>1</v>
      </c>
      <c r="O27" s="2418"/>
      <c r="P27" s="2601">
        <v>99964.522107995581</v>
      </c>
      <c r="Q27" s="2435"/>
      <c r="R27" s="2433">
        <v>0</v>
      </c>
      <c r="S27" s="2423"/>
      <c r="T27" s="2427"/>
      <c r="U27" s="2428">
        <v>0</v>
      </c>
      <c r="V27" s="2429"/>
      <c r="W27" s="2430"/>
      <c r="X27" s="2431">
        <v>0</v>
      </c>
      <c r="Y27" s="2425"/>
      <c r="Z27" s="2419">
        <v>0</v>
      </c>
      <c r="AA27" s="2425"/>
      <c r="AB27" s="2419">
        <v>0</v>
      </c>
      <c r="AC27" s="2429"/>
      <c r="AD27" s="14"/>
      <c r="AE27" s="2844"/>
      <c r="AF27" s="2390"/>
    </row>
    <row r="28" spans="1:37" x14ac:dyDescent="0.2">
      <c r="A28" s="2416" t="s">
        <v>505</v>
      </c>
      <c r="B28" s="2417">
        <v>2459.6419000000001</v>
      </c>
      <c r="C28" s="2418"/>
      <c r="D28" s="2419">
        <v>6163.4977999999992</v>
      </c>
      <c r="E28" s="2418"/>
      <c r="F28" s="2420">
        <v>1</v>
      </c>
      <c r="G28" s="2418"/>
      <c r="H28" s="2601">
        <v>15453.85610544561</v>
      </c>
      <c r="I28" s="2421"/>
      <c r="J28" s="2422">
        <v>0</v>
      </c>
      <c r="K28" s="2423"/>
      <c r="L28" s="2424">
        <v>6163.4977999999992</v>
      </c>
      <c r="M28" s="2425"/>
      <c r="N28" s="2420">
        <v>1.1345460000000001</v>
      </c>
      <c r="O28" s="2418"/>
      <c r="P28" s="2601">
        <v>15453.85610544561</v>
      </c>
      <c r="Q28" s="2418"/>
      <c r="R28" s="2433">
        <v>2079.2545235632842</v>
      </c>
      <c r="S28" s="2423"/>
      <c r="T28" s="2427"/>
      <c r="U28" s="2428">
        <v>2079.2545235632842</v>
      </c>
      <c r="V28" s="2429"/>
      <c r="W28" s="2430"/>
      <c r="X28" s="2431">
        <v>0</v>
      </c>
      <c r="Y28" s="2425"/>
      <c r="Z28" s="2419">
        <v>22335.883463971026</v>
      </c>
      <c r="AA28" s="2425"/>
      <c r="AB28" s="2419">
        <v>22335.883463971026</v>
      </c>
      <c r="AC28" s="2429"/>
      <c r="AD28" s="14"/>
      <c r="AE28" s="2844"/>
      <c r="AF28" s="2390"/>
    </row>
    <row r="29" spans="1:37" x14ac:dyDescent="0.2">
      <c r="A29" s="2416" t="s">
        <v>988</v>
      </c>
      <c r="B29" s="2417">
        <v>3141.7310000000002</v>
      </c>
      <c r="C29" s="2418"/>
      <c r="D29" s="2419">
        <v>3568.3570000000004</v>
      </c>
      <c r="E29" s="2418"/>
      <c r="F29" s="2420">
        <v>1.1000000000000001</v>
      </c>
      <c r="G29" s="2418"/>
      <c r="H29" s="2601">
        <v>15582</v>
      </c>
      <c r="I29" s="2421"/>
      <c r="J29" s="2422">
        <v>1558.2000000000007</v>
      </c>
      <c r="K29" s="2423"/>
      <c r="L29" s="2424">
        <v>3568.3570000000004</v>
      </c>
      <c r="M29" s="2425"/>
      <c r="N29" s="2420">
        <v>1.1499999999999999</v>
      </c>
      <c r="O29" s="2418"/>
      <c r="P29" s="2601">
        <v>15582</v>
      </c>
      <c r="Q29" s="2418"/>
      <c r="R29" s="2433">
        <v>2337.2999999999993</v>
      </c>
      <c r="S29" s="2423"/>
      <c r="T29" s="2427"/>
      <c r="U29" s="2428">
        <v>3895.5</v>
      </c>
      <c r="V29" s="2429"/>
      <c r="W29" s="2430"/>
      <c r="X29" s="2431">
        <v>16738.582611769598</v>
      </c>
      <c r="Y29" s="2425"/>
      <c r="Z29" s="2419">
        <v>25107.873917654375</v>
      </c>
      <c r="AA29" s="2425"/>
      <c r="AB29" s="2419">
        <v>41846.456529423973</v>
      </c>
      <c r="AC29" s="2429"/>
      <c r="AD29" s="14"/>
      <c r="AF29" s="2390"/>
    </row>
    <row r="30" spans="1:37" x14ac:dyDescent="0.2">
      <c r="A30" s="2416" t="s">
        <v>104</v>
      </c>
      <c r="B30" s="2417">
        <v>135259.5852</v>
      </c>
      <c r="C30" s="2418" t="s">
        <v>490</v>
      </c>
      <c r="D30" s="2419">
        <v>197100.37270000001</v>
      </c>
      <c r="E30" s="2418" t="s">
        <v>490</v>
      </c>
      <c r="F30" s="2420">
        <v>1.0715619999999999</v>
      </c>
      <c r="G30" s="2418"/>
      <c r="H30" s="2601">
        <v>128503.06856194047</v>
      </c>
      <c r="I30" s="2434"/>
      <c r="J30" s="2422">
        <v>9195.9365924295707</v>
      </c>
      <c r="K30" s="2423"/>
      <c r="L30" s="2424">
        <v>197101.83670000001</v>
      </c>
      <c r="M30" s="2425"/>
      <c r="N30" s="2420">
        <v>1</v>
      </c>
      <c r="O30" s="2418"/>
      <c r="P30" s="2601">
        <v>128503.06856194047</v>
      </c>
      <c r="Q30" s="2418"/>
      <c r="R30" s="2433">
        <v>0</v>
      </c>
      <c r="S30" s="2423"/>
      <c r="T30" s="2427"/>
      <c r="U30" s="2428">
        <v>9195.9365924295707</v>
      </c>
      <c r="V30" s="2429"/>
      <c r="W30" s="2430"/>
      <c r="X30" s="2431">
        <v>98785.100978678791</v>
      </c>
      <c r="Y30" s="2425"/>
      <c r="Z30" s="2419">
        <v>0</v>
      </c>
      <c r="AA30" s="2425"/>
      <c r="AB30" s="2419">
        <v>98785.100978678791</v>
      </c>
      <c r="AC30" s="2429"/>
      <c r="AD30" s="14"/>
      <c r="AF30" s="2390"/>
    </row>
    <row r="31" spans="1:37" x14ac:dyDescent="0.2">
      <c r="A31" s="2416" t="s">
        <v>506</v>
      </c>
      <c r="B31" s="2417">
        <v>5308.6156000000001</v>
      </c>
      <c r="C31" s="2418"/>
      <c r="D31" s="2419">
        <v>21803.472699999998</v>
      </c>
      <c r="E31" s="2418"/>
      <c r="F31" s="2420">
        <v>1</v>
      </c>
      <c r="G31" s="2418"/>
      <c r="H31" s="2601">
        <v>65800.285486388151</v>
      </c>
      <c r="I31" s="2421"/>
      <c r="J31" s="2422">
        <v>0</v>
      </c>
      <c r="K31" s="2423"/>
      <c r="L31" s="2424">
        <v>21803.472699999998</v>
      </c>
      <c r="M31" s="2425"/>
      <c r="N31" s="2420">
        <v>1.022832</v>
      </c>
      <c r="O31" s="2418"/>
      <c r="P31" s="2601">
        <v>65800.285486388151</v>
      </c>
      <c r="Q31" s="2418"/>
      <c r="R31" s="2433">
        <v>1502.3521182252152</v>
      </c>
      <c r="S31" s="2423"/>
      <c r="T31" s="2427"/>
      <c r="U31" s="2428">
        <v>1502.3521182252152</v>
      </c>
      <c r="V31" s="2429"/>
      <c r="W31" s="2430"/>
      <c r="X31" s="2431">
        <v>0</v>
      </c>
      <c r="Y31" s="2425"/>
      <c r="Z31" s="2419">
        <v>16138.650393325503</v>
      </c>
      <c r="AA31" s="2425"/>
      <c r="AB31" s="2419">
        <v>16138.650393325503</v>
      </c>
      <c r="AC31" s="2429"/>
      <c r="AD31" s="14"/>
      <c r="AF31" s="2390"/>
      <c r="AG31" s="2390"/>
      <c r="AH31" s="2390"/>
      <c r="AI31" s="2390"/>
      <c r="AJ31" s="2390"/>
      <c r="AK31" s="2390"/>
    </row>
    <row r="32" spans="1:37" x14ac:dyDescent="0.2">
      <c r="A32" s="2436" t="s">
        <v>320</v>
      </c>
      <c r="B32" s="2417">
        <v>33811.037000000004</v>
      </c>
      <c r="C32" s="2418"/>
      <c r="D32" s="2419">
        <v>36940.117999999995</v>
      </c>
      <c r="E32" s="2418"/>
      <c r="F32" s="2420">
        <v>1.1000000000000001</v>
      </c>
      <c r="G32" s="2418"/>
      <c r="H32" s="2601">
        <v>92485.159653946714</v>
      </c>
      <c r="I32" s="2421"/>
      <c r="J32" s="2422">
        <v>9248.5159653946757</v>
      </c>
      <c r="K32" s="2423"/>
      <c r="L32" s="2424">
        <v>37903.367999999995</v>
      </c>
      <c r="M32" s="2425"/>
      <c r="N32" s="2420">
        <v>1</v>
      </c>
      <c r="O32" s="2418"/>
      <c r="P32" s="2601">
        <v>92485.159653946714</v>
      </c>
      <c r="Q32" s="2418"/>
      <c r="R32" s="2433">
        <v>0</v>
      </c>
      <c r="S32" s="2423"/>
      <c r="T32" s="2427"/>
      <c r="U32" s="2428">
        <v>9248.5159653946757</v>
      </c>
      <c r="V32" s="2429"/>
      <c r="W32" s="2430"/>
      <c r="X32" s="2431">
        <v>99349.922040193007</v>
      </c>
      <c r="Y32" s="2425"/>
      <c r="Z32" s="2419">
        <v>0</v>
      </c>
      <c r="AA32" s="2425"/>
      <c r="AB32" s="2419">
        <v>99349.922040193007</v>
      </c>
      <c r="AC32" s="2429"/>
      <c r="AD32" s="14"/>
      <c r="AF32" s="2390"/>
    </row>
    <row r="33" spans="1:33" x14ac:dyDescent="0.2">
      <c r="A33" s="2416" t="s">
        <v>614</v>
      </c>
      <c r="B33" s="2417">
        <v>12116.191999999999</v>
      </c>
      <c r="C33" s="2418"/>
      <c r="D33" s="2419">
        <v>13623.454</v>
      </c>
      <c r="E33" s="2418"/>
      <c r="F33" s="2420">
        <v>1.1000000000000001</v>
      </c>
      <c r="G33" s="2418"/>
      <c r="H33" s="2601">
        <v>33068.207848512306</v>
      </c>
      <c r="I33" s="2421"/>
      <c r="J33" s="2422">
        <v>3306.820784851232</v>
      </c>
      <c r="K33" s="2423"/>
      <c r="L33" s="2424">
        <v>13744.186</v>
      </c>
      <c r="M33" s="2425"/>
      <c r="N33" s="2420">
        <v>1.0803990000000001</v>
      </c>
      <c r="O33" s="2418"/>
      <c r="P33" s="2601">
        <v>33068.207848512306</v>
      </c>
      <c r="Q33" s="2437"/>
      <c r="R33" s="2433">
        <v>2658.6508428125453</v>
      </c>
      <c r="S33" s="2423"/>
      <c r="T33" s="2427"/>
      <c r="U33" s="2428">
        <v>5965.4716276637773</v>
      </c>
      <c r="V33" s="2429"/>
      <c r="W33" s="2430"/>
      <c r="X33" s="2431">
        <v>35522.713958124179</v>
      </c>
      <c r="Y33" s="2425"/>
      <c r="Z33" s="2419">
        <v>28559.906795192292</v>
      </c>
      <c r="AA33" s="2425"/>
      <c r="AB33" s="2419">
        <v>64082.620753316471</v>
      </c>
      <c r="AC33" s="2429"/>
      <c r="AD33" s="14"/>
      <c r="AF33" s="2390"/>
    </row>
    <row r="34" spans="1:33" x14ac:dyDescent="0.2">
      <c r="A34" s="2416" t="s">
        <v>509</v>
      </c>
      <c r="B34" s="2417">
        <v>9197.4840000000004</v>
      </c>
      <c r="C34" s="2418"/>
      <c r="D34" s="2419">
        <v>9682.0239999999994</v>
      </c>
      <c r="E34" s="2418"/>
      <c r="F34" s="2420">
        <v>1.1000000000000001</v>
      </c>
      <c r="G34" s="2418"/>
      <c r="H34" s="2601">
        <v>22679.801201809314</v>
      </c>
      <c r="I34" s="2421"/>
      <c r="J34" s="2422">
        <v>2267.980120180935</v>
      </c>
      <c r="K34" s="2423"/>
      <c r="L34" s="2424">
        <v>9682.0239999999994</v>
      </c>
      <c r="M34" s="2425"/>
      <c r="N34" s="2420">
        <v>1.1094139999999999</v>
      </c>
      <c r="O34" s="2418"/>
      <c r="P34" s="2601">
        <v>22679.801201809314</v>
      </c>
      <c r="Q34" s="2437"/>
      <c r="R34" s="2433">
        <v>2481.4877686947621</v>
      </c>
      <c r="S34" s="2423"/>
      <c r="T34" s="2427"/>
      <c r="U34" s="2428">
        <v>4749.4678888756971</v>
      </c>
      <c r="V34" s="2429"/>
      <c r="W34" s="2430"/>
      <c r="X34" s="2431">
        <v>24363.222053330574</v>
      </c>
      <c r="Y34" s="2425"/>
      <c r="Z34" s="2419">
        <v>26656.775777431048</v>
      </c>
      <c r="AA34" s="2425"/>
      <c r="AB34" s="2419">
        <v>51019.997830761626</v>
      </c>
      <c r="AC34" s="2429"/>
      <c r="AD34" s="14"/>
      <c r="AF34" s="2390"/>
    </row>
    <row r="35" spans="1:33" x14ac:dyDescent="0.2">
      <c r="A35" s="2436" t="s">
        <v>634</v>
      </c>
      <c r="B35" s="2417">
        <v>19274.963</v>
      </c>
      <c r="C35" s="2418"/>
      <c r="D35" s="2419">
        <v>19662.208999999999</v>
      </c>
      <c r="E35" s="2418"/>
      <c r="F35" s="2420">
        <v>1.1000000000000001</v>
      </c>
      <c r="G35" s="2418"/>
      <c r="H35" s="2601">
        <v>42991.601267814665</v>
      </c>
      <c r="I35" s="2421"/>
      <c r="J35" s="2422">
        <v>4299.1601267814694</v>
      </c>
      <c r="K35" s="2423"/>
      <c r="L35" s="2424">
        <v>19662.208999999999</v>
      </c>
      <c r="M35" s="2425"/>
      <c r="N35" s="2420">
        <v>1.038127</v>
      </c>
      <c r="O35" s="2418"/>
      <c r="P35" s="2601">
        <v>42991.601267814665</v>
      </c>
      <c r="Q35" s="2418"/>
      <c r="R35" s="2433">
        <v>1639.1407815379716</v>
      </c>
      <c r="S35" s="2423"/>
      <c r="T35" s="2427"/>
      <c r="U35" s="2428">
        <v>5938.3009083194411</v>
      </c>
      <c r="V35" s="2429"/>
      <c r="W35" s="2430"/>
      <c r="X35" s="2431">
        <v>46182.676770220409</v>
      </c>
      <c r="Y35" s="2425"/>
      <c r="Z35" s="2419">
        <v>17608.069172181946</v>
      </c>
      <c r="AA35" s="2425"/>
      <c r="AB35" s="2419">
        <v>63790.745942402355</v>
      </c>
      <c r="AC35" s="2429"/>
      <c r="AD35" s="14"/>
      <c r="AF35" s="2390"/>
    </row>
    <row r="36" spans="1:33" x14ac:dyDescent="0.2">
      <c r="A36" s="2416" t="s">
        <v>511</v>
      </c>
      <c r="B36" s="2417">
        <v>13142.8015</v>
      </c>
      <c r="C36" s="2418"/>
      <c r="D36" s="2419">
        <v>15977.379300000002</v>
      </c>
      <c r="E36" s="2418"/>
      <c r="F36" s="2420">
        <v>1.1000000000000001</v>
      </c>
      <c r="G36" s="2418"/>
      <c r="H36" s="2601">
        <v>39667.901341726807</v>
      </c>
      <c r="I36" s="2421"/>
      <c r="J36" s="2422">
        <v>3966.7901341726829</v>
      </c>
      <c r="K36" s="2423"/>
      <c r="L36" s="2424">
        <v>15977.379300000002</v>
      </c>
      <c r="M36" s="2425"/>
      <c r="N36" s="2420">
        <v>1.0644469999999999</v>
      </c>
      <c r="O36" s="2418"/>
      <c r="P36" s="2601">
        <v>39667.901341726807</v>
      </c>
      <c r="Q36" s="2437"/>
      <c r="R36" s="2433">
        <v>2556.4772377702611</v>
      </c>
      <c r="S36" s="2423"/>
      <c r="T36" s="2427"/>
      <c r="U36" s="2428">
        <v>6523.267371942944</v>
      </c>
      <c r="V36" s="2429"/>
      <c r="W36" s="2430"/>
      <c r="X36" s="2431">
        <v>42612.273369530238</v>
      </c>
      <c r="Y36" s="2425"/>
      <c r="Z36" s="2419">
        <v>27462.331818461073</v>
      </c>
      <c r="AA36" s="2425"/>
      <c r="AB36" s="2419">
        <v>70074.605187991314</v>
      </c>
      <c r="AC36" s="2429"/>
      <c r="AD36" s="14"/>
      <c r="AF36" s="2390"/>
    </row>
    <row r="37" spans="1:33" x14ac:dyDescent="0.2">
      <c r="A37" s="2416" t="s">
        <v>326</v>
      </c>
      <c r="B37" s="2417">
        <v>13015.7112</v>
      </c>
      <c r="C37" s="2418"/>
      <c r="D37" s="2419">
        <v>23506.9902</v>
      </c>
      <c r="E37" s="2418"/>
      <c r="F37" s="2420">
        <v>1.038424</v>
      </c>
      <c r="G37" s="2418"/>
      <c r="H37" s="2601">
        <v>65433.275455519419</v>
      </c>
      <c r="I37" s="2421"/>
      <c r="J37" s="2422">
        <v>2514.2081761028749</v>
      </c>
      <c r="K37" s="2423"/>
      <c r="L37" s="2424">
        <v>23506.9902</v>
      </c>
      <c r="M37" s="2425"/>
      <c r="N37" s="2420">
        <v>1.010664</v>
      </c>
      <c r="O37" s="2418"/>
      <c r="P37" s="2601">
        <v>65433.275455519419</v>
      </c>
      <c r="Q37" s="2437"/>
      <c r="R37" s="2433">
        <v>697.78044945766305</v>
      </c>
      <c r="S37" s="2423"/>
      <c r="T37" s="2427"/>
      <c r="U37" s="2428">
        <v>3211.9886255605379</v>
      </c>
      <c r="V37" s="2429"/>
      <c r="W37" s="2430"/>
      <c r="X37" s="2431">
        <v>27008.266755798046</v>
      </c>
      <c r="Y37" s="2425"/>
      <c r="Z37" s="2419">
        <v>7495.7359120297824</v>
      </c>
      <c r="AA37" s="2425"/>
      <c r="AB37" s="2419">
        <v>34504.00266782783</v>
      </c>
      <c r="AC37" s="2429"/>
      <c r="AD37" s="14"/>
      <c r="AF37" s="2390"/>
    </row>
    <row r="38" spans="1:33" ht="13.5" thickBot="1" x14ac:dyDescent="0.25">
      <c r="A38" s="2439" t="s">
        <v>513</v>
      </c>
      <c r="B38" s="2417">
        <v>13615.44</v>
      </c>
      <c r="C38" s="2390"/>
      <c r="D38" s="2440">
        <v>13763.908000000001</v>
      </c>
      <c r="E38" s="2412"/>
      <c r="F38" s="2441">
        <v>1.1000000000000001</v>
      </c>
      <c r="G38" s="2390"/>
      <c r="H38" s="2601">
        <v>22804.031960925418</v>
      </c>
      <c r="I38" s="2412"/>
      <c r="J38" s="2442">
        <v>2280.4031960925422</v>
      </c>
      <c r="K38" s="2443"/>
      <c r="L38" s="2444">
        <v>13763.908000000001</v>
      </c>
      <c r="M38" s="2445"/>
      <c r="N38" s="2420">
        <v>1.0802579999999999</v>
      </c>
      <c r="O38" s="2390"/>
      <c r="P38" s="2601">
        <v>22804.031960925418</v>
      </c>
      <c r="Q38" s="2446"/>
      <c r="R38" s="2447">
        <v>1830.2059971199524</v>
      </c>
      <c r="S38" s="2448"/>
      <c r="T38" s="2396"/>
      <c r="U38" s="2449">
        <v>4110.6091932124946</v>
      </c>
      <c r="V38" s="2450"/>
      <c r="W38" s="2430"/>
      <c r="X38" s="2451">
        <v>24496.673909599805</v>
      </c>
      <c r="Y38" s="2452"/>
      <c r="Z38" s="2453">
        <v>19660.540546366614</v>
      </c>
      <c r="AA38" s="2452"/>
      <c r="AB38" s="2453">
        <v>44157.214455966416</v>
      </c>
      <c r="AC38" s="2450"/>
      <c r="AD38" s="14"/>
      <c r="AF38" s="2390"/>
    </row>
    <row r="39" spans="1:33" ht="13.5" customHeight="1" thickBot="1" x14ac:dyDescent="0.3">
      <c r="A39" s="2317" t="s">
        <v>488</v>
      </c>
      <c r="B39" s="2324">
        <v>445783.33830000006</v>
      </c>
      <c r="C39" s="2454"/>
      <c r="D39" s="2327">
        <v>643661.80130000017</v>
      </c>
      <c r="E39" s="2310"/>
      <c r="F39" s="2455"/>
      <c r="G39" s="2454"/>
      <c r="H39" s="2602">
        <v>1222348.2506308868</v>
      </c>
      <c r="I39" s="2456"/>
      <c r="J39" s="2318">
        <v>77026.704836288525</v>
      </c>
      <c r="K39" s="2457"/>
      <c r="L39" s="2458">
        <v>665823.42880000023</v>
      </c>
      <c r="M39" s="2376"/>
      <c r="N39" s="2459"/>
      <c r="O39" s="2454"/>
      <c r="P39" s="2602">
        <v>1222348.2506308868</v>
      </c>
      <c r="Q39" s="2446"/>
      <c r="R39" s="2460">
        <v>31923.598346353709</v>
      </c>
      <c r="S39" s="2461"/>
      <c r="T39" s="2336"/>
      <c r="U39" s="2462">
        <v>108950.30318264222</v>
      </c>
      <c r="V39" s="2463"/>
      <c r="X39" s="2329">
        <v>827440.54820601188</v>
      </c>
      <c r="Y39" s="2376"/>
      <c r="Z39" s="2323">
        <v>342931.45179398829</v>
      </c>
      <c r="AA39" s="2376"/>
      <c r="AB39" s="2323">
        <v>1170372</v>
      </c>
      <c r="AC39" s="2450"/>
      <c r="AD39" s="320"/>
      <c r="AF39" s="2390"/>
    </row>
    <row r="40" spans="1:33" s="2464" customFormat="1" ht="16.5" x14ac:dyDescent="0.25">
      <c r="A40" s="2464" t="s">
        <v>61</v>
      </c>
      <c r="T40" s="2465"/>
      <c r="U40" s="2465"/>
      <c r="Z40" s="2466"/>
      <c r="AA40" s="2382"/>
      <c r="AB40" s="2467"/>
      <c r="AD40" s="320"/>
      <c r="AE40"/>
      <c r="AG40" s="2468"/>
    </row>
    <row r="41" spans="1:33" s="2464" customFormat="1" ht="16.5" x14ac:dyDescent="0.25">
      <c r="A41" s="2464" t="s">
        <v>362</v>
      </c>
      <c r="AD41" s="320"/>
      <c r="AE41"/>
      <c r="AG41" s="2469"/>
    </row>
    <row r="42" spans="1:33" s="2464" customFormat="1" ht="16.5" x14ac:dyDescent="0.25">
      <c r="A42" s="2464" t="s">
        <v>363</v>
      </c>
      <c r="AD42" s="320"/>
      <c r="AE42"/>
    </row>
    <row r="43" spans="1:33" s="2464" customFormat="1" ht="16.5" x14ac:dyDescent="0.25">
      <c r="A43" s="2464" t="s">
        <v>332</v>
      </c>
      <c r="AD43"/>
      <c r="AE43"/>
    </row>
    <row r="44" spans="1:33" ht="16.5" x14ac:dyDescent="0.25">
      <c r="A44" s="2470"/>
    </row>
    <row r="45" spans="1:33" x14ac:dyDescent="0.2">
      <c r="P45" s="2471"/>
    </row>
    <row r="46" spans="1:33" x14ac:dyDescent="0.2">
      <c r="F46" s="2471"/>
    </row>
    <row r="47" spans="1:33" x14ac:dyDescent="0.2">
      <c r="AE47" s="60"/>
    </row>
    <row r="53" spans="31:31" ht="15" x14ac:dyDescent="0.2">
      <c r="AE53" s="34"/>
    </row>
    <row r="54" spans="31:31" ht="15" x14ac:dyDescent="0.2">
      <c r="AE54" s="34"/>
    </row>
    <row r="55" spans="31:31" ht="15" x14ac:dyDescent="0.2">
      <c r="AE55" s="34"/>
    </row>
    <row r="56" spans="31:31" ht="15" x14ac:dyDescent="0.2">
      <c r="AE56" s="34"/>
    </row>
    <row r="57" spans="31:31" ht="15" x14ac:dyDescent="0.2">
      <c r="AE57" s="34"/>
    </row>
    <row r="58" spans="31:31" ht="15" x14ac:dyDescent="0.2">
      <c r="AE58" s="34"/>
    </row>
    <row r="59" spans="31:31" ht="15" x14ac:dyDescent="0.2">
      <c r="AE59" s="34"/>
    </row>
    <row r="60" spans="31:31" ht="15" x14ac:dyDescent="0.2">
      <c r="AE60" s="34"/>
    </row>
    <row r="61" spans="31:31" ht="15" x14ac:dyDescent="0.2">
      <c r="AE61" s="34"/>
    </row>
    <row r="62" spans="31:31" ht="15" x14ac:dyDescent="0.2">
      <c r="AE62" s="34"/>
    </row>
    <row r="63" spans="31:31" ht="15" x14ac:dyDescent="0.2">
      <c r="AE63" s="34"/>
    </row>
    <row r="64" spans="31:31" ht="15" x14ac:dyDescent="0.2">
      <c r="AE64" s="34"/>
    </row>
    <row r="66" spans="31:31" ht="15" x14ac:dyDescent="0.2">
      <c r="AE66" s="34"/>
    </row>
    <row r="67" spans="31:31" ht="15" x14ac:dyDescent="0.2">
      <c r="AE67" s="34"/>
    </row>
  </sheetData>
  <mergeCells count="82">
    <mergeCell ref="X14:Y14"/>
    <mergeCell ref="Z14:AA14"/>
    <mergeCell ref="AB14:AC14"/>
    <mergeCell ref="AE25:AE28"/>
    <mergeCell ref="P13:Q13"/>
    <mergeCell ref="R13:S13"/>
    <mergeCell ref="U13:V13"/>
    <mergeCell ref="B14:C14"/>
    <mergeCell ref="D14:E14"/>
    <mergeCell ref="F14:G14"/>
    <mergeCell ref="J14:K14"/>
    <mergeCell ref="L14:M14"/>
    <mergeCell ref="N14:O14"/>
    <mergeCell ref="R14:S14"/>
    <mergeCell ref="D13:E13"/>
    <mergeCell ref="F13:G13"/>
    <mergeCell ref="H13:I13"/>
    <mergeCell ref="J13:K13"/>
    <mergeCell ref="L13:M13"/>
    <mergeCell ref="N13:O13"/>
    <mergeCell ref="P11:Q11"/>
    <mergeCell ref="R11:S11"/>
    <mergeCell ref="U11:V11"/>
    <mergeCell ref="B12:C12"/>
    <mergeCell ref="F12:G12"/>
    <mergeCell ref="J12:K12"/>
    <mergeCell ref="L12:M12"/>
    <mergeCell ref="N12:O12"/>
    <mergeCell ref="R12:S12"/>
    <mergeCell ref="U12:V12"/>
    <mergeCell ref="B11:C11"/>
    <mergeCell ref="F11:G11"/>
    <mergeCell ref="H11:I11"/>
    <mergeCell ref="J11:K11"/>
    <mergeCell ref="L11:M11"/>
    <mergeCell ref="N11:O11"/>
    <mergeCell ref="Z10:AA10"/>
    <mergeCell ref="B10:C10"/>
    <mergeCell ref="D10:E10"/>
    <mergeCell ref="F10:G10"/>
    <mergeCell ref="H10:I10"/>
    <mergeCell ref="J10:K10"/>
    <mergeCell ref="L10:M10"/>
    <mergeCell ref="N10:O10"/>
    <mergeCell ref="P10:Q10"/>
    <mergeCell ref="R10:S10"/>
    <mergeCell ref="U10:V10"/>
    <mergeCell ref="X10:Y10"/>
    <mergeCell ref="Z8:AA8"/>
    <mergeCell ref="AB8:AC8"/>
    <mergeCell ref="B9:C9"/>
    <mergeCell ref="H9:I9"/>
    <mergeCell ref="L9:M9"/>
    <mergeCell ref="P9:Q9"/>
    <mergeCell ref="U9:V9"/>
    <mergeCell ref="X9:Y9"/>
    <mergeCell ref="Z9:AA9"/>
    <mergeCell ref="B8:G8"/>
    <mergeCell ref="H8:K8"/>
    <mergeCell ref="L8:O8"/>
    <mergeCell ref="P8:S8"/>
    <mergeCell ref="U8:V8"/>
    <mergeCell ref="X8:Y8"/>
    <mergeCell ref="B6:G6"/>
    <mergeCell ref="H6:K6"/>
    <mergeCell ref="L6:O6"/>
    <mergeCell ref="P6:S6"/>
    <mergeCell ref="U6:V6"/>
    <mergeCell ref="B7:G7"/>
    <mergeCell ref="H7:K7"/>
    <mergeCell ref="L7:O7"/>
    <mergeCell ref="P7:S7"/>
    <mergeCell ref="U7:V7"/>
    <mergeCell ref="P5:S5"/>
    <mergeCell ref="B3:K3"/>
    <mergeCell ref="L3:S3"/>
    <mergeCell ref="X3:AC3"/>
    <mergeCell ref="P4:Q4"/>
    <mergeCell ref="X4:AC4"/>
    <mergeCell ref="B5:G5"/>
    <mergeCell ref="H5:K5"/>
    <mergeCell ref="L5:O5"/>
  </mergeCells>
  <pageMargins left="0.4" right="0.32" top="0.45" bottom="0.51" header="0.5" footer="0.5"/>
  <pageSetup paperSize="9" scale="65" orientation="landscape" horizontalDpi="300"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30"/>
  <sheetViews>
    <sheetView zoomScale="80" zoomScaleNormal="80" workbookViewId="0">
      <pane xSplit="2" ySplit="12" topLeftCell="C13" activePane="bottomRight" state="frozen"/>
      <selection activeCell="A19" sqref="A19:I19"/>
      <selection pane="topRight" activeCell="A19" sqref="A19:I19"/>
      <selection pane="bottomLeft" activeCell="A19" sqref="A19:I19"/>
      <selection pane="bottomRight" activeCell="Y17" sqref="Y17"/>
    </sheetView>
  </sheetViews>
  <sheetFormatPr defaultRowHeight="12.75" x14ac:dyDescent="0.2"/>
  <cols>
    <col min="1" max="1" width="4.42578125" customWidth="1"/>
    <col min="2" max="2" width="21.42578125" customWidth="1"/>
    <col min="3" max="3" width="10.140625" customWidth="1"/>
    <col min="4" max="4" width="2.140625" customWidth="1"/>
    <col min="5" max="5" width="10.28515625" customWidth="1"/>
    <col min="6" max="6" width="1.5703125" customWidth="1"/>
    <col min="7" max="7" width="10.28515625" customWidth="1"/>
    <col min="8" max="8" width="2" customWidth="1"/>
    <col min="9" max="9" width="11.140625" customWidth="1"/>
    <col min="10" max="10" width="2.7109375" customWidth="1"/>
    <col min="11" max="11" width="11.85546875" customWidth="1"/>
    <col min="12" max="12" width="1.7109375" customWidth="1"/>
    <col min="13" max="13" width="11.140625" customWidth="1"/>
    <col min="14" max="14" width="1.7109375" customWidth="1"/>
    <col min="15" max="15" width="12.140625" customWidth="1"/>
    <col min="16" max="16" width="2.140625" customWidth="1"/>
    <col min="17" max="17" width="12.42578125" customWidth="1"/>
    <col min="18" max="18" width="2.28515625" customWidth="1"/>
    <col min="19" max="19" width="10.5703125" customWidth="1"/>
    <col min="20" max="20" width="1.5703125" customWidth="1"/>
    <col min="21" max="21" width="2.5703125" customWidth="1"/>
    <col min="22" max="22" width="4.85546875" customWidth="1"/>
    <col min="24" max="24" width="11.42578125" customWidth="1"/>
  </cols>
  <sheetData>
    <row r="1" spans="1:26" ht="23.25" x14ac:dyDescent="0.35">
      <c r="A1" s="325" t="s">
        <v>1221</v>
      </c>
      <c r="B1" s="325"/>
      <c r="C1" s="325"/>
      <c r="D1" s="325"/>
      <c r="E1" s="325"/>
      <c r="F1" s="325"/>
      <c r="G1" s="325"/>
      <c r="H1" s="325"/>
      <c r="K1" s="326"/>
      <c r="V1" s="24"/>
    </row>
    <row r="2" spans="1:26" ht="13.5" thickBot="1" x14ac:dyDescent="0.25"/>
    <row r="3" spans="1:26" x14ac:dyDescent="0.2">
      <c r="A3" s="25"/>
      <c r="B3" s="26"/>
      <c r="C3" s="2847" t="s">
        <v>451</v>
      </c>
      <c r="D3" s="2848"/>
      <c r="E3" s="2848"/>
      <c r="F3" s="2848"/>
      <c r="G3" s="2848"/>
      <c r="H3" s="2848"/>
      <c r="I3" s="2848"/>
      <c r="J3" s="2848"/>
      <c r="K3" s="2848"/>
      <c r="L3" s="2848"/>
      <c r="M3" s="2848"/>
      <c r="N3" s="2848"/>
      <c r="O3" s="2848"/>
      <c r="P3" s="2868"/>
      <c r="Q3" s="2139"/>
      <c r="R3" s="2633"/>
      <c r="S3" s="3306" t="s">
        <v>464</v>
      </c>
      <c r="T3" s="3308"/>
      <c r="U3" s="2645"/>
    </row>
    <row r="4" spans="1:26" x14ac:dyDescent="0.2">
      <c r="A4" s="1"/>
      <c r="B4" s="14"/>
      <c r="C4" s="22"/>
      <c r="D4" s="37"/>
      <c r="E4" s="37"/>
      <c r="F4" s="37"/>
      <c r="G4" s="37"/>
      <c r="H4" s="37"/>
      <c r="I4" s="3333" t="s">
        <v>341</v>
      </c>
      <c r="J4" s="3333"/>
      <c r="K4" s="437">
        <v>2014</v>
      </c>
      <c r="L4" s="2640"/>
      <c r="N4" s="2640"/>
      <c r="O4" s="2640"/>
      <c r="P4" s="2641"/>
      <c r="Q4" s="1897" t="s">
        <v>488</v>
      </c>
      <c r="R4" s="2633"/>
      <c r="S4" s="2971" t="s">
        <v>410</v>
      </c>
      <c r="T4" s="2972"/>
      <c r="U4" s="2645"/>
    </row>
    <row r="5" spans="1:26" x14ac:dyDescent="0.2">
      <c r="A5" s="1"/>
      <c r="B5" s="14"/>
      <c r="C5" s="3314" t="s">
        <v>880</v>
      </c>
      <c r="D5" s="2983"/>
      <c r="E5" s="2983"/>
      <c r="F5" s="2983"/>
      <c r="G5" s="2983"/>
      <c r="H5" s="2983"/>
      <c r="I5" s="2983"/>
      <c r="J5" s="2984"/>
      <c r="K5" s="2849" t="s">
        <v>455</v>
      </c>
      <c r="L5" s="2890"/>
      <c r="M5" s="2890"/>
      <c r="N5" s="2850"/>
      <c r="O5" s="2982" t="s">
        <v>881</v>
      </c>
      <c r="P5" s="2984"/>
      <c r="Q5" s="1897" t="s">
        <v>367</v>
      </c>
      <c r="R5" s="2633"/>
      <c r="S5" s="2971" t="s">
        <v>39</v>
      </c>
      <c r="T5" s="2972"/>
      <c r="U5" s="2033"/>
    </row>
    <row r="6" spans="1:26" x14ac:dyDescent="0.2">
      <c r="A6" s="1"/>
      <c r="B6" s="14"/>
      <c r="C6" s="22"/>
      <c r="D6" s="37"/>
      <c r="E6" s="37"/>
      <c r="F6" s="37"/>
      <c r="G6" s="37"/>
      <c r="H6" s="37"/>
      <c r="I6" s="2640"/>
      <c r="J6" s="2641"/>
      <c r="K6" s="2882" t="s">
        <v>299</v>
      </c>
      <c r="L6" s="2883"/>
      <c r="M6" s="2883"/>
      <c r="N6" s="2884"/>
      <c r="O6" s="2964" t="s">
        <v>488</v>
      </c>
      <c r="P6" s="2965"/>
      <c r="Q6" s="1897" t="s">
        <v>371</v>
      </c>
      <c r="R6" s="2633"/>
      <c r="S6" s="3334" t="s">
        <v>341</v>
      </c>
      <c r="T6" s="3335"/>
      <c r="U6" s="2033"/>
    </row>
    <row r="7" spans="1:26" x14ac:dyDescent="0.2">
      <c r="A7" s="2971" t="s">
        <v>678</v>
      </c>
      <c r="B7" s="2853"/>
      <c r="C7" s="2851" t="s">
        <v>882</v>
      </c>
      <c r="D7" s="2864"/>
      <c r="E7" s="2854" t="s">
        <v>883</v>
      </c>
      <c r="F7" s="2864"/>
      <c r="G7" s="2854" t="s">
        <v>884</v>
      </c>
      <c r="H7" s="2864"/>
      <c r="I7" s="2854" t="s">
        <v>626</v>
      </c>
      <c r="J7" s="2864"/>
      <c r="K7" s="2849" t="s">
        <v>457</v>
      </c>
      <c r="L7" s="2850"/>
      <c r="M7" s="2887" t="s">
        <v>458</v>
      </c>
      <c r="N7" s="2886"/>
      <c r="O7" s="2655"/>
      <c r="P7" s="2655"/>
      <c r="Q7" s="1897" t="s">
        <v>885</v>
      </c>
      <c r="R7" s="2633"/>
      <c r="S7" s="3334" t="s">
        <v>1050</v>
      </c>
      <c r="T7" s="3335"/>
      <c r="U7" s="1396"/>
    </row>
    <row r="8" spans="1:26" x14ac:dyDescent="0.2">
      <c r="A8" s="2851"/>
      <c r="B8" s="2853"/>
      <c r="C8" s="2851" t="s">
        <v>886</v>
      </c>
      <c r="D8" s="2864"/>
      <c r="E8" s="2854" t="s">
        <v>887</v>
      </c>
      <c r="F8" s="2864"/>
      <c r="G8" s="2854" t="s">
        <v>888</v>
      </c>
      <c r="H8" s="2864"/>
      <c r="I8" s="2854" t="s">
        <v>456</v>
      </c>
      <c r="J8" s="2864"/>
      <c r="K8" s="2854" t="s">
        <v>383</v>
      </c>
      <c r="L8" s="2864"/>
      <c r="M8" s="438" t="s">
        <v>22</v>
      </c>
      <c r="N8" s="365"/>
      <c r="O8" s="2140"/>
      <c r="P8" s="2140"/>
      <c r="Q8" s="1897" t="s">
        <v>410</v>
      </c>
      <c r="R8" s="2633"/>
      <c r="S8" s="2971"/>
      <c r="T8" s="2972"/>
      <c r="U8" s="2645"/>
      <c r="X8" s="1393"/>
      <c r="Y8" s="1393"/>
    </row>
    <row r="9" spans="1:26" x14ac:dyDescent="0.2">
      <c r="A9" s="1"/>
      <c r="B9" s="14"/>
      <c r="C9" s="2851" t="s">
        <v>889</v>
      </c>
      <c r="D9" s="2864"/>
      <c r="E9" s="2854" t="s">
        <v>890</v>
      </c>
      <c r="F9" s="2864"/>
      <c r="G9" s="2854" t="s">
        <v>891</v>
      </c>
      <c r="H9" s="2864"/>
      <c r="I9" s="2854" t="s">
        <v>892</v>
      </c>
      <c r="J9" s="2864"/>
      <c r="K9" s="31"/>
      <c r="L9" s="14"/>
      <c r="M9" s="2885"/>
      <c r="N9" s="3143"/>
      <c r="O9" s="2655"/>
      <c r="P9" s="2655"/>
      <c r="Q9" s="647"/>
      <c r="R9" s="2633"/>
      <c r="S9" s="1399"/>
      <c r="T9" s="1404"/>
      <c r="U9" s="1396"/>
      <c r="X9" s="1393"/>
      <c r="Y9" s="1393"/>
    </row>
    <row r="10" spans="1:26" x14ac:dyDescent="0.2">
      <c r="A10" s="1"/>
      <c r="B10" s="14"/>
      <c r="C10" s="2851" t="s">
        <v>893</v>
      </c>
      <c r="D10" s="2864"/>
      <c r="E10" s="31"/>
      <c r="F10" s="14"/>
      <c r="G10" s="3196" t="s">
        <v>894</v>
      </c>
      <c r="H10" s="3197"/>
      <c r="I10" s="2854" t="s">
        <v>135</v>
      </c>
      <c r="J10" s="2864"/>
      <c r="K10" s="2631"/>
      <c r="L10" s="2633"/>
      <c r="M10" s="2631"/>
      <c r="N10" s="2632"/>
      <c r="O10" s="2633"/>
      <c r="P10" s="2633"/>
      <c r="Q10" s="647"/>
      <c r="R10" s="2633"/>
      <c r="S10" s="1399"/>
      <c r="T10" s="1404"/>
      <c r="U10" s="1396"/>
    </row>
    <row r="11" spans="1:26" x14ac:dyDescent="0.2">
      <c r="A11" s="2638"/>
      <c r="B11" s="2633"/>
      <c r="C11" s="3151" t="s">
        <v>895</v>
      </c>
      <c r="D11" s="2884"/>
      <c r="E11" s="2882" t="s">
        <v>138</v>
      </c>
      <c r="F11" s="2884"/>
      <c r="G11" s="2882" t="s">
        <v>896</v>
      </c>
      <c r="H11" s="2884"/>
      <c r="I11" s="2882" t="s">
        <v>897</v>
      </c>
      <c r="J11" s="2884"/>
      <c r="K11" s="2882" t="s">
        <v>142</v>
      </c>
      <c r="L11" s="2884"/>
      <c r="M11" s="2882" t="s">
        <v>143</v>
      </c>
      <c r="N11" s="2884"/>
      <c r="O11" s="2854" t="s">
        <v>898</v>
      </c>
      <c r="P11" s="2864"/>
      <c r="Q11" s="647"/>
      <c r="R11" s="2633"/>
      <c r="S11" s="2851"/>
      <c r="T11" s="2853"/>
      <c r="U11" s="14"/>
      <c r="V11" s="13"/>
      <c r="X11" s="2705"/>
      <c r="Y11" s="2705"/>
      <c r="Z11" s="2705"/>
    </row>
    <row r="12" spans="1:26" ht="13.5" thickBot="1" x14ac:dyDescent="0.25">
      <c r="A12" s="262"/>
      <c r="B12" s="2141" t="s">
        <v>879</v>
      </c>
      <c r="C12" s="2142">
        <v>1</v>
      </c>
      <c r="D12" s="2143"/>
      <c r="E12" s="2144">
        <v>1</v>
      </c>
      <c r="F12" s="2143"/>
      <c r="G12" s="2144">
        <v>1</v>
      </c>
      <c r="H12" s="41"/>
      <c r="I12" s="336">
        <v>1</v>
      </c>
      <c r="J12" s="2145"/>
      <c r="K12" s="336">
        <v>1</v>
      </c>
      <c r="L12" s="340"/>
      <c r="M12" s="336">
        <v>3</v>
      </c>
      <c r="N12" s="227"/>
      <c r="O12" s="17"/>
      <c r="P12" s="17"/>
      <c r="Q12" s="1898"/>
      <c r="R12" s="2633"/>
      <c r="S12" s="3142" t="s">
        <v>486</v>
      </c>
      <c r="T12" s="3141"/>
      <c r="U12" s="2633"/>
    </row>
    <row r="13" spans="1:26" x14ac:dyDescent="0.2">
      <c r="A13" s="693" t="s">
        <v>591</v>
      </c>
      <c r="B13" s="669"/>
      <c r="C13" s="2225">
        <v>122.76</v>
      </c>
      <c r="D13" s="2226"/>
      <c r="E13" s="2227">
        <v>46.5</v>
      </c>
      <c r="F13" s="2226"/>
      <c r="G13" s="2227">
        <v>2.4500000000000002</v>
      </c>
      <c r="H13" s="2228"/>
      <c r="I13" s="2150">
        <v>171.70999999999998</v>
      </c>
      <c r="J13" s="1997"/>
      <c r="K13" s="2040">
        <v>109.5</v>
      </c>
      <c r="L13" s="2041"/>
      <c r="M13" s="2040">
        <v>17</v>
      </c>
      <c r="N13" s="2042"/>
      <c r="O13" s="2041">
        <v>298.20999999999998</v>
      </c>
      <c r="P13" s="2041"/>
      <c r="Q13" s="2151">
        <v>332.21</v>
      </c>
      <c r="R13" s="14"/>
      <c r="S13" s="654">
        <v>36108.86531871694</v>
      </c>
      <c r="T13" s="643"/>
      <c r="U13" s="1"/>
      <c r="X13" s="91"/>
      <c r="Y13" s="99"/>
      <c r="Z13" s="2706"/>
    </row>
    <row r="14" spans="1:26" x14ac:dyDescent="0.2">
      <c r="A14" s="642" t="s">
        <v>494</v>
      </c>
      <c r="B14" s="669"/>
      <c r="C14" s="2229">
        <v>1372.57</v>
      </c>
      <c r="D14" s="2230"/>
      <c r="E14" s="2231">
        <v>117.29</v>
      </c>
      <c r="F14" s="2230"/>
      <c r="G14" s="2231">
        <v>133.75</v>
      </c>
      <c r="H14" s="2232"/>
      <c r="I14" s="2150">
        <v>1623.61</v>
      </c>
      <c r="J14" s="1997"/>
      <c r="K14" s="2040">
        <v>622.76</v>
      </c>
      <c r="L14" s="2041"/>
      <c r="M14" s="2040">
        <v>204</v>
      </c>
      <c r="N14" s="2042"/>
      <c r="O14" s="2041">
        <v>2450.37</v>
      </c>
      <c r="P14" s="2041"/>
      <c r="Q14" s="2151">
        <v>2858.37</v>
      </c>
      <c r="R14" s="14"/>
      <c r="S14" s="654">
        <v>310684.49884428806</v>
      </c>
      <c r="T14" s="643"/>
      <c r="U14" s="1"/>
      <c r="X14" s="91"/>
      <c r="Y14" s="99"/>
      <c r="Z14" s="2706"/>
    </row>
    <row r="15" spans="1:26" x14ac:dyDescent="0.2">
      <c r="A15" s="693" t="s">
        <v>612</v>
      </c>
      <c r="B15" s="702"/>
      <c r="C15" s="2229">
        <v>72.83</v>
      </c>
      <c r="D15" s="2230"/>
      <c r="E15" s="2231">
        <v>13.65</v>
      </c>
      <c r="F15" s="2230"/>
      <c r="G15" s="2231">
        <v>0.69</v>
      </c>
      <c r="H15" s="2232"/>
      <c r="I15" s="2150">
        <v>87.17</v>
      </c>
      <c r="J15" s="1997"/>
      <c r="K15" s="2040">
        <v>32</v>
      </c>
      <c r="L15" s="2041"/>
      <c r="M15" s="2040">
        <v>12</v>
      </c>
      <c r="N15" s="2042"/>
      <c r="O15" s="2041">
        <v>131.17000000000002</v>
      </c>
      <c r="P15" s="2041"/>
      <c r="Q15" s="2151">
        <v>155.17000000000002</v>
      </c>
      <c r="R15" s="14"/>
      <c r="S15" s="654">
        <v>16865.875896286409</v>
      </c>
      <c r="T15" s="643"/>
      <c r="U15" s="1"/>
      <c r="X15" s="91"/>
      <c r="Y15" s="99"/>
      <c r="Z15" s="2706"/>
    </row>
    <row r="16" spans="1:26" x14ac:dyDescent="0.2">
      <c r="A16" s="693" t="s">
        <v>306</v>
      </c>
      <c r="B16" s="669"/>
      <c r="C16" s="2229">
        <v>135.76</v>
      </c>
      <c r="D16" s="2230"/>
      <c r="E16" s="2231">
        <v>10.93</v>
      </c>
      <c r="F16" s="2230"/>
      <c r="G16" s="2231">
        <v>5.44</v>
      </c>
      <c r="H16" s="2232"/>
      <c r="I16" s="2150">
        <v>152.13</v>
      </c>
      <c r="J16" s="1997"/>
      <c r="K16" s="2040">
        <v>90.5</v>
      </c>
      <c r="L16" s="2041"/>
      <c r="M16" s="2040">
        <v>18</v>
      </c>
      <c r="N16" s="2042"/>
      <c r="O16" s="2041">
        <v>260.63</v>
      </c>
      <c r="P16" s="2041"/>
      <c r="Q16" s="2151">
        <v>296.63</v>
      </c>
      <c r="R16" s="14"/>
      <c r="S16" s="654">
        <v>32241.572256979034</v>
      </c>
      <c r="T16" s="643"/>
      <c r="U16" s="1"/>
      <c r="X16" s="91"/>
      <c r="Y16" s="99"/>
      <c r="Z16" s="2706"/>
    </row>
    <row r="17" spans="1:26" x14ac:dyDescent="0.2">
      <c r="A17" s="693" t="s">
        <v>496</v>
      </c>
      <c r="B17" s="669"/>
      <c r="C17" s="2229">
        <v>260.08</v>
      </c>
      <c r="D17" s="2230"/>
      <c r="E17" s="2231">
        <v>14.75</v>
      </c>
      <c r="F17" s="2230"/>
      <c r="G17" s="2231">
        <v>5.4</v>
      </c>
      <c r="H17" s="2232"/>
      <c r="I17" s="2150">
        <v>280.22999999999996</v>
      </c>
      <c r="J17" s="1997"/>
      <c r="K17" s="2040">
        <v>238.93</v>
      </c>
      <c r="L17" s="2041"/>
      <c r="M17" s="2040">
        <v>66</v>
      </c>
      <c r="N17" s="2042"/>
      <c r="O17" s="2041">
        <v>585.16</v>
      </c>
      <c r="P17" s="2041"/>
      <c r="Q17" s="2151">
        <v>717.16</v>
      </c>
      <c r="R17" s="14"/>
      <c r="S17" s="654">
        <v>77950.193708711478</v>
      </c>
      <c r="T17" s="643"/>
      <c r="U17" s="1"/>
      <c r="X17" s="91"/>
      <c r="Y17" s="99"/>
      <c r="Z17" s="2706"/>
    </row>
    <row r="18" spans="1:26" x14ac:dyDescent="0.2">
      <c r="A18" s="644" t="s">
        <v>445</v>
      </c>
      <c r="B18" s="669"/>
      <c r="C18" s="2233">
        <v>627.71</v>
      </c>
      <c r="D18" s="2234"/>
      <c r="E18" s="2235">
        <v>39.590000000000003</v>
      </c>
      <c r="F18" s="2234"/>
      <c r="G18" s="2235">
        <v>92.58</v>
      </c>
      <c r="H18" s="2236"/>
      <c r="I18" s="2150">
        <v>759.88000000000011</v>
      </c>
      <c r="J18" s="1997"/>
      <c r="K18" s="2040">
        <v>318.33</v>
      </c>
      <c r="L18" s="2041"/>
      <c r="M18" s="2040">
        <v>104</v>
      </c>
      <c r="N18" s="2042"/>
      <c r="O18" s="2041">
        <v>1182.21</v>
      </c>
      <c r="P18" s="2041"/>
      <c r="Q18" s="2151">
        <v>1390.21</v>
      </c>
      <c r="R18" s="14"/>
      <c r="S18" s="654">
        <v>151105.94399546515</v>
      </c>
      <c r="T18" s="643"/>
      <c r="U18" s="1"/>
      <c r="X18" s="91"/>
      <c r="Y18" s="99"/>
      <c r="Z18" s="2706"/>
    </row>
    <row r="19" spans="1:26" x14ac:dyDescent="0.2">
      <c r="A19" s="644" t="s">
        <v>592</v>
      </c>
      <c r="B19" s="702"/>
      <c r="C19" s="2233">
        <v>761.92</v>
      </c>
      <c r="D19" s="2234"/>
      <c r="E19" s="2235">
        <v>253.47</v>
      </c>
      <c r="F19" s="2234"/>
      <c r="G19" s="2235">
        <v>59.52</v>
      </c>
      <c r="H19" s="2236"/>
      <c r="I19" s="2150">
        <v>1074.9100000000001</v>
      </c>
      <c r="J19" s="1997"/>
      <c r="K19" s="2040">
        <v>353.75</v>
      </c>
      <c r="L19" s="2041"/>
      <c r="M19" s="2040">
        <v>106</v>
      </c>
      <c r="N19" s="2042"/>
      <c r="O19" s="2041">
        <v>1534.66</v>
      </c>
      <c r="P19" s="2041"/>
      <c r="Q19" s="2151">
        <v>1746.66</v>
      </c>
      <c r="R19" s="14"/>
      <c r="S19" s="654">
        <v>189849.52499199341</v>
      </c>
      <c r="T19" s="643"/>
      <c r="U19" s="1"/>
      <c r="V19" s="3227">
        <v>2.5499999999999998</v>
      </c>
      <c r="X19" s="91"/>
      <c r="Y19" s="99"/>
      <c r="Z19" s="2706"/>
    </row>
    <row r="20" spans="1:26" x14ac:dyDescent="0.2">
      <c r="A20" s="693" t="s">
        <v>593</v>
      </c>
      <c r="B20" s="669"/>
      <c r="C20" s="2229">
        <v>1602.47</v>
      </c>
      <c r="D20" s="2230"/>
      <c r="E20" s="2231">
        <v>52.35</v>
      </c>
      <c r="F20" s="2230"/>
      <c r="G20" s="2231">
        <v>53.79</v>
      </c>
      <c r="H20" s="2232"/>
      <c r="I20" s="2150">
        <v>1708.61</v>
      </c>
      <c r="J20" s="1997"/>
      <c r="K20" s="2040">
        <v>665.56799999999998</v>
      </c>
      <c r="L20" s="2041"/>
      <c r="M20" s="2040">
        <v>264</v>
      </c>
      <c r="N20" s="2042"/>
      <c r="O20" s="2041">
        <v>2638.1779999999999</v>
      </c>
      <c r="P20" s="2041"/>
      <c r="Q20" s="2151">
        <v>3166.1779999999999</v>
      </c>
      <c r="R20" s="14"/>
      <c r="S20" s="654">
        <v>344141.04023685184</v>
      </c>
      <c r="T20" s="643"/>
      <c r="U20" s="1"/>
      <c r="V20" s="3227"/>
      <c r="X20" s="91"/>
      <c r="Y20" s="99"/>
      <c r="Z20" s="2706"/>
    </row>
    <row r="21" spans="1:26" x14ac:dyDescent="0.2">
      <c r="A21" s="693" t="s">
        <v>594</v>
      </c>
      <c r="B21" s="669"/>
      <c r="C21" s="2229">
        <v>233.96</v>
      </c>
      <c r="D21" s="2230"/>
      <c r="E21" s="2231">
        <v>9.2100000000000009</v>
      </c>
      <c r="F21" s="2230"/>
      <c r="G21" s="2231">
        <v>0.53</v>
      </c>
      <c r="H21" s="2232"/>
      <c r="I21" s="2150">
        <v>243.70000000000002</v>
      </c>
      <c r="J21" s="1997"/>
      <c r="K21" s="2040">
        <v>141.38300000000001</v>
      </c>
      <c r="L21" s="2041"/>
      <c r="M21" s="2040">
        <v>14</v>
      </c>
      <c r="N21" s="2042"/>
      <c r="O21" s="2041">
        <v>399.08300000000003</v>
      </c>
      <c r="P21" s="2041"/>
      <c r="Q21" s="2151">
        <v>427.08300000000003</v>
      </c>
      <c r="R21" s="14"/>
      <c r="S21" s="654">
        <v>46420.885966447691</v>
      </c>
      <c r="T21" s="643"/>
      <c r="U21" s="1"/>
      <c r="V21" s="3227"/>
      <c r="X21" s="91"/>
      <c r="Y21" s="99"/>
      <c r="Z21" s="2706"/>
    </row>
    <row r="22" spans="1:26" x14ac:dyDescent="0.2">
      <c r="A22" s="693" t="s">
        <v>520</v>
      </c>
      <c r="B22" s="669"/>
      <c r="C22" s="2229">
        <v>13.48</v>
      </c>
      <c r="D22" s="2230"/>
      <c r="E22" s="2231">
        <v>1.63</v>
      </c>
      <c r="F22" s="2230"/>
      <c r="G22" s="2231">
        <v>0.53</v>
      </c>
      <c r="H22" s="2232"/>
      <c r="I22" s="2150">
        <v>15.639999999999999</v>
      </c>
      <c r="J22" s="1997"/>
      <c r="K22" s="2040">
        <v>0</v>
      </c>
      <c r="L22" s="2041"/>
      <c r="M22" s="2040">
        <v>0</v>
      </c>
      <c r="N22" s="2042"/>
      <c r="O22" s="2041">
        <v>15.639999999999999</v>
      </c>
      <c r="P22" s="2041"/>
      <c r="Q22" s="2151">
        <v>15.639999999999999</v>
      </c>
      <c r="R22" s="14"/>
      <c r="S22" s="654">
        <v>1699.9568152214952</v>
      </c>
      <c r="T22" s="643"/>
      <c r="U22" s="1"/>
      <c r="V22" s="3227"/>
      <c r="X22" s="91"/>
      <c r="Y22" s="99"/>
      <c r="Z22" s="2706"/>
    </row>
    <row r="23" spans="1:26" x14ac:dyDescent="0.2">
      <c r="A23" s="644" t="s">
        <v>531</v>
      </c>
      <c r="B23" s="669"/>
      <c r="C23" s="2233">
        <v>281.42</v>
      </c>
      <c r="D23" s="2234"/>
      <c r="E23" s="2235">
        <v>77.39</v>
      </c>
      <c r="F23" s="2234"/>
      <c r="G23" s="2235">
        <v>7.21</v>
      </c>
      <c r="H23" s="2236"/>
      <c r="I23" s="2150">
        <v>366.02</v>
      </c>
      <c r="J23" s="1997"/>
      <c r="K23" s="2040">
        <v>315.83699999999999</v>
      </c>
      <c r="L23" s="2041"/>
      <c r="M23" s="2040">
        <v>72</v>
      </c>
      <c r="N23" s="2042"/>
      <c r="O23" s="2041">
        <v>753.85699999999997</v>
      </c>
      <c r="P23" s="2041"/>
      <c r="Q23" s="2151">
        <v>897.85699999999997</v>
      </c>
      <c r="R23" s="14"/>
      <c r="S23" s="654">
        <v>97590.673033524683</v>
      </c>
      <c r="T23" s="643"/>
      <c r="U23" s="1"/>
      <c r="X23" s="91"/>
      <c r="Y23" s="99"/>
      <c r="Z23" s="2706"/>
    </row>
    <row r="24" spans="1:26" x14ac:dyDescent="0.2">
      <c r="A24" s="693" t="s">
        <v>500</v>
      </c>
      <c r="B24" s="669"/>
      <c r="C24" s="2229">
        <v>980.71</v>
      </c>
      <c r="D24" s="2230"/>
      <c r="E24" s="2231">
        <v>107.34</v>
      </c>
      <c r="F24" s="2230"/>
      <c r="G24" s="2231">
        <v>38.9</v>
      </c>
      <c r="H24" s="2232"/>
      <c r="I24" s="2150">
        <v>1126.95</v>
      </c>
      <c r="J24" s="1997"/>
      <c r="K24" s="2040">
        <v>506.78199999999998</v>
      </c>
      <c r="L24" s="2041"/>
      <c r="M24" s="2040">
        <v>171</v>
      </c>
      <c r="N24" s="2042"/>
      <c r="O24" s="2041">
        <v>1804.732</v>
      </c>
      <c r="P24" s="2041"/>
      <c r="Q24" s="2151">
        <v>2146.732</v>
      </c>
      <c r="R24" s="14"/>
      <c r="S24" s="654">
        <v>233334.50727967205</v>
      </c>
      <c r="T24" s="643"/>
      <c r="U24" s="1"/>
      <c r="X24" s="91"/>
      <c r="Y24" s="99"/>
      <c r="Z24" s="2706"/>
    </row>
    <row r="25" spans="1:26" x14ac:dyDescent="0.2">
      <c r="A25" s="644" t="s">
        <v>503</v>
      </c>
      <c r="B25" s="669"/>
      <c r="C25" s="2233">
        <v>1461.46</v>
      </c>
      <c r="D25" s="2234"/>
      <c r="E25" s="2235">
        <v>147.04</v>
      </c>
      <c r="F25" s="2234"/>
      <c r="G25" s="2235">
        <v>69.09</v>
      </c>
      <c r="H25" s="2236"/>
      <c r="I25" s="2150">
        <v>1677.59</v>
      </c>
      <c r="J25" s="1997"/>
      <c r="K25" s="2040">
        <v>880.48</v>
      </c>
      <c r="L25" s="2041"/>
      <c r="M25" s="2040">
        <v>237</v>
      </c>
      <c r="N25" s="2042"/>
      <c r="O25" s="2041">
        <v>2795.0699999999997</v>
      </c>
      <c r="P25" s="2041"/>
      <c r="Q25" s="2151">
        <v>3269.0699999999997</v>
      </c>
      <c r="R25" s="14"/>
      <c r="S25" s="654">
        <v>355324.6691775021</v>
      </c>
      <c r="T25" s="643"/>
      <c r="U25" s="1"/>
      <c r="X25" s="91"/>
      <c r="Y25" s="99"/>
      <c r="Z25" s="2706"/>
    </row>
    <row r="26" spans="1:26" x14ac:dyDescent="0.2">
      <c r="A26" s="693" t="s">
        <v>505</v>
      </c>
      <c r="B26" s="669"/>
      <c r="C26" s="2229">
        <v>405</v>
      </c>
      <c r="D26" s="2230"/>
      <c r="E26" s="2231">
        <v>29.8</v>
      </c>
      <c r="F26" s="2230"/>
      <c r="G26" s="2231">
        <v>56.8</v>
      </c>
      <c r="H26" s="2232"/>
      <c r="I26" s="2150">
        <v>491.6</v>
      </c>
      <c r="J26" s="1997"/>
      <c r="K26" s="2040">
        <v>212.2</v>
      </c>
      <c r="L26" s="2041"/>
      <c r="M26" s="2040">
        <v>76</v>
      </c>
      <c r="N26" s="2042"/>
      <c r="O26" s="2041">
        <v>779.8</v>
      </c>
      <c r="P26" s="2041"/>
      <c r="Q26" s="2151">
        <v>931.8</v>
      </c>
      <c r="R26" s="14"/>
      <c r="S26" s="654">
        <v>101280.03583269751</v>
      </c>
      <c r="T26" s="643"/>
      <c r="U26" s="1"/>
      <c r="X26" s="91"/>
      <c r="Y26" s="99"/>
      <c r="Z26" s="2706"/>
    </row>
    <row r="27" spans="1:26" x14ac:dyDescent="0.2">
      <c r="A27" s="693" t="s">
        <v>988</v>
      </c>
      <c r="B27" s="669"/>
      <c r="C27" s="2229">
        <v>92.73</v>
      </c>
      <c r="D27" s="2230"/>
      <c r="E27" s="2231">
        <v>0.25</v>
      </c>
      <c r="F27" s="2230"/>
      <c r="G27" s="2231">
        <v>0.22</v>
      </c>
      <c r="H27" s="2232"/>
      <c r="I27" s="2150">
        <v>93.2</v>
      </c>
      <c r="J27" s="1997"/>
      <c r="K27" s="2040">
        <v>60.55</v>
      </c>
      <c r="L27" s="2041"/>
      <c r="M27" s="2040">
        <v>11</v>
      </c>
      <c r="N27" s="2042"/>
      <c r="O27" s="2041">
        <v>164.75</v>
      </c>
      <c r="P27" s="2041"/>
      <c r="Q27" s="2151">
        <v>186.75</v>
      </c>
      <c r="R27" s="14"/>
      <c r="S27" s="654">
        <v>20298.397394029042</v>
      </c>
      <c r="T27" s="643"/>
      <c r="U27" s="1"/>
      <c r="X27" s="91"/>
      <c r="Y27" s="99"/>
      <c r="Z27" s="2706"/>
    </row>
    <row r="28" spans="1:26" x14ac:dyDescent="0.2">
      <c r="A28" s="693" t="s">
        <v>104</v>
      </c>
      <c r="B28" s="669"/>
      <c r="C28" s="2229">
        <v>1027.67</v>
      </c>
      <c r="D28" s="2230"/>
      <c r="E28" s="2231">
        <v>78.61</v>
      </c>
      <c r="F28" s="2230"/>
      <c r="G28" s="2231">
        <v>66.56</v>
      </c>
      <c r="H28" s="2232"/>
      <c r="I28" s="2150">
        <v>1172.8399999999999</v>
      </c>
      <c r="J28" s="1997"/>
      <c r="K28" s="2040">
        <v>587.38699999999994</v>
      </c>
      <c r="L28" s="2041"/>
      <c r="M28" s="2040">
        <v>268</v>
      </c>
      <c r="N28" s="2042"/>
      <c r="O28" s="2041">
        <v>2028.2269999999999</v>
      </c>
      <c r="P28" s="2041"/>
      <c r="Q28" s="2151">
        <v>2564.2269999999999</v>
      </c>
      <c r="R28" s="14"/>
      <c r="S28" s="654">
        <v>278713.24580722308</v>
      </c>
      <c r="T28" s="643"/>
      <c r="U28" s="1"/>
      <c r="V28" s="14"/>
      <c r="X28" s="91"/>
      <c r="Y28" s="99"/>
      <c r="Z28" s="2706"/>
    </row>
    <row r="29" spans="1:26" x14ac:dyDescent="0.2">
      <c r="A29" s="644" t="s">
        <v>506</v>
      </c>
      <c r="B29" s="669"/>
      <c r="C29" s="2233">
        <v>1334.58</v>
      </c>
      <c r="D29" s="2234"/>
      <c r="E29" s="2235">
        <v>103.51</v>
      </c>
      <c r="F29" s="2234"/>
      <c r="G29" s="2235">
        <v>116.25</v>
      </c>
      <c r="H29" s="2236"/>
      <c r="I29" s="2150">
        <v>1554.34</v>
      </c>
      <c r="J29" s="1997"/>
      <c r="K29" s="2040">
        <v>883.26800000000003</v>
      </c>
      <c r="L29" s="2041"/>
      <c r="M29" s="2040">
        <v>234</v>
      </c>
      <c r="N29" s="2042"/>
      <c r="O29" s="2041">
        <v>2671.6080000000002</v>
      </c>
      <c r="P29" s="2041"/>
      <c r="Q29" s="2151">
        <v>3139.6080000000002</v>
      </c>
      <c r="R29" s="14"/>
      <c r="S29" s="654">
        <v>341253.07012301334</v>
      </c>
      <c r="T29" s="643"/>
      <c r="U29" s="1"/>
      <c r="V29" s="14"/>
      <c r="X29" s="91"/>
      <c r="Y29" s="99"/>
      <c r="Z29" s="2706"/>
    </row>
    <row r="30" spans="1:26" x14ac:dyDescent="0.2">
      <c r="A30" s="644" t="s">
        <v>320</v>
      </c>
      <c r="B30" s="702"/>
      <c r="C30" s="2233">
        <v>218.28</v>
      </c>
      <c r="D30" s="2234"/>
      <c r="E30" s="2235">
        <v>58.63</v>
      </c>
      <c r="F30" s="2234"/>
      <c r="G30" s="2235">
        <v>4.43</v>
      </c>
      <c r="H30" s="2236"/>
      <c r="I30" s="2150">
        <v>281.34000000000003</v>
      </c>
      <c r="J30" s="1997"/>
      <c r="K30" s="2040">
        <v>208.5</v>
      </c>
      <c r="L30" s="2041"/>
      <c r="M30" s="2040">
        <v>46</v>
      </c>
      <c r="N30" s="2042"/>
      <c r="O30" s="2041">
        <v>535.84</v>
      </c>
      <c r="P30" s="2041"/>
      <c r="Q30" s="2151">
        <v>627.84</v>
      </c>
      <c r="R30" s="14"/>
      <c r="S30" s="654">
        <v>68241.744684697172</v>
      </c>
      <c r="T30" s="643"/>
      <c r="U30" s="1"/>
      <c r="V30" s="14"/>
      <c r="X30" s="91"/>
      <c r="Y30" s="99"/>
      <c r="Z30" s="2706"/>
    </row>
    <row r="31" spans="1:26" s="13" customFormat="1" x14ac:dyDescent="0.2">
      <c r="A31" s="693" t="s">
        <v>614</v>
      </c>
      <c r="B31" s="702"/>
      <c r="C31" s="2229">
        <v>80.09</v>
      </c>
      <c r="D31" s="2230"/>
      <c r="E31" s="2231">
        <v>29.85</v>
      </c>
      <c r="F31" s="2230"/>
      <c r="G31" s="2231">
        <v>0</v>
      </c>
      <c r="H31" s="2232"/>
      <c r="I31" s="2150">
        <v>109.94</v>
      </c>
      <c r="J31" s="1997"/>
      <c r="K31" s="2040">
        <v>31.5</v>
      </c>
      <c r="L31" s="2041"/>
      <c r="M31" s="2040">
        <v>1</v>
      </c>
      <c r="N31" s="2042"/>
      <c r="O31" s="2041">
        <v>142.44</v>
      </c>
      <c r="P31" s="2041"/>
      <c r="Q31" s="2151">
        <v>144.44</v>
      </c>
      <c r="R31" s="14"/>
      <c r="S31" s="654">
        <v>15699.601175869102</v>
      </c>
      <c r="T31" s="643"/>
      <c r="U31" s="1"/>
      <c r="V31" s="14"/>
      <c r="X31" s="91"/>
      <c r="Y31" s="99"/>
      <c r="Z31" s="2706"/>
    </row>
    <row r="32" spans="1:26" x14ac:dyDescent="0.2">
      <c r="A32" s="693" t="s">
        <v>509</v>
      </c>
      <c r="B32" s="669"/>
      <c r="C32" s="2229">
        <v>204.36</v>
      </c>
      <c r="D32" s="2230"/>
      <c r="E32" s="2231">
        <v>13.68</v>
      </c>
      <c r="F32" s="2230"/>
      <c r="G32" s="2231">
        <v>7.12</v>
      </c>
      <c r="H32" s="2232"/>
      <c r="I32" s="2150">
        <v>225.16000000000003</v>
      </c>
      <c r="J32" s="1997"/>
      <c r="K32" s="2040">
        <v>36</v>
      </c>
      <c r="L32" s="2041"/>
      <c r="M32" s="2040">
        <v>1</v>
      </c>
      <c r="N32" s="2042"/>
      <c r="O32" s="2041">
        <v>262.16000000000003</v>
      </c>
      <c r="P32" s="2041"/>
      <c r="Q32" s="2151">
        <v>264.16000000000003</v>
      </c>
      <c r="R32" s="14"/>
      <c r="S32" s="654">
        <v>28712.314086247454</v>
      </c>
      <c r="T32" s="643"/>
      <c r="U32" s="1"/>
      <c r="V32" s="14"/>
      <c r="X32" s="91"/>
      <c r="Y32" s="99"/>
      <c r="Z32" s="2706"/>
    </row>
    <row r="33" spans="1:26" x14ac:dyDescent="0.2">
      <c r="A33" s="693" t="s">
        <v>634</v>
      </c>
      <c r="B33" s="669"/>
      <c r="C33" s="2229">
        <v>25.07</v>
      </c>
      <c r="D33" s="2230"/>
      <c r="E33" s="2231">
        <v>1</v>
      </c>
      <c r="F33" s="2230"/>
      <c r="G33" s="2231">
        <v>0</v>
      </c>
      <c r="H33" s="2232"/>
      <c r="I33" s="2150">
        <v>26.07</v>
      </c>
      <c r="J33" s="1997"/>
      <c r="K33" s="2040">
        <v>9.875</v>
      </c>
      <c r="L33" s="2041"/>
      <c r="M33" s="2040">
        <v>8</v>
      </c>
      <c r="N33" s="2042"/>
      <c r="O33" s="2041">
        <v>43.945</v>
      </c>
      <c r="P33" s="2041"/>
      <c r="Q33" s="2151">
        <v>59.945</v>
      </c>
      <c r="R33" s="14"/>
      <c r="S33" s="654">
        <v>6515.5953509240744</v>
      </c>
      <c r="T33" s="643"/>
      <c r="U33" s="1"/>
      <c r="V33" s="42"/>
      <c r="X33" s="91"/>
      <c r="Y33" s="99"/>
      <c r="Z33" s="2706"/>
    </row>
    <row r="34" spans="1:26" x14ac:dyDescent="0.2">
      <c r="A34" s="644" t="s">
        <v>511</v>
      </c>
      <c r="B34" s="669"/>
      <c r="C34" s="2233">
        <v>445.21</v>
      </c>
      <c r="D34" s="2234"/>
      <c r="E34" s="2235">
        <v>10.06</v>
      </c>
      <c r="F34" s="2234"/>
      <c r="G34" s="2235">
        <v>26.03</v>
      </c>
      <c r="H34" s="2236"/>
      <c r="I34" s="2150">
        <v>481.29999999999995</v>
      </c>
      <c r="J34" s="1997"/>
      <c r="K34" s="2040">
        <v>255.5</v>
      </c>
      <c r="L34" s="2041"/>
      <c r="M34" s="2040">
        <v>104</v>
      </c>
      <c r="N34" s="2042"/>
      <c r="O34" s="2041">
        <v>840.8</v>
      </c>
      <c r="P34" s="2041"/>
      <c r="Q34" s="2151">
        <v>1048.8</v>
      </c>
      <c r="R34" s="14"/>
      <c r="S34" s="654">
        <v>113997.10407955908</v>
      </c>
      <c r="T34" s="643"/>
      <c r="U34" s="1"/>
      <c r="V34" s="14"/>
      <c r="X34" s="91"/>
      <c r="Y34" s="99"/>
      <c r="Z34" s="2706"/>
    </row>
    <row r="35" spans="1:26" x14ac:dyDescent="0.2">
      <c r="A35" s="693" t="s">
        <v>326</v>
      </c>
      <c r="B35" s="669"/>
      <c r="C35" s="2229">
        <v>1272.03</v>
      </c>
      <c r="D35" s="2230"/>
      <c r="E35" s="2231">
        <v>77.94</v>
      </c>
      <c r="F35" s="2230"/>
      <c r="G35" s="2231">
        <v>131.71</v>
      </c>
      <c r="H35" s="2232"/>
      <c r="I35" s="2150">
        <v>1481.68</v>
      </c>
      <c r="J35" s="1997"/>
      <c r="K35" s="2040">
        <v>601.63</v>
      </c>
      <c r="L35" s="2041"/>
      <c r="M35" s="2040">
        <v>199</v>
      </c>
      <c r="N35" s="2042"/>
      <c r="O35" s="2041">
        <v>2282.31</v>
      </c>
      <c r="P35" s="2041"/>
      <c r="Q35" s="2151">
        <v>2680.31</v>
      </c>
      <c r="R35" s="14"/>
      <c r="S35" s="654">
        <v>291330.6426730387</v>
      </c>
      <c r="T35" s="643"/>
      <c r="U35" s="1"/>
      <c r="V35" s="14"/>
      <c r="X35" s="91"/>
      <c r="Y35" s="99"/>
      <c r="Z35" s="2706"/>
    </row>
    <row r="36" spans="1:26" ht="13.5" thickBot="1" x14ac:dyDescent="0.25">
      <c r="A36" s="706" t="s">
        <v>513</v>
      </c>
      <c r="B36" s="230"/>
      <c r="C36" s="2237">
        <v>103.21</v>
      </c>
      <c r="D36" s="2238"/>
      <c r="E36" s="2239">
        <v>6.85</v>
      </c>
      <c r="F36" s="2238"/>
      <c r="G36" s="2239">
        <v>0.68</v>
      </c>
      <c r="H36" s="2240"/>
      <c r="I36" s="2165">
        <v>110.74</v>
      </c>
      <c r="J36" s="1653"/>
      <c r="K36" s="2050">
        <v>67</v>
      </c>
      <c r="L36" s="2051"/>
      <c r="M36" s="2050">
        <v>25</v>
      </c>
      <c r="N36" s="2052"/>
      <c r="O36" s="1978">
        <v>202.74</v>
      </c>
      <c r="P36" s="2166"/>
      <c r="Q36" s="2167">
        <v>252.74</v>
      </c>
      <c r="R36" s="14"/>
      <c r="S36" s="716">
        <v>27471.041271040969</v>
      </c>
      <c r="T36" s="222"/>
      <c r="U36" s="14"/>
      <c r="V36" s="14"/>
      <c r="X36" s="91"/>
      <c r="Y36" s="99"/>
      <c r="Z36" s="2706"/>
    </row>
    <row r="37" spans="1:26" ht="13.5" customHeight="1" thickBot="1" x14ac:dyDescent="0.25">
      <c r="A37" s="87" t="s">
        <v>488</v>
      </c>
      <c r="B37" s="2009"/>
      <c r="C37" s="2168">
        <v>13135.36</v>
      </c>
      <c r="D37" s="2169"/>
      <c r="E37" s="2170">
        <v>1301.3200000000002</v>
      </c>
      <c r="F37" s="2169"/>
      <c r="G37" s="2170">
        <v>879.67999999999972</v>
      </c>
      <c r="H37" s="2009"/>
      <c r="I37" s="2171">
        <v>15316.36</v>
      </c>
      <c r="J37" s="2059"/>
      <c r="K37" s="1983">
        <v>7229.23</v>
      </c>
      <c r="L37" s="2058"/>
      <c r="M37" s="1983">
        <v>2258</v>
      </c>
      <c r="N37" s="2059"/>
      <c r="O37" s="2172">
        <v>24803.59</v>
      </c>
      <c r="P37" s="2172"/>
      <c r="Q37" s="2173">
        <v>29319.59</v>
      </c>
      <c r="R37" s="4"/>
      <c r="S37" s="1902">
        <v>3186831</v>
      </c>
      <c r="T37" s="7"/>
      <c r="U37" s="34"/>
      <c r="V37" s="14"/>
      <c r="X37" s="91"/>
      <c r="Y37" s="99"/>
      <c r="Z37" s="2706"/>
    </row>
    <row r="38" spans="1:26" s="34" customFormat="1" ht="15" x14ac:dyDescent="0.2">
      <c r="A38" s="245"/>
      <c r="B38" s="106"/>
      <c r="K38" s="351"/>
      <c r="L38" s="351"/>
      <c r="M38" s="351"/>
      <c r="N38" s="351"/>
      <c r="O38" s="351"/>
      <c r="P38" s="351"/>
      <c r="Q38" s="351"/>
      <c r="R38" s="351"/>
      <c r="U38"/>
      <c r="V38" s="14"/>
    </row>
    <row r="39" spans="1:26" ht="15" x14ac:dyDescent="0.2">
      <c r="A39" s="34"/>
      <c r="B39" s="14"/>
      <c r="I39" s="2174"/>
      <c r="J39" s="2174"/>
      <c r="K39" s="2174"/>
      <c r="L39" s="2174"/>
      <c r="M39" s="2174"/>
      <c r="N39" s="52"/>
      <c r="O39" s="52"/>
      <c r="P39" s="52"/>
      <c r="Q39" s="480"/>
      <c r="R39" s="52"/>
    </row>
    <row r="40" spans="1:26" x14ac:dyDescent="0.2">
      <c r="B40" s="14"/>
      <c r="K40" s="52"/>
      <c r="L40" s="52"/>
      <c r="M40" s="52"/>
      <c r="N40" s="52"/>
      <c r="O40" s="52"/>
      <c r="P40" s="52"/>
      <c r="Q40" s="52"/>
      <c r="R40" s="52"/>
      <c r="S40" s="1393"/>
    </row>
    <row r="41" spans="1:26" x14ac:dyDescent="0.2">
      <c r="B41" s="14"/>
      <c r="S41" s="52"/>
    </row>
    <row r="42" spans="1:26" x14ac:dyDescent="0.2">
      <c r="B42" s="14"/>
      <c r="S42" s="1393"/>
    </row>
    <row r="43" spans="1:26" x14ac:dyDescent="0.2">
      <c r="B43" s="14"/>
      <c r="S43" s="2224"/>
    </row>
    <row r="44" spans="1:26" x14ac:dyDescent="0.2">
      <c r="B44" s="14"/>
    </row>
    <row r="45" spans="1:26" x14ac:dyDescent="0.2">
      <c r="B45" s="14"/>
    </row>
    <row r="46" spans="1:26" x14ac:dyDescent="0.2">
      <c r="B46" s="14"/>
      <c r="V46" s="60"/>
    </row>
    <row r="47" spans="1:26" x14ac:dyDescent="0.2">
      <c r="B47" s="14"/>
    </row>
    <row r="48" spans="1:26" x14ac:dyDescent="0.2">
      <c r="B48" s="14"/>
    </row>
    <row r="49" spans="2:22" x14ac:dyDescent="0.2">
      <c r="B49" s="14"/>
    </row>
    <row r="50" spans="2:22" x14ac:dyDescent="0.2">
      <c r="B50" s="14"/>
    </row>
    <row r="51" spans="2:22" x14ac:dyDescent="0.2">
      <c r="B51" s="14"/>
    </row>
    <row r="52" spans="2:22" ht="15" x14ac:dyDescent="0.2">
      <c r="B52" s="14"/>
      <c r="V52" s="34"/>
    </row>
    <row r="53" spans="2:22" ht="15" x14ac:dyDescent="0.2">
      <c r="B53" s="14"/>
      <c r="V53" s="34"/>
    </row>
    <row r="54" spans="2:22" ht="15" x14ac:dyDescent="0.2">
      <c r="B54" s="14"/>
      <c r="V54" s="34"/>
    </row>
    <row r="55" spans="2:22" ht="15" x14ac:dyDescent="0.2">
      <c r="B55" s="14"/>
      <c r="V55" s="34"/>
    </row>
    <row r="56" spans="2:22" ht="15" x14ac:dyDescent="0.2">
      <c r="B56" s="14"/>
      <c r="V56" s="34"/>
    </row>
    <row r="57" spans="2:22" ht="15" x14ac:dyDescent="0.2">
      <c r="B57" s="14"/>
      <c r="V57" s="34"/>
    </row>
    <row r="58" spans="2:22" ht="15" x14ac:dyDescent="0.2">
      <c r="B58" s="14"/>
      <c r="V58" s="34"/>
    </row>
    <row r="59" spans="2:22" ht="15" x14ac:dyDescent="0.2">
      <c r="B59" s="14"/>
      <c r="V59" s="34"/>
    </row>
    <row r="60" spans="2:22" ht="15" x14ac:dyDescent="0.2">
      <c r="B60" s="14"/>
      <c r="V60" s="34"/>
    </row>
    <row r="61" spans="2:22" ht="15" x14ac:dyDescent="0.2">
      <c r="B61" s="14"/>
      <c r="V61" s="34"/>
    </row>
    <row r="62" spans="2:22" ht="15" x14ac:dyDescent="0.2">
      <c r="B62" s="14"/>
      <c r="V62" s="34"/>
    </row>
    <row r="63" spans="2:22" ht="15" x14ac:dyDescent="0.2">
      <c r="B63" s="14"/>
      <c r="V63" s="34"/>
    </row>
    <row r="64" spans="2:22" x14ac:dyDescent="0.2">
      <c r="B64" s="14"/>
    </row>
    <row r="65" spans="2:22" ht="15" x14ac:dyDescent="0.2">
      <c r="B65" s="14"/>
      <c r="V65" s="34"/>
    </row>
    <row r="66" spans="2:22" ht="15" x14ac:dyDescent="0.2">
      <c r="B66" s="14"/>
      <c r="V66" s="34"/>
    </row>
    <row r="67" spans="2:22" x14ac:dyDescent="0.2">
      <c r="B67" s="14"/>
    </row>
    <row r="68" spans="2:22" x14ac:dyDescent="0.2">
      <c r="B68" s="14"/>
    </row>
    <row r="69" spans="2:22" x14ac:dyDescent="0.2">
      <c r="B69" s="14"/>
    </row>
    <row r="70" spans="2:22" x14ac:dyDescent="0.2">
      <c r="B70" s="14"/>
    </row>
    <row r="71" spans="2:22" x14ac:dyDescent="0.2">
      <c r="B71" s="14"/>
    </row>
    <row r="72" spans="2:22" x14ac:dyDescent="0.2">
      <c r="B72" s="14"/>
    </row>
    <row r="73" spans="2:22" x14ac:dyDescent="0.2">
      <c r="B73" s="14"/>
    </row>
    <row r="74" spans="2:22" x14ac:dyDescent="0.2">
      <c r="B74" s="14"/>
    </row>
    <row r="75" spans="2:22" x14ac:dyDescent="0.2">
      <c r="B75" s="14"/>
    </row>
    <row r="76" spans="2:22" x14ac:dyDescent="0.2">
      <c r="B76" s="14"/>
    </row>
    <row r="77" spans="2:22" x14ac:dyDescent="0.2">
      <c r="B77" s="14"/>
    </row>
    <row r="78" spans="2:22" x14ac:dyDescent="0.2">
      <c r="B78" s="14"/>
    </row>
    <row r="79" spans="2:22" x14ac:dyDescent="0.2">
      <c r="B79" s="14"/>
    </row>
    <row r="80" spans="2:22"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row r="217" spans="2:2" x14ac:dyDescent="0.2">
      <c r="B217" s="14"/>
    </row>
    <row r="218" spans="2:2" x14ac:dyDescent="0.2">
      <c r="B218" s="14"/>
    </row>
    <row r="219" spans="2:2" x14ac:dyDescent="0.2">
      <c r="B219" s="14"/>
    </row>
    <row r="220" spans="2:2" x14ac:dyDescent="0.2">
      <c r="B220" s="14"/>
    </row>
    <row r="221" spans="2:2" x14ac:dyDescent="0.2">
      <c r="B221" s="14"/>
    </row>
    <row r="222" spans="2:2" x14ac:dyDescent="0.2">
      <c r="B222" s="14"/>
    </row>
    <row r="223" spans="2:2" x14ac:dyDescent="0.2">
      <c r="B223" s="14"/>
    </row>
    <row r="224" spans="2:2" x14ac:dyDescent="0.2">
      <c r="B224" s="14"/>
    </row>
    <row r="225" spans="2:2" x14ac:dyDescent="0.2">
      <c r="B225" s="14"/>
    </row>
    <row r="226" spans="2:2" x14ac:dyDescent="0.2">
      <c r="B226" s="14"/>
    </row>
    <row r="227" spans="2:2" x14ac:dyDescent="0.2">
      <c r="B227" s="14"/>
    </row>
    <row r="228" spans="2:2" x14ac:dyDescent="0.2">
      <c r="B228" s="14"/>
    </row>
    <row r="229" spans="2:2" x14ac:dyDescent="0.2">
      <c r="B229" s="14"/>
    </row>
    <row r="230" spans="2:2" x14ac:dyDescent="0.2">
      <c r="B230" s="14"/>
    </row>
    <row r="231" spans="2:2" x14ac:dyDescent="0.2">
      <c r="B231" s="14"/>
    </row>
    <row r="232" spans="2:2" x14ac:dyDescent="0.2">
      <c r="B232" s="14"/>
    </row>
    <row r="233" spans="2:2" x14ac:dyDescent="0.2">
      <c r="B233" s="14"/>
    </row>
    <row r="234" spans="2:2" x14ac:dyDescent="0.2">
      <c r="B234" s="14"/>
    </row>
    <row r="235" spans="2:2" x14ac:dyDescent="0.2">
      <c r="B235" s="14"/>
    </row>
    <row r="236" spans="2:2" x14ac:dyDescent="0.2">
      <c r="B236" s="14"/>
    </row>
    <row r="237" spans="2:2" x14ac:dyDescent="0.2">
      <c r="B237" s="14"/>
    </row>
    <row r="238" spans="2:2" x14ac:dyDescent="0.2">
      <c r="B238" s="14"/>
    </row>
    <row r="239" spans="2:2" x14ac:dyDescent="0.2">
      <c r="B239" s="14"/>
    </row>
    <row r="240" spans="2:2" x14ac:dyDescent="0.2">
      <c r="B240" s="14"/>
    </row>
    <row r="241" spans="2:2" x14ac:dyDescent="0.2">
      <c r="B241" s="14"/>
    </row>
    <row r="242" spans="2:2" x14ac:dyDescent="0.2">
      <c r="B242" s="14"/>
    </row>
    <row r="243" spans="2:2" x14ac:dyDescent="0.2">
      <c r="B243" s="14"/>
    </row>
    <row r="244" spans="2:2" x14ac:dyDescent="0.2">
      <c r="B244" s="14"/>
    </row>
    <row r="245" spans="2:2" x14ac:dyDescent="0.2">
      <c r="B245" s="14"/>
    </row>
    <row r="246" spans="2:2" x14ac:dyDescent="0.2">
      <c r="B246" s="14"/>
    </row>
    <row r="247" spans="2:2" x14ac:dyDescent="0.2">
      <c r="B247" s="14"/>
    </row>
    <row r="248" spans="2:2" x14ac:dyDescent="0.2">
      <c r="B248" s="14"/>
    </row>
    <row r="249" spans="2:2" x14ac:dyDescent="0.2">
      <c r="B249" s="14"/>
    </row>
    <row r="250" spans="2:2" x14ac:dyDescent="0.2">
      <c r="B250" s="14"/>
    </row>
    <row r="251" spans="2:2" x14ac:dyDescent="0.2">
      <c r="B251" s="14"/>
    </row>
    <row r="252" spans="2:2" x14ac:dyDescent="0.2">
      <c r="B252" s="14"/>
    </row>
    <row r="253" spans="2:2" x14ac:dyDescent="0.2">
      <c r="B253" s="14"/>
    </row>
    <row r="254" spans="2:2" x14ac:dyDescent="0.2">
      <c r="B254" s="14"/>
    </row>
    <row r="255" spans="2:2" x14ac:dyDescent="0.2">
      <c r="B255" s="14"/>
    </row>
    <row r="256" spans="2:2" x14ac:dyDescent="0.2">
      <c r="B256" s="14"/>
    </row>
    <row r="257" spans="2:2" x14ac:dyDescent="0.2">
      <c r="B257" s="14"/>
    </row>
    <row r="258" spans="2:2" x14ac:dyDescent="0.2">
      <c r="B258" s="14"/>
    </row>
    <row r="259" spans="2:2" x14ac:dyDescent="0.2">
      <c r="B259" s="14"/>
    </row>
    <row r="260" spans="2:2" x14ac:dyDescent="0.2">
      <c r="B260" s="14"/>
    </row>
    <row r="261" spans="2:2" x14ac:dyDescent="0.2">
      <c r="B261" s="14"/>
    </row>
    <row r="262" spans="2:2" x14ac:dyDescent="0.2">
      <c r="B262" s="14"/>
    </row>
    <row r="263" spans="2:2" x14ac:dyDescent="0.2">
      <c r="B263" s="14"/>
    </row>
    <row r="264" spans="2:2" x14ac:dyDescent="0.2">
      <c r="B264" s="14"/>
    </row>
    <row r="265" spans="2:2" x14ac:dyDescent="0.2">
      <c r="B265" s="14"/>
    </row>
    <row r="266" spans="2:2" x14ac:dyDescent="0.2">
      <c r="B266" s="14"/>
    </row>
    <row r="267" spans="2:2" x14ac:dyDescent="0.2">
      <c r="B267" s="14"/>
    </row>
    <row r="268" spans="2:2" x14ac:dyDescent="0.2">
      <c r="B268" s="14"/>
    </row>
    <row r="269" spans="2:2" x14ac:dyDescent="0.2">
      <c r="B269" s="14"/>
    </row>
    <row r="270" spans="2:2" x14ac:dyDescent="0.2">
      <c r="B270" s="14"/>
    </row>
    <row r="271" spans="2:2" x14ac:dyDescent="0.2">
      <c r="B271" s="14"/>
    </row>
    <row r="272" spans="2:2" x14ac:dyDescent="0.2">
      <c r="B272" s="14"/>
    </row>
    <row r="273" spans="2:2" x14ac:dyDescent="0.2">
      <c r="B273" s="14"/>
    </row>
    <row r="274" spans="2:2" x14ac:dyDescent="0.2">
      <c r="B274" s="14"/>
    </row>
    <row r="275" spans="2:2" x14ac:dyDescent="0.2">
      <c r="B275" s="14"/>
    </row>
    <row r="276" spans="2:2" x14ac:dyDescent="0.2">
      <c r="B276" s="14"/>
    </row>
    <row r="277" spans="2:2" x14ac:dyDescent="0.2">
      <c r="B277" s="14"/>
    </row>
    <row r="278" spans="2:2" x14ac:dyDescent="0.2">
      <c r="B278" s="14"/>
    </row>
    <row r="279" spans="2:2" x14ac:dyDescent="0.2">
      <c r="B279" s="14"/>
    </row>
    <row r="280" spans="2:2" x14ac:dyDescent="0.2">
      <c r="B280" s="14"/>
    </row>
    <row r="281" spans="2:2" x14ac:dyDescent="0.2">
      <c r="B281" s="14"/>
    </row>
    <row r="282" spans="2:2" x14ac:dyDescent="0.2">
      <c r="B282" s="14"/>
    </row>
    <row r="283" spans="2:2" x14ac:dyDescent="0.2">
      <c r="B283" s="14"/>
    </row>
    <row r="284" spans="2:2" x14ac:dyDescent="0.2">
      <c r="B284" s="14"/>
    </row>
    <row r="285" spans="2:2" x14ac:dyDescent="0.2">
      <c r="B285" s="14"/>
    </row>
    <row r="286" spans="2:2" x14ac:dyDescent="0.2">
      <c r="B286" s="14"/>
    </row>
    <row r="287" spans="2:2" x14ac:dyDescent="0.2">
      <c r="B287" s="14"/>
    </row>
    <row r="288" spans="2:2" x14ac:dyDescent="0.2">
      <c r="B288" s="14"/>
    </row>
    <row r="289" spans="2:2" x14ac:dyDescent="0.2">
      <c r="B289" s="14"/>
    </row>
    <row r="290" spans="2:2" x14ac:dyDescent="0.2">
      <c r="B290" s="14"/>
    </row>
    <row r="291" spans="2:2" x14ac:dyDescent="0.2">
      <c r="B291" s="14"/>
    </row>
    <row r="292" spans="2:2" x14ac:dyDescent="0.2">
      <c r="B292" s="14"/>
    </row>
    <row r="293" spans="2:2" x14ac:dyDescent="0.2">
      <c r="B293" s="14"/>
    </row>
    <row r="294" spans="2:2" x14ac:dyDescent="0.2">
      <c r="B294" s="14"/>
    </row>
    <row r="295" spans="2:2" x14ac:dyDescent="0.2">
      <c r="B295" s="14"/>
    </row>
    <row r="296" spans="2:2" x14ac:dyDescent="0.2">
      <c r="B296" s="14"/>
    </row>
    <row r="297" spans="2:2" x14ac:dyDescent="0.2">
      <c r="B297" s="14"/>
    </row>
    <row r="298" spans="2:2" x14ac:dyDescent="0.2">
      <c r="B298" s="14"/>
    </row>
    <row r="299" spans="2:2" x14ac:dyDescent="0.2">
      <c r="B299" s="14"/>
    </row>
    <row r="300" spans="2:2" x14ac:dyDescent="0.2">
      <c r="B300" s="14"/>
    </row>
    <row r="301" spans="2:2" x14ac:dyDescent="0.2">
      <c r="B301" s="14"/>
    </row>
    <row r="302" spans="2:2" x14ac:dyDescent="0.2">
      <c r="B302" s="14"/>
    </row>
    <row r="303" spans="2:2" x14ac:dyDescent="0.2">
      <c r="B303" s="14"/>
    </row>
    <row r="304" spans="2:2" x14ac:dyDescent="0.2">
      <c r="B304" s="14"/>
    </row>
    <row r="305" spans="2:2" x14ac:dyDescent="0.2">
      <c r="B305" s="14"/>
    </row>
    <row r="306" spans="2:2" x14ac:dyDescent="0.2">
      <c r="B306" s="14"/>
    </row>
    <row r="307" spans="2:2" x14ac:dyDescent="0.2">
      <c r="B307" s="14"/>
    </row>
    <row r="308" spans="2:2" x14ac:dyDescent="0.2">
      <c r="B308" s="14"/>
    </row>
    <row r="309" spans="2:2" x14ac:dyDescent="0.2">
      <c r="B309" s="14"/>
    </row>
    <row r="310" spans="2:2" x14ac:dyDescent="0.2">
      <c r="B310" s="14"/>
    </row>
    <row r="311" spans="2:2" x14ac:dyDescent="0.2">
      <c r="B311" s="14"/>
    </row>
    <row r="312" spans="2:2" x14ac:dyDescent="0.2">
      <c r="B312" s="14"/>
    </row>
    <row r="313" spans="2:2" x14ac:dyDescent="0.2">
      <c r="B313" s="14"/>
    </row>
    <row r="314" spans="2:2" x14ac:dyDescent="0.2">
      <c r="B314" s="14"/>
    </row>
    <row r="315" spans="2:2" x14ac:dyDescent="0.2">
      <c r="B315" s="14"/>
    </row>
    <row r="316" spans="2:2" x14ac:dyDescent="0.2">
      <c r="B316" s="14"/>
    </row>
    <row r="317" spans="2:2" x14ac:dyDescent="0.2">
      <c r="B317" s="14"/>
    </row>
    <row r="318" spans="2:2" x14ac:dyDescent="0.2">
      <c r="B318" s="14"/>
    </row>
    <row r="319" spans="2:2" x14ac:dyDescent="0.2">
      <c r="B319" s="14"/>
    </row>
    <row r="320" spans="2:2" x14ac:dyDescent="0.2">
      <c r="B320" s="14"/>
    </row>
    <row r="321" spans="2:2" x14ac:dyDescent="0.2">
      <c r="B321" s="14"/>
    </row>
    <row r="322" spans="2:2" x14ac:dyDescent="0.2">
      <c r="B322" s="14"/>
    </row>
    <row r="323" spans="2:2" x14ac:dyDescent="0.2">
      <c r="B323" s="14"/>
    </row>
    <row r="324" spans="2:2" x14ac:dyDescent="0.2">
      <c r="B324" s="14"/>
    </row>
    <row r="325" spans="2:2" x14ac:dyDescent="0.2">
      <c r="B325" s="14"/>
    </row>
    <row r="326" spans="2:2" x14ac:dyDescent="0.2">
      <c r="B326" s="14"/>
    </row>
    <row r="327" spans="2:2" x14ac:dyDescent="0.2">
      <c r="B327" s="14"/>
    </row>
    <row r="328" spans="2:2" x14ac:dyDescent="0.2">
      <c r="B328" s="14"/>
    </row>
    <row r="329" spans="2:2" x14ac:dyDescent="0.2">
      <c r="B329" s="14"/>
    </row>
    <row r="330" spans="2:2" x14ac:dyDescent="0.2">
      <c r="B330" s="14"/>
    </row>
    <row r="331" spans="2:2" x14ac:dyDescent="0.2">
      <c r="B331" s="14"/>
    </row>
    <row r="332" spans="2:2" x14ac:dyDescent="0.2">
      <c r="B332" s="14"/>
    </row>
    <row r="333" spans="2:2" x14ac:dyDescent="0.2">
      <c r="B333" s="14"/>
    </row>
    <row r="334" spans="2:2" x14ac:dyDescent="0.2">
      <c r="B334" s="14"/>
    </row>
    <row r="335" spans="2:2" x14ac:dyDescent="0.2">
      <c r="B335" s="14"/>
    </row>
    <row r="336" spans="2:2" x14ac:dyDescent="0.2">
      <c r="B336" s="14"/>
    </row>
    <row r="337" spans="2:2" x14ac:dyDescent="0.2">
      <c r="B337" s="14"/>
    </row>
    <row r="338" spans="2:2" x14ac:dyDescent="0.2">
      <c r="B338" s="14"/>
    </row>
    <row r="339" spans="2:2" x14ac:dyDescent="0.2">
      <c r="B339" s="14"/>
    </row>
    <row r="340" spans="2:2" x14ac:dyDescent="0.2">
      <c r="B340" s="14"/>
    </row>
    <row r="341" spans="2:2" x14ac:dyDescent="0.2">
      <c r="B341" s="14"/>
    </row>
    <row r="342" spans="2:2" x14ac:dyDescent="0.2">
      <c r="B342" s="14"/>
    </row>
    <row r="343" spans="2:2" x14ac:dyDescent="0.2">
      <c r="B343" s="14"/>
    </row>
    <row r="344" spans="2:2" x14ac:dyDescent="0.2">
      <c r="B344" s="14"/>
    </row>
    <row r="345" spans="2:2" x14ac:dyDescent="0.2">
      <c r="B345" s="14"/>
    </row>
    <row r="346" spans="2:2" x14ac:dyDescent="0.2">
      <c r="B346" s="14"/>
    </row>
    <row r="347" spans="2:2" x14ac:dyDescent="0.2">
      <c r="B347" s="14"/>
    </row>
    <row r="348" spans="2:2" x14ac:dyDescent="0.2">
      <c r="B348" s="14"/>
    </row>
    <row r="349" spans="2:2" x14ac:dyDescent="0.2">
      <c r="B349" s="14"/>
    </row>
    <row r="350" spans="2:2" x14ac:dyDescent="0.2">
      <c r="B350" s="14"/>
    </row>
    <row r="351" spans="2:2" x14ac:dyDescent="0.2">
      <c r="B351" s="14"/>
    </row>
    <row r="352" spans="2:2" x14ac:dyDescent="0.2">
      <c r="B352" s="14"/>
    </row>
    <row r="353" spans="2:2" x14ac:dyDescent="0.2">
      <c r="B353" s="14"/>
    </row>
    <row r="354" spans="2:2" x14ac:dyDescent="0.2">
      <c r="B354" s="14"/>
    </row>
    <row r="355" spans="2:2" x14ac:dyDescent="0.2">
      <c r="B355" s="14"/>
    </row>
    <row r="356" spans="2:2" x14ac:dyDescent="0.2">
      <c r="B356" s="14"/>
    </row>
    <row r="357" spans="2:2" x14ac:dyDescent="0.2">
      <c r="B357" s="14"/>
    </row>
    <row r="358" spans="2:2" x14ac:dyDescent="0.2">
      <c r="B358" s="14"/>
    </row>
    <row r="359" spans="2:2" x14ac:dyDescent="0.2">
      <c r="B359" s="14"/>
    </row>
    <row r="360" spans="2:2" x14ac:dyDescent="0.2">
      <c r="B360" s="14"/>
    </row>
    <row r="361" spans="2:2" x14ac:dyDescent="0.2">
      <c r="B361" s="14"/>
    </row>
    <row r="362" spans="2:2" x14ac:dyDescent="0.2">
      <c r="B362" s="14"/>
    </row>
    <row r="363" spans="2:2" x14ac:dyDescent="0.2">
      <c r="B363" s="14"/>
    </row>
    <row r="364" spans="2:2" x14ac:dyDescent="0.2">
      <c r="B364" s="14"/>
    </row>
    <row r="365" spans="2:2" x14ac:dyDescent="0.2">
      <c r="B365" s="14"/>
    </row>
    <row r="366" spans="2:2" x14ac:dyDescent="0.2">
      <c r="B366" s="14"/>
    </row>
    <row r="367" spans="2:2" x14ac:dyDescent="0.2">
      <c r="B367" s="14"/>
    </row>
    <row r="368" spans="2:2" x14ac:dyDescent="0.2">
      <c r="B368" s="14"/>
    </row>
    <row r="369" spans="2:2" x14ac:dyDescent="0.2">
      <c r="B369" s="14"/>
    </row>
    <row r="370" spans="2:2" x14ac:dyDescent="0.2">
      <c r="B370" s="14"/>
    </row>
    <row r="371" spans="2:2" x14ac:dyDescent="0.2">
      <c r="B371" s="14"/>
    </row>
    <row r="372" spans="2:2" x14ac:dyDescent="0.2">
      <c r="B372" s="14"/>
    </row>
    <row r="373" spans="2:2" x14ac:dyDescent="0.2">
      <c r="B373" s="14"/>
    </row>
    <row r="374" spans="2:2" x14ac:dyDescent="0.2">
      <c r="B374" s="14"/>
    </row>
    <row r="375" spans="2:2" x14ac:dyDescent="0.2">
      <c r="B375" s="14"/>
    </row>
    <row r="376" spans="2:2" x14ac:dyDescent="0.2">
      <c r="B376" s="14"/>
    </row>
    <row r="377" spans="2:2" x14ac:dyDescent="0.2">
      <c r="B377" s="14"/>
    </row>
    <row r="378" spans="2:2" x14ac:dyDescent="0.2">
      <c r="B378" s="14"/>
    </row>
    <row r="379" spans="2:2" x14ac:dyDescent="0.2">
      <c r="B379" s="14"/>
    </row>
    <row r="380" spans="2:2" x14ac:dyDescent="0.2">
      <c r="B380" s="14"/>
    </row>
    <row r="381" spans="2:2" x14ac:dyDescent="0.2">
      <c r="B381" s="14"/>
    </row>
    <row r="382" spans="2:2" x14ac:dyDescent="0.2">
      <c r="B382" s="14"/>
    </row>
    <row r="383" spans="2:2" x14ac:dyDescent="0.2">
      <c r="B383" s="14"/>
    </row>
    <row r="384" spans="2:2" x14ac:dyDescent="0.2">
      <c r="B384" s="14"/>
    </row>
    <row r="385" spans="2:2" x14ac:dyDescent="0.2">
      <c r="B385" s="14"/>
    </row>
    <row r="386" spans="2:2" x14ac:dyDescent="0.2">
      <c r="B386" s="14"/>
    </row>
    <row r="387" spans="2:2" x14ac:dyDescent="0.2">
      <c r="B387" s="14"/>
    </row>
    <row r="388" spans="2:2" x14ac:dyDescent="0.2">
      <c r="B388" s="14"/>
    </row>
    <row r="389" spans="2:2" x14ac:dyDescent="0.2">
      <c r="B389" s="14"/>
    </row>
    <row r="390" spans="2:2" x14ac:dyDescent="0.2">
      <c r="B390" s="14"/>
    </row>
    <row r="391" spans="2:2" x14ac:dyDescent="0.2">
      <c r="B391" s="14"/>
    </row>
    <row r="392" spans="2:2" x14ac:dyDescent="0.2">
      <c r="B392" s="14"/>
    </row>
    <row r="393" spans="2:2" x14ac:dyDescent="0.2">
      <c r="B393" s="14"/>
    </row>
    <row r="394" spans="2:2" x14ac:dyDescent="0.2">
      <c r="B394" s="14"/>
    </row>
    <row r="395" spans="2:2" x14ac:dyDescent="0.2">
      <c r="B395" s="14"/>
    </row>
    <row r="396" spans="2:2" x14ac:dyDescent="0.2">
      <c r="B396" s="14"/>
    </row>
    <row r="397" spans="2:2" x14ac:dyDescent="0.2">
      <c r="B397" s="14"/>
    </row>
    <row r="398" spans="2:2" x14ac:dyDescent="0.2">
      <c r="B398" s="14"/>
    </row>
    <row r="399" spans="2:2" x14ac:dyDescent="0.2">
      <c r="B399" s="14"/>
    </row>
    <row r="400" spans="2:2" x14ac:dyDescent="0.2">
      <c r="B400" s="14"/>
    </row>
    <row r="401" spans="2:2" x14ac:dyDescent="0.2">
      <c r="B401" s="14"/>
    </row>
    <row r="402" spans="2:2" x14ac:dyDescent="0.2">
      <c r="B402" s="14"/>
    </row>
    <row r="403" spans="2:2" x14ac:dyDescent="0.2">
      <c r="B403" s="14"/>
    </row>
    <row r="404" spans="2:2" x14ac:dyDescent="0.2">
      <c r="B404" s="14"/>
    </row>
    <row r="405" spans="2:2" x14ac:dyDescent="0.2">
      <c r="B405" s="14"/>
    </row>
    <row r="406" spans="2:2" x14ac:dyDescent="0.2">
      <c r="B406" s="14"/>
    </row>
    <row r="407" spans="2:2" x14ac:dyDescent="0.2">
      <c r="B407" s="14"/>
    </row>
    <row r="408" spans="2:2" x14ac:dyDescent="0.2">
      <c r="B408" s="14"/>
    </row>
    <row r="409" spans="2:2" x14ac:dyDescent="0.2">
      <c r="B409" s="14"/>
    </row>
    <row r="410" spans="2:2" x14ac:dyDescent="0.2">
      <c r="B410" s="14"/>
    </row>
    <row r="411" spans="2:2" x14ac:dyDescent="0.2">
      <c r="B411" s="14"/>
    </row>
    <row r="412" spans="2:2" x14ac:dyDescent="0.2">
      <c r="B412" s="14"/>
    </row>
    <row r="413" spans="2:2" x14ac:dyDescent="0.2">
      <c r="B413" s="14"/>
    </row>
    <row r="414" spans="2:2" x14ac:dyDescent="0.2">
      <c r="B414" s="14"/>
    </row>
    <row r="415" spans="2:2" x14ac:dyDescent="0.2">
      <c r="B415" s="14"/>
    </row>
    <row r="416" spans="2:2" x14ac:dyDescent="0.2">
      <c r="B416" s="14"/>
    </row>
    <row r="417" spans="2:2" x14ac:dyDescent="0.2">
      <c r="B417" s="14"/>
    </row>
    <row r="418" spans="2:2" x14ac:dyDescent="0.2">
      <c r="B418" s="14"/>
    </row>
    <row r="419" spans="2:2" x14ac:dyDescent="0.2">
      <c r="B419" s="14"/>
    </row>
    <row r="420" spans="2:2" x14ac:dyDescent="0.2">
      <c r="B420" s="14"/>
    </row>
    <row r="421" spans="2:2" x14ac:dyDescent="0.2">
      <c r="B421" s="14"/>
    </row>
    <row r="422" spans="2:2" x14ac:dyDescent="0.2">
      <c r="B422" s="14"/>
    </row>
    <row r="423" spans="2:2" x14ac:dyDescent="0.2">
      <c r="B423" s="14"/>
    </row>
    <row r="424" spans="2:2" x14ac:dyDescent="0.2">
      <c r="B424" s="14"/>
    </row>
    <row r="425" spans="2:2" x14ac:dyDescent="0.2">
      <c r="B425" s="14"/>
    </row>
    <row r="426" spans="2:2" x14ac:dyDescent="0.2">
      <c r="B426" s="14"/>
    </row>
    <row r="427" spans="2:2" x14ac:dyDescent="0.2">
      <c r="B427" s="14"/>
    </row>
    <row r="428" spans="2:2" x14ac:dyDescent="0.2">
      <c r="B428" s="14"/>
    </row>
    <row r="429" spans="2:2" x14ac:dyDescent="0.2">
      <c r="B429" s="14"/>
    </row>
    <row r="430" spans="2:2" x14ac:dyDescent="0.2">
      <c r="B430" s="14"/>
    </row>
    <row r="431" spans="2:2" x14ac:dyDescent="0.2">
      <c r="B431" s="14"/>
    </row>
    <row r="432" spans="2:2" x14ac:dyDescent="0.2">
      <c r="B432" s="14"/>
    </row>
    <row r="433" spans="2:2" x14ac:dyDescent="0.2">
      <c r="B433" s="14"/>
    </row>
    <row r="434" spans="2:2" x14ac:dyDescent="0.2">
      <c r="B434" s="14"/>
    </row>
    <row r="435" spans="2:2" x14ac:dyDescent="0.2">
      <c r="B435" s="14"/>
    </row>
    <row r="436" spans="2:2" x14ac:dyDescent="0.2">
      <c r="B436" s="14"/>
    </row>
    <row r="437" spans="2:2" x14ac:dyDescent="0.2">
      <c r="B437" s="14"/>
    </row>
    <row r="438" spans="2:2" x14ac:dyDescent="0.2">
      <c r="B438" s="14"/>
    </row>
    <row r="439" spans="2:2" x14ac:dyDescent="0.2">
      <c r="B439" s="14"/>
    </row>
    <row r="440" spans="2:2" x14ac:dyDescent="0.2">
      <c r="B440" s="14"/>
    </row>
    <row r="441" spans="2:2" x14ac:dyDescent="0.2">
      <c r="B441" s="14"/>
    </row>
    <row r="442" spans="2:2" x14ac:dyDescent="0.2">
      <c r="B442" s="14"/>
    </row>
    <row r="443" spans="2:2" x14ac:dyDescent="0.2">
      <c r="B443" s="14"/>
    </row>
    <row r="444" spans="2:2" x14ac:dyDescent="0.2">
      <c r="B444" s="14"/>
    </row>
    <row r="445" spans="2:2" x14ac:dyDescent="0.2">
      <c r="B445" s="14"/>
    </row>
    <row r="446" spans="2:2" x14ac:dyDescent="0.2">
      <c r="B446" s="14"/>
    </row>
    <row r="447" spans="2:2" x14ac:dyDescent="0.2">
      <c r="B447" s="14"/>
    </row>
    <row r="448" spans="2:2" x14ac:dyDescent="0.2">
      <c r="B448" s="14"/>
    </row>
    <row r="449" spans="2:2" x14ac:dyDescent="0.2">
      <c r="B449" s="14"/>
    </row>
    <row r="450" spans="2:2" x14ac:dyDescent="0.2">
      <c r="B450" s="14"/>
    </row>
    <row r="451" spans="2:2" x14ac:dyDescent="0.2">
      <c r="B451" s="14"/>
    </row>
    <row r="452" spans="2:2" x14ac:dyDescent="0.2">
      <c r="B452" s="14"/>
    </row>
    <row r="453" spans="2:2" x14ac:dyDescent="0.2">
      <c r="B453" s="14"/>
    </row>
    <row r="454" spans="2:2" x14ac:dyDescent="0.2">
      <c r="B454" s="14"/>
    </row>
    <row r="455" spans="2:2" x14ac:dyDescent="0.2">
      <c r="B455" s="14"/>
    </row>
    <row r="456" spans="2:2" x14ac:dyDescent="0.2">
      <c r="B456" s="14"/>
    </row>
    <row r="457" spans="2:2" x14ac:dyDescent="0.2">
      <c r="B457" s="14"/>
    </row>
    <row r="458" spans="2:2" x14ac:dyDescent="0.2">
      <c r="B458" s="14"/>
    </row>
    <row r="459" spans="2:2" x14ac:dyDescent="0.2">
      <c r="B459" s="14"/>
    </row>
    <row r="460" spans="2:2" x14ac:dyDescent="0.2">
      <c r="B460" s="14"/>
    </row>
    <row r="461" spans="2:2" x14ac:dyDescent="0.2">
      <c r="B461" s="14"/>
    </row>
    <row r="462" spans="2:2" x14ac:dyDescent="0.2">
      <c r="B462" s="14"/>
    </row>
    <row r="463" spans="2:2" x14ac:dyDescent="0.2">
      <c r="B463" s="14"/>
    </row>
    <row r="464" spans="2:2" x14ac:dyDescent="0.2">
      <c r="B464" s="14"/>
    </row>
    <row r="465" spans="2:2" x14ac:dyDescent="0.2">
      <c r="B465" s="14"/>
    </row>
    <row r="466" spans="2:2" x14ac:dyDescent="0.2">
      <c r="B466" s="14"/>
    </row>
    <row r="467" spans="2:2" x14ac:dyDescent="0.2">
      <c r="B467" s="14"/>
    </row>
    <row r="468" spans="2:2" x14ac:dyDescent="0.2">
      <c r="B468" s="14"/>
    </row>
    <row r="469" spans="2:2" x14ac:dyDescent="0.2">
      <c r="B469" s="14"/>
    </row>
    <row r="470" spans="2:2" x14ac:dyDescent="0.2">
      <c r="B470" s="14"/>
    </row>
    <row r="471" spans="2:2" x14ac:dyDescent="0.2">
      <c r="B471" s="14"/>
    </row>
    <row r="472" spans="2:2" x14ac:dyDescent="0.2">
      <c r="B472" s="14"/>
    </row>
    <row r="473" spans="2:2" x14ac:dyDescent="0.2">
      <c r="B473" s="14"/>
    </row>
    <row r="474" spans="2:2" x14ac:dyDescent="0.2">
      <c r="B474" s="14"/>
    </row>
    <row r="475" spans="2:2" x14ac:dyDescent="0.2">
      <c r="B475" s="14"/>
    </row>
    <row r="476" spans="2:2" x14ac:dyDescent="0.2">
      <c r="B476" s="14"/>
    </row>
    <row r="477" spans="2:2" x14ac:dyDescent="0.2">
      <c r="B477" s="14"/>
    </row>
    <row r="478" spans="2:2" x14ac:dyDescent="0.2">
      <c r="B478" s="14"/>
    </row>
    <row r="479" spans="2:2" x14ac:dyDescent="0.2">
      <c r="B479" s="14"/>
    </row>
    <row r="480" spans="2:2" x14ac:dyDescent="0.2">
      <c r="B480" s="14"/>
    </row>
    <row r="481" spans="2:2" x14ac:dyDescent="0.2">
      <c r="B481" s="14"/>
    </row>
    <row r="482" spans="2:2" x14ac:dyDescent="0.2">
      <c r="B482" s="14"/>
    </row>
    <row r="483" spans="2:2" x14ac:dyDescent="0.2">
      <c r="B483" s="14"/>
    </row>
    <row r="484" spans="2:2" x14ac:dyDescent="0.2">
      <c r="B484" s="14"/>
    </row>
    <row r="485" spans="2:2" x14ac:dyDescent="0.2">
      <c r="B485" s="14"/>
    </row>
    <row r="486" spans="2:2" x14ac:dyDescent="0.2">
      <c r="B486" s="14"/>
    </row>
    <row r="487" spans="2:2" x14ac:dyDescent="0.2">
      <c r="B487" s="14"/>
    </row>
    <row r="488" spans="2:2" x14ac:dyDescent="0.2">
      <c r="B488" s="14"/>
    </row>
    <row r="489" spans="2:2" x14ac:dyDescent="0.2">
      <c r="B489" s="14"/>
    </row>
    <row r="490" spans="2:2" x14ac:dyDescent="0.2">
      <c r="B490" s="14"/>
    </row>
    <row r="491" spans="2:2" x14ac:dyDescent="0.2">
      <c r="B491" s="14"/>
    </row>
    <row r="492" spans="2:2" x14ac:dyDescent="0.2">
      <c r="B492" s="14"/>
    </row>
    <row r="493" spans="2:2" x14ac:dyDescent="0.2">
      <c r="B493" s="14"/>
    </row>
    <row r="494" spans="2:2" x14ac:dyDescent="0.2">
      <c r="B494" s="14"/>
    </row>
    <row r="495" spans="2:2" x14ac:dyDescent="0.2">
      <c r="B495" s="14"/>
    </row>
    <row r="496" spans="2:2" x14ac:dyDescent="0.2">
      <c r="B496" s="14"/>
    </row>
    <row r="497" spans="2:2" x14ac:dyDescent="0.2">
      <c r="B497" s="14"/>
    </row>
    <row r="498" spans="2:2" x14ac:dyDescent="0.2">
      <c r="B498" s="14"/>
    </row>
    <row r="499" spans="2:2" x14ac:dyDescent="0.2">
      <c r="B499" s="14"/>
    </row>
    <row r="500" spans="2:2" x14ac:dyDescent="0.2">
      <c r="B500" s="14"/>
    </row>
    <row r="501" spans="2:2" x14ac:dyDescent="0.2">
      <c r="B501" s="14"/>
    </row>
    <row r="502" spans="2:2" x14ac:dyDescent="0.2">
      <c r="B502" s="14"/>
    </row>
    <row r="503" spans="2:2" x14ac:dyDescent="0.2">
      <c r="B503" s="14"/>
    </row>
    <row r="504" spans="2:2" x14ac:dyDescent="0.2">
      <c r="B504" s="14"/>
    </row>
    <row r="505" spans="2:2" x14ac:dyDescent="0.2">
      <c r="B505" s="14"/>
    </row>
    <row r="506" spans="2:2" x14ac:dyDescent="0.2">
      <c r="B506" s="14"/>
    </row>
    <row r="507" spans="2:2" x14ac:dyDescent="0.2">
      <c r="B507" s="14"/>
    </row>
    <row r="508" spans="2:2" x14ac:dyDescent="0.2">
      <c r="B508" s="14"/>
    </row>
    <row r="509" spans="2:2" x14ac:dyDescent="0.2">
      <c r="B509" s="14"/>
    </row>
    <row r="510" spans="2:2" x14ac:dyDescent="0.2">
      <c r="B510" s="14"/>
    </row>
    <row r="511" spans="2:2" x14ac:dyDescent="0.2">
      <c r="B511" s="14"/>
    </row>
    <row r="512" spans="2:2" x14ac:dyDescent="0.2">
      <c r="B512" s="14"/>
    </row>
    <row r="513" spans="2:2" x14ac:dyDescent="0.2">
      <c r="B513" s="14"/>
    </row>
    <row r="514" spans="2:2" x14ac:dyDescent="0.2">
      <c r="B514" s="14"/>
    </row>
    <row r="515" spans="2:2" x14ac:dyDescent="0.2">
      <c r="B515" s="14"/>
    </row>
    <row r="516" spans="2:2" x14ac:dyDescent="0.2">
      <c r="B516" s="14"/>
    </row>
    <row r="517" spans="2:2" x14ac:dyDescent="0.2">
      <c r="B517" s="14"/>
    </row>
    <row r="518" spans="2:2" x14ac:dyDescent="0.2">
      <c r="B518" s="14"/>
    </row>
    <row r="519" spans="2:2" x14ac:dyDescent="0.2">
      <c r="B519" s="14"/>
    </row>
    <row r="520" spans="2:2" x14ac:dyDescent="0.2">
      <c r="B520" s="14"/>
    </row>
    <row r="521" spans="2:2" x14ac:dyDescent="0.2">
      <c r="B521" s="14"/>
    </row>
    <row r="522" spans="2:2" x14ac:dyDescent="0.2">
      <c r="B522" s="14"/>
    </row>
    <row r="523" spans="2:2" x14ac:dyDescent="0.2">
      <c r="B523" s="14"/>
    </row>
    <row r="524" spans="2:2" x14ac:dyDescent="0.2">
      <c r="B524" s="14"/>
    </row>
    <row r="525" spans="2:2" x14ac:dyDescent="0.2">
      <c r="B525" s="14"/>
    </row>
    <row r="526" spans="2:2" x14ac:dyDescent="0.2">
      <c r="B526" s="14"/>
    </row>
    <row r="527" spans="2:2" x14ac:dyDescent="0.2">
      <c r="B527" s="14"/>
    </row>
    <row r="528" spans="2:2" x14ac:dyDescent="0.2">
      <c r="B528" s="14"/>
    </row>
    <row r="529" spans="2:2" x14ac:dyDescent="0.2">
      <c r="B529" s="14"/>
    </row>
    <row r="530" spans="2:2" x14ac:dyDescent="0.2">
      <c r="B530" s="14"/>
    </row>
    <row r="531" spans="2:2" x14ac:dyDescent="0.2">
      <c r="B531" s="14"/>
    </row>
    <row r="532" spans="2:2" x14ac:dyDescent="0.2">
      <c r="B532" s="14"/>
    </row>
    <row r="533" spans="2:2" x14ac:dyDescent="0.2">
      <c r="B533" s="14"/>
    </row>
    <row r="534" spans="2:2" x14ac:dyDescent="0.2">
      <c r="B534" s="14"/>
    </row>
    <row r="535" spans="2:2" x14ac:dyDescent="0.2">
      <c r="B535" s="14"/>
    </row>
    <row r="536" spans="2:2" x14ac:dyDescent="0.2">
      <c r="B536" s="14"/>
    </row>
    <row r="537" spans="2:2" x14ac:dyDescent="0.2">
      <c r="B537" s="14"/>
    </row>
    <row r="538" spans="2:2" x14ac:dyDescent="0.2">
      <c r="B538" s="14"/>
    </row>
    <row r="539" spans="2:2" x14ac:dyDescent="0.2">
      <c r="B539" s="14"/>
    </row>
    <row r="540" spans="2:2" x14ac:dyDescent="0.2">
      <c r="B540" s="14"/>
    </row>
    <row r="541" spans="2:2" x14ac:dyDescent="0.2">
      <c r="B541" s="14"/>
    </row>
    <row r="542" spans="2:2" x14ac:dyDescent="0.2">
      <c r="B542" s="14"/>
    </row>
    <row r="543" spans="2:2" x14ac:dyDescent="0.2">
      <c r="B543" s="14"/>
    </row>
    <row r="544" spans="2:2" x14ac:dyDescent="0.2">
      <c r="B544" s="14"/>
    </row>
    <row r="545" spans="2:2" x14ac:dyDescent="0.2">
      <c r="B545" s="14"/>
    </row>
    <row r="546" spans="2:2" x14ac:dyDescent="0.2">
      <c r="B546" s="14"/>
    </row>
    <row r="547" spans="2:2" x14ac:dyDescent="0.2">
      <c r="B547" s="14"/>
    </row>
    <row r="548" spans="2:2" x14ac:dyDescent="0.2">
      <c r="B548" s="14"/>
    </row>
    <row r="549" spans="2:2" x14ac:dyDescent="0.2">
      <c r="B549" s="14"/>
    </row>
    <row r="550" spans="2:2" x14ac:dyDescent="0.2">
      <c r="B550" s="14"/>
    </row>
    <row r="551" spans="2:2" x14ac:dyDescent="0.2">
      <c r="B551" s="14"/>
    </row>
    <row r="552" spans="2:2" x14ac:dyDescent="0.2">
      <c r="B552" s="14"/>
    </row>
    <row r="553" spans="2:2" x14ac:dyDescent="0.2">
      <c r="B553" s="14"/>
    </row>
    <row r="554" spans="2:2" x14ac:dyDescent="0.2">
      <c r="B554" s="14"/>
    </row>
    <row r="555" spans="2:2" x14ac:dyDescent="0.2">
      <c r="B555" s="14"/>
    </row>
    <row r="556" spans="2:2" x14ac:dyDescent="0.2">
      <c r="B556" s="14"/>
    </row>
    <row r="557" spans="2:2" x14ac:dyDescent="0.2">
      <c r="B557" s="14"/>
    </row>
    <row r="558" spans="2:2" x14ac:dyDescent="0.2">
      <c r="B558" s="14"/>
    </row>
    <row r="559" spans="2:2" x14ac:dyDescent="0.2">
      <c r="B559" s="14"/>
    </row>
    <row r="560" spans="2:2" x14ac:dyDescent="0.2">
      <c r="B560" s="14"/>
    </row>
    <row r="561" spans="2:2" x14ac:dyDescent="0.2">
      <c r="B561" s="14"/>
    </row>
    <row r="562" spans="2:2" x14ac:dyDescent="0.2">
      <c r="B562" s="14"/>
    </row>
    <row r="563" spans="2:2" x14ac:dyDescent="0.2">
      <c r="B563" s="14"/>
    </row>
    <row r="564" spans="2:2" x14ac:dyDescent="0.2">
      <c r="B564" s="14"/>
    </row>
    <row r="565" spans="2:2" x14ac:dyDescent="0.2">
      <c r="B565" s="14"/>
    </row>
    <row r="566" spans="2:2" x14ac:dyDescent="0.2">
      <c r="B566" s="14"/>
    </row>
    <row r="567" spans="2:2" x14ac:dyDescent="0.2">
      <c r="B567" s="14"/>
    </row>
    <row r="568" spans="2:2" x14ac:dyDescent="0.2">
      <c r="B568" s="14"/>
    </row>
    <row r="569" spans="2:2" x14ac:dyDescent="0.2">
      <c r="B569" s="14"/>
    </row>
    <row r="570" spans="2:2" x14ac:dyDescent="0.2">
      <c r="B570" s="14"/>
    </row>
    <row r="571" spans="2:2" x14ac:dyDescent="0.2">
      <c r="B571" s="14"/>
    </row>
    <row r="572" spans="2:2" x14ac:dyDescent="0.2">
      <c r="B572" s="14"/>
    </row>
    <row r="573" spans="2:2" x14ac:dyDescent="0.2">
      <c r="B573" s="14"/>
    </row>
    <row r="574" spans="2:2" x14ac:dyDescent="0.2">
      <c r="B574" s="14"/>
    </row>
    <row r="575" spans="2:2" x14ac:dyDescent="0.2">
      <c r="B575" s="14"/>
    </row>
    <row r="576" spans="2:2" x14ac:dyDescent="0.2">
      <c r="B576" s="14"/>
    </row>
    <row r="577" spans="2:2" x14ac:dyDescent="0.2">
      <c r="B577" s="14"/>
    </row>
    <row r="578" spans="2:2" x14ac:dyDescent="0.2">
      <c r="B578" s="14"/>
    </row>
    <row r="579" spans="2:2" x14ac:dyDescent="0.2">
      <c r="B579" s="14"/>
    </row>
    <row r="580" spans="2:2" x14ac:dyDescent="0.2">
      <c r="B580" s="14"/>
    </row>
    <row r="581" spans="2:2" x14ac:dyDescent="0.2">
      <c r="B581" s="14"/>
    </row>
    <row r="582" spans="2:2" x14ac:dyDescent="0.2">
      <c r="B582" s="14"/>
    </row>
    <row r="583" spans="2:2" x14ac:dyDescent="0.2">
      <c r="B583" s="14"/>
    </row>
    <row r="584" spans="2:2" x14ac:dyDescent="0.2">
      <c r="B584" s="14"/>
    </row>
    <row r="585" spans="2:2" x14ac:dyDescent="0.2">
      <c r="B585" s="14"/>
    </row>
    <row r="586" spans="2:2" x14ac:dyDescent="0.2">
      <c r="B586" s="14"/>
    </row>
    <row r="587" spans="2:2" x14ac:dyDescent="0.2">
      <c r="B587" s="14"/>
    </row>
    <row r="588" spans="2:2" x14ac:dyDescent="0.2">
      <c r="B588" s="14"/>
    </row>
    <row r="589" spans="2:2" x14ac:dyDescent="0.2">
      <c r="B589" s="14"/>
    </row>
    <row r="590" spans="2:2" x14ac:dyDescent="0.2">
      <c r="B590" s="14"/>
    </row>
    <row r="591" spans="2:2" x14ac:dyDescent="0.2">
      <c r="B591" s="14"/>
    </row>
    <row r="592" spans="2:2" x14ac:dyDescent="0.2">
      <c r="B592" s="14"/>
    </row>
    <row r="593" spans="2:2" x14ac:dyDescent="0.2">
      <c r="B593" s="14"/>
    </row>
    <row r="594" spans="2:2" x14ac:dyDescent="0.2">
      <c r="B594" s="14"/>
    </row>
    <row r="595" spans="2:2" x14ac:dyDescent="0.2">
      <c r="B595" s="14"/>
    </row>
    <row r="596" spans="2:2" x14ac:dyDescent="0.2">
      <c r="B596" s="14"/>
    </row>
    <row r="597" spans="2:2" x14ac:dyDescent="0.2">
      <c r="B597" s="14"/>
    </row>
    <row r="598" spans="2:2" x14ac:dyDescent="0.2">
      <c r="B598" s="14"/>
    </row>
    <row r="599" spans="2:2" x14ac:dyDescent="0.2">
      <c r="B599" s="14"/>
    </row>
    <row r="600" spans="2:2" x14ac:dyDescent="0.2">
      <c r="B600" s="14"/>
    </row>
    <row r="601" spans="2:2" x14ac:dyDescent="0.2">
      <c r="B601" s="14"/>
    </row>
    <row r="602" spans="2:2" x14ac:dyDescent="0.2">
      <c r="B602" s="14"/>
    </row>
    <row r="603" spans="2:2" x14ac:dyDescent="0.2">
      <c r="B603" s="14"/>
    </row>
    <row r="604" spans="2:2" x14ac:dyDescent="0.2">
      <c r="B604" s="14"/>
    </row>
    <row r="605" spans="2:2" x14ac:dyDescent="0.2">
      <c r="B605" s="14"/>
    </row>
    <row r="606" spans="2:2" x14ac:dyDescent="0.2">
      <c r="B606" s="14"/>
    </row>
    <row r="607" spans="2:2" x14ac:dyDescent="0.2">
      <c r="B607" s="14"/>
    </row>
    <row r="608" spans="2:2" x14ac:dyDescent="0.2">
      <c r="B608" s="14"/>
    </row>
    <row r="609" spans="2:2" x14ac:dyDescent="0.2">
      <c r="B609" s="14"/>
    </row>
    <row r="610" spans="2:2" x14ac:dyDescent="0.2">
      <c r="B610" s="14"/>
    </row>
    <row r="611" spans="2:2" x14ac:dyDescent="0.2">
      <c r="B611" s="14"/>
    </row>
    <row r="612" spans="2:2" x14ac:dyDescent="0.2">
      <c r="B612" s="14"/>
    </row>
    <row r="613" spans="2:2" x14ac:dyDescent="0.2">
      <c r="B613" s="14"/>
    </row>
    <row r="614" spans="2:2" x14ac:dyDescent="0.2">
      <c r="B614" s="14"/>
    </row>
    <row r="615" spans="2:2" x14ac:dyDescent="0.2">
      <c r="B615" s="14"/>
    </row>
    <row r="616" spans="2:2" x14ac:dyDescent="0.2">
      <c r="B616" s="14"/>
    </row>
    <row r="617" spans="2:2" x14ac:dyDescent="0.2">
      <c r="B617" s="14"/>
    </row>
    <row r="618" spans="2:2" x14ac:dyDescent="0.2">
      <c r="B618" s="14"/>
    </row>
    <row r="619" spans="2:2" x14ac:dyDescent="0.2">
      <c r="B619" s="14"/>
    </row>
    <row r="620" spans="2:2" x14ac:dyDescent="0.2">
      <c r="B620" s="14"/>
    </row>
    <row r="621" spans="2:2" x14ac:dyDescent="0.2">
      <c r="B621" s="14"/>
    </row>
    <row r="622" spans="2:2" x14ac:dyDescent="0.2">
      <c r="B622" s="14"/>
    </row>
    <row r="623" spans="2:2" x14ac:dyDescent="0.2">
      <c r="B623" s="14"/>
    </row>
    <row r="624" spans="2:2" x14ac:dyDescent="0.2">
      <c r="B624" s="14"/>
    </row>
    <row r="625" spans="2:2" x14ac:dyDescent="0.2">
      <c r="B625" s="14"/>
    </row>
    <row r="626" spans="2:2" x14ac:dyDescent="0.2">
      <c r="B626" s="14"/>
    </row>
    <row r="627" spans="2:2" x14ac:dyDescent="0.2">
      <c r="B627" s="14"/>
    </row>
    <row r="628" spans="2:2" x14ac:dyDescent="0.2">
      <c r="B628" s="14"/>
    </row>
    <row r="629" spans="2:2" x14ac:dyDescent="0.2">
      <c r="B629" s="14"/>
    </row>
    <row r="630" spans="2:2" x14ac:dyDescent="0.2">
      <c r="B630" s="14"/>
    </row>
    <row r="631" spans="2:2" x14ac:dyDescent="0.2">
      <c r="B631" s="14"/>
    </row>
    <row r="632" spans="2:2" x14ac:dyDescent="0.2">
      <c r="B632" s="14"/>
    </row>
    <row r="633" spans="2:2" x14ac:dyDescent="0.2">
      <c r="B633" s="14"/>
    </row>
    <row r="634" spans="2:2" x14ac:dyDescent="0.2">
      <c r="B634" s="14"/>
    </row>
    <row r="635" spans="2:2" x14ac:dyDescent="0.2">
      <c r="B635" s="14"/>
    </row>
    <row r="636" spans="2:2" x14ac:dyDescent="0.2">
      <c r="B636" s="14"/>
    </row>
    <row r="637" spans="2:2" x14ac:dyDescent="0.2">
      <c r="B637" s="14"/>
    </row>
    <row r="638" spans="2:2" x14ac:dyDescent="0.2">
      <c r="B638" s="14"/>
    </row>
    <row r="639" spans="2:2" x14ac:dyDescent="0.2">
      <c r="B639" s="14"/>
    </row>
    <row r="640" spans="2:2" x14ac:dyDescent="0.2">
      <c r="B640" s="14"/>
    </row>
    <row r="641" spans="2:2" x14ac:dyDescent="0.2">
      <c r="B641" s="14"/>
    </row>
    <row r="642" spans="2:2" x14ac:dyDescent="0.2">
      <c r="B642" s="14"/>
    </row>
    <row r="643" spans="2:2" x14ac:dyDescent="0.2">
      <c r="B643" s="14"/>
    </row>
    <row r="644" spans="2:2" x14ac:dyDescent="0.2">
      <c r="B644" s="14"/>
    </row>
    <row r="645" spans="2:2" x14ac:dyDescent="0.2">
      <c r="B645" s="14"/>
    </row>
    <row r="646" spans="2:2" x14ac:dyDescent="0.2">
      <c r="B646" s="14"/>
    </row>
    <row r="647" spans="2:2" x14ac:dyDescent="0.2">
      <c r="B647" s="14"/>
    </row>
    <row r="648" spans="2:2" x14ac:dyDescent="0.2">
      <c r="B648" s="14"/>
    </row>
    <row r="649" spans="2:2" x14ac:dyDescent="0.2">
      <c r="B649" s="14"/>
    </row>
    <row r="650" spans="2:2" x14ac:dyDescent="0.2">
      <c r="B650" s="14"/>
    </row>
    <row r="651" spans="2:2" x14ac:dyDescent="0.2">
      <c r="B651" s="14"/>
    </row>
    <row r="652" spans="2:2" x14ac:dyDescent="0.2">
      <c r="B652" s="14"/>
    </row>
    <row r="653" spans="2:2" x14ac:dyDescent="0.2">
      <c r="B653" s="14"/>
    </row>
    <row r="654" spans="2:2" x14ac:dyDescent="0.2">
      <c r="B654" s="14"/>
    </row>
    <row r="655" spans="2:2" x14ac:dyDescent="0.2">
      <c r="B655" s="14"/>
    </row>
    <row r="656" spans="2:2" x14ac:dyDescent="0.2">
      <c r="B656" s="14"/>
    </row>
    <row r="657" spans="2:2" x14ac:dyDescent="0.2">
      <c r="B657" s="14"/>
    </row>
    <row r="658" spans="2:2" x14ac:dyDescent="0.2">
      <c r="B658" s="14"/>
    </row>
    <row r="659" spans="2:2" x14ac:dyDescent="0.2">
      <c r="B659" s="14"/>
    </row>
    <row r="660" spans="2:2" x14ac:dyDescent="0.2">
      <c r="B660" s="14"/>
    </row>
    <row r="661" spans="2:2" x14ac:dyDescent="0.2">
      <c r="B661" s="14"/>
    </row>
    <row r="662" spans="2:2" x14ac:dyDescent="0.2">
      <c r="B662" s="14"/>
    </row>
    <row r="663" spans="2:2" x14ac:dyDescent="0.2">
      <c r="B663" s="14"/>
    </row>
    <row r="664" spans="2:2" x14ac:dyDescent="0.2">
      <c r="B664" s="14"/>
    </row>
    <row r="665" spans="2:2" x14ac:dyDescent="0.2">
      <c r="B665" s="14"/>
    </row>
    <row r="666" spans="2:2" x14ac:dyDescent="0.2">
      <c r="B666" s="14"/>
    </row>
    <row r="667" spans="2:2" x14ac:dyDescent="0.2">
      <c r="B667" s="14"/>
    </row>
    <row r="668" spans="2:2" x14ac:dyDescent="0.2">
      <c r="B668" s="14"/>
    </row>
    <row r="669" spans="2:2" x14ac:dyDescent="0.2">
      <c r="B669" s="14"/>
    </row>
    <row r="670" spans="2:2" x14ac:dyDescent="0.2">
      <c r="B670" s="14"/>
    </row>
    <row r="671" spans="2:2" x14ac:dyDescent="0.2">
      <c r="B671" s="14"/>
    </row>
    <row r="672" spans="2:2" x14ac:dyDescent="0.2">
      <c r="B672" s="14"/>
    </row>
    <row r="673" spans="2:2" x14ac:dyDescent="0.2">
      <c r="B673" s="14"/>
    </row>
    <row r="674" spans="2:2" x14ac:dyDescent="0.2">
      <c r="B674" s="14"/>
    </row>
    <row r="675" spans="2:2" x14ac:dyDescent="0.2">
      <c r="B675" s="14"/>
    </row>
    <row r="676" spans="2:2" x14ac:dyDescent="0.2">
      <c r="B676" s="14"/>
    </row>
    <row r="677" spans="2:2" x14ac:dyDescent="0.2">
      <c r="B677" s="14"/>
    </row>
    <row r="678" spans="2:2" x14ac:dyDescent="0.2">
      <c r="B678" s="14"/>
    </row>
    <row r="679" spans="2:2" x14ac:dyDescent="0.2">
      <c r="B679" s="14"/>
    </row>
    <row r="680" spans="2:2" x14ac:dyDescent="0.2">
      <c r="B680" s="14"/>
    </row>
    <row r="681" spans="2:2" x14ac:dyDescent="0.2">
      <c r="B681" s="14"/>
    </row>
    <row r="682" spans="2:2" x14ac:dyDescent="0.2">
      <c r="B682" s="14"/>
    </row>
    <row r="683" spans="2:2" x14ac:dyDescent="0.2">
      <c r="B683" s="14"/>
    </row>
    <row r="684" spans="2:2" x14ac:dyDescent="0.2">
      <c r="B684" s="14"/>
    </row>
    <row r="685" spans="2:2" x14ac:dyDescent="0.2">
      <c r="B685" s="14"/>
    </row>
    <row r="686" spans="2:2" x14ac:dyDescent="0.2">
      <c r="B686" s="14"/>
    </row>
    <row r="687" spans="2:2" x14ac:dyDescent="0.2">
      <c r="B687" s="14"/>
    </row>
    <row r="688" spans="2:2" x14ac:dyDescent="0.2">
      <c r="B688" s="14"/>
    </row>
    <row r="689" spans="2:2" x14ac:dyDescent="0.2">
      <c r="B689" s="14"/>
    </row>
    <row r="690" spans="2:2" x14ac:dyDescent="0.2">
      <c r="B690" s="14"/>
    </row>
    <row r="691" spans="2:2" x14ac:dyDescent="0.2">
      <c r="B691" s="14"/>
    </row>
    <row r="692" spans="2:2" x14ac:dyDescent="0.2">
      <c r="B692" s="14"/>
    </row>
    <row r="693" spans="2:2" x14ac:dyDescent="0.2">
      <c r="B693" s="14"/>
    </row>
    <row r="694" spans="2:2" x14ac:dyDescent="0.2">
      <c r="B694" s="14"/>
    </row>
    <row r="695" spans="2:2" x14ac:dyDescent="0.2">
      <c r="B695" s="14"/>
    </row>
    <row r="696" spans="2:2" x14ac:dyDescent="0.2">
      <c r="B696" s="14"/>
    </row>
    <row r="697" spans="2:2" x14ac:dyDescent="0.2">
      <c r="B697" s="14"/>
    </row>
    <row r="698" spans="2:2" x14ac:dyDescent="0.2">
      <c r="B698" s="14"/>
    </row>
    <row r="699" spans="2:2" x14ac:dyDescent="0.2">
      <c r="B699" s="14"/>
    </row>
    <row r="700" spans="2:2" x14ac:dyDescent="0.2">
      <c r="B700" s="14"/>
    </row>
    <row r="701" spans="2:2" x14ac:dyDescent="0.2">
      <c r="B701" s="14"/>
    </row>
    <row r="702" spans="2:2" x14ac:dyDescent="0.2">
      <c r="B702" s="14"/>
    </row>
    <row r="703" spans="2:2" x14ac:dyDescent="0.2">
      <c r="B703" s="14"/>
    </row>
    <row r="704" spans="2:2" x14ac:dyDescent="0.2">
      <c r="B704" s="14"/>
    </row>
    <row r="705" spans="2:2" x14ac:dyDescent="0.2">
      <c r="B705" s="14"/>
    </row>
    <row r="706" spans="2:2" x14ac:dyDescent="0.2">
      <c r="B706" s="14"/>
    </row>
    <row r="707" spans="2:2" x14ac:dyDescent="0.2">
      <c r="B707" s="14"/>
    </row>
    <row r="708" spans="2:2" x14ac:dyDescent="0.2">
      <c r="B708" s="14"/>
    </row>
    <row r="709" spans="2:2" x14ac:dyDescent="0.2">
      <c r="B709" s="14"/>
    </row>
    <row r="710" spans="2:2" x14ac:dyDescent="0.2">
      <c r="B710" s="14"/>
    </row>
    <row r="711" spans="2:2" x14ac:dyDescent="0.2">
      <c r="B711" s="14"/>
    </row>
    <row r="712" spans="2:2" x14ac:dyDescent="0.2">
      <c r="B712" s="14"/>
    </row>
    <row r="713" spans="2:2" x14ac:dyDescent="0.2">
      <c r="B713" s="14"/>
    </row>
    <row r="714" spans="2:2" x14ac:dyDescent="0.2">
      <c r="B714" s="14"/>
    </row>
    <row r="715" spans="2:2" x14ac:dyDescent="0.2">
      <c r="B715" s="14"/>
    </row>
    <row r="716" spans="2:2" x14ac:dyDescent="0.2">
      <c r="B716" s="14"/>
    </row>
    <row r="717" spans="2:2" x14ac:dyDescent="0.2">
      <c r="B717" s="14"/>
    </row>
    <row r="718" spans="2:2" x14ac:dyDescent="0.2">
      <c r="B718" s="14"/>
    </row>
    <row r="719" spans="2:2" x14ac:dyDescent="0.2">
      <c r="B719" s="14"/>
    </row>
    <row r="720" spans="2:2" x14ac:dyDescent="0.2">
      <c r="B720" s="14"/>
    </row>
    <row r="721" spans="2:2" x14ac:dyDescent="0.2">
      <c r="B721" s="14"/>
    </row>
    <row r="722" spans="2:2" x14ac:dyDescent="0.2">
      <c r="B722" s="14"/>
    </row>
    <row r="723" spans="2:2" x14ac:dyDescent="0.2">
      <c r="B723" s="14"/>
    </row>
    <row r="724" spans="2:2" x14ac:dyDescent="0.2">
      <c r="B724" s="14"/>
    </row>
    <row r="725" spans="2:2" x14ac:dyDescent="0.2">
      <c r="B725" s="14"/>
    </row>
    <row r="726" spans="2:2" x14ac:dyDescent="0.2">
      <c r="B726" s="14"/>
    </row>
    <row r="727" spans="2:2" x14ac:dyDescent="0.2">
      <c r="B727" s="14"/>
    </row>
    <row r="728" spans="2:2" x14ac:dyDescent="0.2">
      <c r="B728" s="14"/>
    </row>
    <row r="729" spans="2:2" x14ac:dyDescent="0.2">
      <c r="B729" s="14"/>
    </row>
    <row r="730" spans="2:2" x14ac:dyDescent="0.2">
      <c r="B730" s="14"/>
    </row>
  </sheetData>
  <mergeCells count="44">
    <mergeCell ref="V19:V22"/>
    <mergeCell ref="K11:L11"/>
    <mergeCell ref="M11:N11"/>
    <mergeCell ref="O11:P11"/>
    <mergeCell ref="S11:T11"/>
    <mergeCell ref="S12:T12"/>
    <mergeCell ref="C10:D10"/>
    <mergeCell ref="G10:H10"/>
    <mergeCell ref="I10:J10"/>
    <mergeCell ref="C11:D11"/>
    <mergeCell ref="E11:F11"/>
    <mergeCell ref="G11:H11"/>
    <mergeCell ref="I11:J11"/>
    <mergeCell ref="C9:D9"/>
    <mergeCell ref="E9:F9"/>
    <mergeCell ref="G9:H9"/>
    <mergeCell ref="I9:J9"/>
    <mergeCell ref="M9:N9"/>
    <mergeCell ref="K8:L8"/>
    <mergeCell ref="S8:T8"/>
    <mergeCell ref="A7:B7"/>
    <mergeCell ref="C7:D7"/>
    <mergeCell ref="E7:F7"/>
    <mergeCell ref="G7:H7"/>
    <mergeCell ref="I7:J7"/>
    <mergeCell ref="K7:L7"/>
    <mergeCell ref="A8:B8"/>
    <mergeCell ref="C8:D8"/>
    <mergeCell ref="E8:F8"/>
    <mergeCell ref="G8:H8"/>
    <mergeCell ref="I8:J8"/>
    <mergeCell ref="K6:N6"/>
    <mergeCell ref="O6:P6"/>
    <mergeCell ref="S6:T6"/>
    <mergeCell ref="M7:N7"/>
    <mergeCell ref="S7:T7"/>
    <mergeCell ref="C3:P3"/>
    <mergeCell ref="S3:T3"/>
    <mergeCell ref="I4:J4"/>
    <mergeCell ref="S4:T4"/>
    <mergeCell ref="C5:J5"/>
    <mergeCell ref="K5:N5"/>
    <mergeCell ref="O5:P5"/>
    <mergeCell ref="S5:T5"/>
  </mergeCells>
  <pageMargins left="0.4" right="0.36" top="0.49" bottom="0.49" header="0.5" footer="0.5"/>
  <pageSetup paperSize="9" scale="94"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68"/>
  <sheetViews>
    <sheetView zoomScale="80" zoomScaleNormal="80" workbookViewId="0">
      <pane xSplit="1" ySplit="13" topLeftCell="B14" activePane="bottomRight" state="frozen"/>
      <selection activeCell="A19" sqref="A19:I19"/>
      <selection pane="topRight" activeCell="A19" sqref="A19:I19"/>
      <selection pane="bottomLeft" activeCell="A19" sqref="A19:I19"/>
      <selection pane="bottomRight" activeCell="AA22" sqref="AA22"/>
    </sheetView>
  </sheetViews>
  <sheetFormatPr defaultRowHeight="12.75" x14ac:dyDescent="0.2"/>
  <cols>
    <col min="1" max="1" width="23.140625" customWidth="1"/>
    <col min="2" max="2" width="11.85546875" customWidth="1"/>
    <col min="3" max="3" width="1.42578125" customWidth="1"/>
    <col min="4" max="4" width="12.5703125" customWidth="1"/>
    <col min="5" max="5" width="1.7109375" customWidth="1"/>
    <col min="6" max="6" width="11.7109375" customWidth="1"/>
    <col min="7" max="7" width="2.140625" customWidth="1"/>
    <col min="8" max="8" width="11.5703125" customWidth="1"/>
    <col min="9" max="9" width="1.85546875" customWidth="1"/>
    <col min="10" max="10" width="10.28515625" customWidth="1"/>
    <col min="11" max="11" width="1.42578125" customWidth="1"/>
    <col min="12" max="12" width="11.5703125" customWidth="1"/>
    <col min="13" max="13" width="2" customWidth="1"/>
    <col min="14" max="14" width="10.5703125" customWidth="1"/>
    <col min="15" max="15" width="1.140625" customWidth="1"/>
    <col min="16" max="16" width="12.7109375" customWidth="1"/>
    <col min="17" max="17" width="0.85546875" customWidth="1"/>
    <col min="18" max="18" width="13.28515625" customWidth="1"/>
    <col min="19" max="19" width="1.7109375" customWidth="1"/>
    <col min="20" max="20" width="3.5703125" customWidth="1"/>
    <col min="21" max="21" width="10.85546875" customWidth="1"/>
    <col min="22" max="22" width="1.7109375" customWidth="1"/>
    <col min="23" max="23" width="2.5703125" customWidth="1"/>
    <col min="24" max="24" width="3.7109375" customWidth="1"/>
    <col min="25" max="25" width="10.7109375" customWidth="1"/>
    <col min="26" max="26" width="1.7109375" customWidth="1"/>
    <col min="27" max="27" width="9.7109375" bestFit="1" customWidth="1"/>
    <col min="28" max="28" width="1.85546875" customWidth="1"/>
    <col min="29" max="29" width="9.28515625" bestFit="1" customWidth="1"/>
    <col min="30" max="30" width="1.5703125" customWidth="1"/>
    <col min="31" max="31" width="9.28515625" bestFit="1" customWidth="1"/>
    <col min="32" max="32" width="1.85546875" customWidth="1"/>
    <col min="33" max="33" width="9.28515625" bestFit="1" customWidth="1"/>
    <col min="34" max="34" width="1.85546875" customWidth="1"/>
    <col min="37" max="37" width="14.42578125" customWidth="1"/>
  </cols>
  <sheetData>
    <row r="1" spans="1:37" ht="23.25" x14ac:dyDescent="0.35">
      <c r="A1" s="325" t="s">
        <v>1222</v>
      </c>
      <c r="J1" s="326"/>
      <c r="X1" s="24"/>
    </row>
    <row r="2" spans="1:37" ht="13.5" thickBot="1" x14ac:dyDescent="0.25"/>
    <row r="3" spans="1:37" x14ac:dyDescent="0.2">
      <c r="A3" s="25"/>
      <c r="B3" s="3149" t="s">
        <v>366</v>
      </c>
      <c r="C3" s="3150"/>
      <c r="D3" s="3150"/>
      <c r="E3" s="3150"/>
      <c r="F3" s="3150"/>
      <c r="G3" s="3150"/>
      <c r="H3" s="3150"/>
      <c r="I3" s="3150"/>
      <c r="J3" s="3150"/>
      <c r="K3" s="3150"/>
      <c r="L3" s="327">
        <v>2014</v>
      </c>
      <c r="M3" s="2635"/>
      <c r="N3" s="2635"/>
      <c r="O3" s="2635"/>
      <c r="P3" s="2635"/>
      <c r="Q3" s="2648"/>
      <c r="R3" s="2637"/>
      <c r="S3" s="2648"/>
      <c r="U3" s="2847" t="s">
        <v>374</v>
      </c>
      <c r="V3" s="3126"/>
    </row>
    <row r="4" spans="1:37" x14ac:dyDescent="0.2">
      <c r="A4" s="1"/>
      <c r="B4" s="2851" t="s">
        <v>71</v>
      </c>
      <c r="C4" s="2852"/>
      <c r="D4" s="2852"/>
      <c r="E4" s="2852"/>
      <c r="F4" s="2852"/>
      <c r="G4" s="2852"/>
      <c r="H4" s="2852"/>
      <c r="I4" s="2852"/>
      <c r="J4" s="2852"/>
      <c r="K4" s="2852"/>
      <c r="L4" s="2852"/>
      <c r="M4" s="2852"/>
      <c r="N4" s="2852"/>
      <c r="O4" s="2852"/>
      <c r="P4" s="2852"/>
      <c r="Q4" s="2853"/>
      <c r="R4" s="2851" t="s">
        <v>367</v>
      </c>
      <c r="S4" s="2853"/>
      <c r="U4" s="2971" t="s">
        <v>410</v>
      </c>
      <c r="V4" s="2972"/>
    </row>
    <row r="5" spans="1:37" x14ac:dyDescent="0.2">
      <c r="A5" s="1"/>
      <c r="B5" s="2851" t="s">
        <v>370</v>
      </c>
      <c r="C5" s="2852"/>
      <c r="D5" s="2852"/>
      <c r="E5" s="2852"/>
      <c r="F5" s="2852"/>
      <c r="G5" s="2852"/>
      <c r="H5" s="2852"/>
      <c r="I5" s="2852"/>
      <c r="J5" s="2852"/>
      <c r="K5" s="2852"/>
      <c r="L5" s="2852"/>
      <c r="M5" s="2852"/>
      <c r="N5" s="2852"/>
      <c r="O5" s="2852"/>
      <c r="P5" s="2852"/>
      <c r="Q5" s="2853"/>
      <c r="R5" s="2851" t="s">
        <v>371</v>
      </c>
      <c r="S5" s="2853"/>
      <c r="U5" s="2971" t="s">
        <v>862</v>
      </c>
      <c r="V5" s="2972"/>
    </row>
    <row r="6" spans="1:37" x14ac:dyDescent="0.2">
      <c r="A6" s="1"/>
      <c r="B6" s="1"/>
      <c r="C6" s="14"/>
      <c r="D6" s="14"/>
      <c r="E6" s="14"/>
      <c r="F6" s="14"/>
      <c r="G6" s="14"/>
      <c r="H6" s="14"/>
      <c r="I6" s="14"/>
      <c r="J6" s="14"/>
      <c r="K6" s="14"/>
      <c r="L6" s="14"/>
      <c r="M6" s="14"/>
      <c r="N6" s="14"/>
      <c r="O6" s="14"/>
      <c r="P6" s="14"/>
      <c r="Q6" s="5"/>
      <c r="R6" s="2851" t="s">
        <v>374</v>
      </c>
      <c r="S6" s="2853"/>
      <c r="U6" s="2971" t="s">
        <v>341</v>
      </c>
      <c r="V6" s="2972"/>
    </row>
    <row r="7" spans="1:37" x14ac:dyDescent="0.2">
      <c r="A7" s="2638" t="s">
        <v>678</v>
      </c>
      <c r="B7" s="2879" t="s">
        <v>557</v>
      </c>
      <c r="C7" s="2850"/>
      <c r="D7" s="2849" t="s">
        <v>557</v>
      </c>
      <c r="E7" s="2850"/>
      <c r="F7" s="2849" t="s">
        <v>557</v>
      </c>
      <c r="G7" s="2850"/>
      <c r="H7" s="2849" t="s">
        <v>381</v>
      </c>
      <c r="I7" s="2890"/>
      <c r="J7" s="2849" t="s">
        <v>381</v>
      </c>
      <c r="K7" s="2890"/>
      <c r="L7" s="2849" t="s">
        <v>382</v>
      </c>
      <c r="M7" s="2890"/>
      <c r="N7" s="2849" t="s">
        <v>383</v>
      </c>
      <c r="O7" s="2890"/>
      <c r="P7" s="2636"/>
      <c r="Q7" s="2651"/>
      <c r="R7" s="2851" t="s">
        <v>384</v>
      </c>
      <c r="S7" s="2853"/>
      <c r="U7" s="2658" t="s">
        <v>1050</v>
      </c>
      <c r="V7" s="2643"/>
    </row>
    <row r="8" spans="1:37" x14ac:dyDescent="0.2">
      <c r="A8" s="2638"/>
      <c r="B8" s="2851" t="s">
        <v>659</v>
      </c>
      <c r="C8" s="2864"/>
      <c r="D8" s="2854" t="s">
        <v>562</v>
      </c>
      <c r="E8" s="2864"/>
      <c r="F8" s="2854" t="s">
        <v>380</v>
      </c>
      <c r="G8" s="2864"/>
      <c r="H8" s="2854" t="s">
        <v>391</v>
      </c>
      <c r="I8" s="2852"/>
      <c r="J8" s="2854" t="s">
        <v>391</v>
      </c>
      <c r="K8" s="2852"/>
      <c r="L8" s="2854" t="s">
        <v>392</v>
      </c>
      <c r="M8" s="2852"/>
      <c r="N8" s="2854" t="s">
        <v>393</v>
      </c>
      <c r="O8" s="2852"/>
      <c r="P8" s="2885" t="s">
        <v>488</v>
      </c>
      <c r="Q8" s="3152"/>
      <c r="R8" s="2851" t="s">
        <v>394</v>
      </c>
      <c r="S8" s="2853"/>
      <c r="U8" s="2971"/>
      <c r="V8" s="2972"/>
    </row>
    <row r="9" spans="1:37" x14ac:dyDescent="0.2">
      <c r="A9" s="1"/>
      <c r="B9" s="3309" t="s">
        <v>660</v>
      </c>
      <c r="C9" s="2864"/>
      <c r="D9" s="2854" t="s">
        <v>413</v>
      </c>
      <c r="E9" s="2864"/>
      <c r="F9" s="2854" t="s">
        <v>390</v>
      </c>
      <c r="G9" s="2864"/>
      <c r="H9" s="2854" t="s">
        <v>400</v>
      </c>
      <c r="I9" s="2852"/>
      <c r="J9" s="2854" t="s">
        <v>401</v>
      </c>
      <c r="K9" s="2852"/>
      <c r="L9" s="2854" t="s">
        <v>402</v>
      </c>
      <c r="M9" s="2852"/>
      <c r="N9" s="2854" t="s">
        <v>875</v>
      </c>
      <c r="O9" s="2852"/>
      <c r="P9" s="2885"/>
      <c r="Q9" s="3152"/>
      <c r="R9" s="2851"/>
      <c r="S9" s="2853"/>
      <c r="U9" s="2971"/>
      <c r="V9" s="2972"/>
    </row>
    <row r="10" spans="1:37" x14ac:dyDescent="0.2">
      <c r="A10" s="1"/>
      <c r="B10" s="2638" t="s">
        <v>406</v>
      </c>
      <c r="C10" s="2632"/>
      <c r="D10" s="2854" t="s">
        <v>661</v>
      </c>
      <c r="E10" s="2864"/>
      <c r="F10" s="2854" t="s">
        <v>399</v>
      </c>
      <c r="G10" s="2864"/>
      <c r="H10" s="2854" t="s">
        <v>408</v>
      </c>
      <c r="I10" s="2864"/>
      <c r="J10" s="2854" t="s">
        <v>399</v>
      </c>
      <c r="K10" s="2864"/>
      <c r="L10" s="2854" t="s">
        <v>876</v>
      </c>
      <c r="M10" s="2864"/>
      <c r="N10" s="2854" t="s">
        <v>877</v>
      </c>
      <c r="O10" s="2864"/>
      <c r="P10" s="2639"/>
      <c r="Q10" s="2652"/>
      <c r="R10" s="2638"/>
      <c r="S10" s="2634"/>
      <c r="U10" s="2644"/>
      <c r="V10" s="2643"/>
    </row>
    <row r="11" spans="1:37" x14ac:dyDescent="0.2">
      <c r="A11" s="2638"/>
      <c r="B11" s="2851" t="s">
        <v>412</v>
      </c>
      <c r="C11" s="2864"/>
      <c r="D11" s="2854" t="s">
        <v>662</v>
      </c>
      <c r="E11" s="2864"/>
      <c r="F11" s="2854" t="s">
        <v>407</v>
      </c>
      <c r="G11" s="2864"/>
      <c r="H11" s="2854" t="s">
        <v>570</v>
      </c>
      <c r="I11" s="2864"/>
      <c r="J11" s="2854"/>
      <c r="K11" s="2852"/>
      <c r="L11" s="2854" t="s">
        <v>878</v>
      </c>
      <c r="M11" s="2864"/>
      <c r="N11" s="2854" t="s">
        <v>409</v>
      </c>
      <c r="O11" s="2864"/>
      <c r="P11" s="2631"/>
      <c r="Q11" s="2634"/>
      <c r="R11" s="2638"/>
      <c r="S11" s="2634"/>
      <c r="U11" s="1"/>
      <c r="V11" s="5"/>
      <c r="X11" s="13"/>
    </row>
    <row r="12" spans="1:37" x14ac:dyDescent="0.2">
      <c r="A12" s="2638"/>
      <c r="B12" s="2638"/>
      <c r="C12" s="2632"/>
      <c r="D12" s="2882" t="s">
        <v>413</v>
      </c>
      <c r="E12" s="2884"/>
      <c r="F12" s="2882" t="s">
        <v>663</v>
      </c>
      <c r="G12" s="2884"/>
      <c r="H12" s="2882" t="s">
        <v>659</v>
      </c>
      <c r="I12" s="2884"/>
      <c r="J12" s="31"/>
      <c r="K12" s="14"/>
      <c r="L12" s="2882" t="s">
        <v>409</v>
      </c>
      <c r="M12" s="2884"/>
      <c r="N12" s="2631"/>
      <c r="O12" s="2633"/>
      <c r="P12" s="2631"/>
      <c r="Q12" s="2634"/>
      <c r="R12" s="2638"/>
      <c r="S12" s="224"/>
      <c r="U12" s="2851"/>
      <c r="V12" s="2853"/>
    </row>
    <row r="13" spans="1:37" ht="13.5" thickBot="1" x14ac:dyDescent="0.25">
      <c r="A13" s="1956" t="s">
        <v>879</v>
      </c>
      <c r="B13" s="334">
        <v>0.5</v>
      </c>
      <c r="C13" s="335"/>
      <c r="D13" s="336">
        <v>1</v>
      </c>
      <c r="E13" s="337"/>
      <c r="F13" s="338">
        <v>1.5</v>
      </c>
      <c r="G13" s="339"/>
      <c r="H13" s="338">
        <v>0.5</v>
      </c>
      <c r="I13" s="340"/>
      <c r="J13" s="336">
        <v>1</v>
      </c>
      <c r="K13" s="340"/>
      <c r="L13" s="338">
        <v>0.5</v>
      </c>
      <c r="M13" s="340"/>
      <c r="N13" s="338">
        <v>0.5</v>
      </c>
      <c r="O13" s="337"/>
      <c r="P13" s="2630"/>
      <c r="Q13" s="2649"/>
      <c r="R13" s="2650"/>
      <c r="S13" s="2649"/>
      <c r="U13" s="3142" t="s">
        <v>486</v>
      </c>
      <c r="V13" s="3141"/>
    </row>
    <row r="14" spans="1:37" x14ac:dyDescent="0.2">
      <c r="A14" s="642" t="s">
        <v>591</v>
      </c>
      <c r="B14" s="2131">
        <v>410</v>
      </c>
      <c r="C14" s="2132"/>
      <c r="D14" s="2040">
        <v>4093</v>
      </c>
      <c r="E14" s="2133"/>
      <c r="F14" s="2040">
        <v>3293</v>
      </c>
      <c r="G14" s="2133"/>
      <c r="H14" s="2040">
        <v>0</v>
      </c>
      <c r="I14" s="2133"/>
      <c r="J14" s="2040">
        <v>0</v>
      </c>
      <c r="K14" s="2133"/>
      <c r="L14" s="2040">
        <v>293</v>
      </c>
      <c r="M14" s="2133"/>
      <c r="N14" s="2040">
        <v>11.5</v>
      </c>
      <c r="O14" s="2133"/>
      <c r="P14" s="1263">
        <v>8100.5</v>
      </c>
      <c r="Q14" s="657"/>
      <c r="R14" s="677">
        <v>9389.75</v>
      </c>
      <c r="S14" s="253"/>
      <c r="T14" s="1"/>
      <c r="U14" s="654">
        <v>195340.4476964577</v>
      </c>
      <c r="V14" s="643"/>
      <c r="W14" s="1"/>
      <c r="AK14" s="2025"/>
    </row>
    <row r="15" spans="1:37" x14ac:dyDescent="0.2">
      <c r="A15" s="642" t="s">
        <v>494</v>
      </c>
      <c r="B15" s="2131">
        <v>188</v>
      </c>
      <c r="C15" s="2132"/>
      <c r="D15" s="2040">
        <v>1870</v>
      </c>
      <c r="E15" s="2133"/>
      <c r="F15" s="2040">
        <v>1471</v>
      </c>
      <c r="G15" s="2133"/>
      <c r="H15" s="2040">
        <v>436</v>
      </c>
      <c r="I15" s="2133"/>
      <c r="J15" s="2040">
        <v>0</v>
      </c>
      <c r="K15" s="2133"/>
      <c r="L15" s="2040">
        <v>1606</v>
      </c>
      <c r="M15" s="2133"/>
      <c r="N15" s="2040">
        <v>591.24</v>
      </c>
      <c r="O15" s="2133"/>
      <c r="P15" s="1263">
        <v>6162.24</v>
      </c>
      <c r="Q15" s="657"/>
      <c r="R15" s="677">
        <v>5487.12</v>
      </c>
      <c r="S15" s="643"/>
      <c r="T15" s="1"/>
      <c r="U15" s="654">
        <v>114151.75881830583</v>
      </c>
      <c r="V15" s="643"/>
      <c r="W15" s="1"/>
      <c r="AK15" s="2025"/>
    </row>
    <row r="16" spans="1:37" x14ac:dyDescent="0.2">
      <c r="A16" s="642" t="s">
        <v>612</v>
      </c>
      <c r="B16" s="2131">
        <v>170</v>
      </c>
      <c r="C16" s="2132"/>
      <c r="D16" s="2040">
        <v>1378</v>
      </c>
      <c r="E16" s="2133"/>
      <c r="F16" s="2040">
        <v>1269</v>
      </c>
      <c r="G16" s="2133"/>
      <c r="H16" s="2040">
        <v>298</v>
      </c>
      <c r="I16" s="2133"/>
      <c r="J16" s="2040">
        <v>0</v>
      </c>
      <c r="K16" s="2133"/>
      <c r="L16" s="2040">
        <v>96</v>
      </c>
      <c r="M16" s="2133"/>
      <c r="N16" s="2040">
        <v>0</v>
      </c>
      <c r="O16" s="2133"/>
      <c r="P16" s="1263">
        <v>3211</v>
      </c>
      <c r="Q16" s="657"/>
      <c r="R16" s="677">
        <v>3563.5</v>
      </c>
      <c r="S16" s="643"/>
      <c r="T16" s="1"/>
      <c r="U16" s="654">
        <v>74133.569622868235</v>
      </c>
      <c r="V16" s="643"/>
      <c r="W16" s="1"/>
      <c r="AK16" s="2025"/>
    </row>
    <row r="17" spans="1:37" x14ac:dyDescent="0.2">
      <c r="A17" s="642" t="s">
        <v>306</v>
      </c>
      <c r="B17" s="2131">
        <v>54</v>
      </c>
      <c r="C17" s="2132"/>
      <c r="D17" s="2040">
        <v>4207</v>
      </c>
      <c r="E17" s="2133"/>
      <c r="F17" s="2040">
        <v>2258</v>
      </c>
      <c r="G17" s="2133"/>
      <c r="H17" s="2040">
        <v>0</v>
      </c>
      <c r="I17" s="2133"/>
      <c r="J17" s="2040">
        <v>0</v>
      </c>
      <c r="K17" s="2133"/>
      <c r="L17" s="2040">
        <v>0</v>
      </c>
      <c r="M17" s="2133"/>
      <c r="N17" s="2040">
        <v>13.5</v>
      </c>
      <c r="O17" s="2133"/>
      <c r="P17" s="1263">
        <v>6532.5</v>
      </c>
      <c r="Q17" s="657"/>
      <c r="R17" s="677">
        <v>7627.75</v>
      </c>
      <c r="S17" s="643"/>
      <c r="T17" s="1"/>
      <c r="U17" s="654">
        <v>158684.5336581544</v>
      </c>
      <c r="V17" s="643"/>
      <c r="W17" s="1"/>
      <c r="AK17" s="2025"/>
    </row>
    <row r="18" spans="1:37" x14ac:dyDescent="0.2">
      <c r="A18" s="658" t="s">
        <v>496</v>
      </c>
      <c r="B18" s="2131">
        <v>39</v>
      </c>
      <c r="C18" s="2132"/>
      <c r="D18" s="2040">
        <v>1054</v>
      </c>
      <c r="E18" s="2133"/>
      <c r="F18" s="2040">
        <v>909</v>
      </c>
      <c r="G18" s="2133"/>
      <c r="H18" s="2040">
        <v>143</v>
      </c>
      <c r="I18" s="2133"/>
      <c r="J18" s="2040">
        <v>13</v>
      </c>
      <c r="K18" s="2133"/>
      <c r="L18" s="2040">
        <v>677</v>
      </c>
      <c r="M18" s="2133"/>
      <c r="N18" s="2040">
        <v>47.07</v>
      </c>
      <c r="O18" s="2133"/>
      <c r="P18" s="1263">
        <v>2882.07</v>
      </c>
      <c r="Q18" s="657"/>
      <c r="R18" s="677">
        <v>2883.5349999999999</v>
      </c>
      <c r="S18" s="689"/>
      <c r="T18" s="1"/>
      <c r="U18" s="654">
        <v>59987.861002519254</v>
      </c>
      <c r="V18" s="643"/>
      <c r="W18" s="1"/>
      <c r="AK18" s="2025"/>
    </row>
    <row r="19" spans="1:37" x14ac:dyDescent="0.2">
      <c r="A19" s="642" t="s">
        <v>445</v>
      </c>
      <c r="B19" s="2131">
        <v>379</v>
      </c>
      <c r="C19" s="2132"/>
      <c r="D19" s="2040">
        <v>2564</v>
      </c>
      <c r="E19" s="2133"/>
      <c r="F19" s="2040">
        <v>1065</v>
      </c>
      <c r="G19" s="2133"/>
      <c r="H19" s="2040">
        <v>992</v>
      </c>
      <c r="I19" s="2133"/>
      <c r="J19" s="2040">
        <v>6</v>
      </c>
      <c r="K19" s="2133"/>
      <c r="L19" s="2040">
        <v>1229</v>
      </c>
      <c r="M19" s="2133"/>
      <c r="N19" s="2040">
        <v>263.67</v>
      </c>
      <c r="O19" s="2133"/>
      <c r="P19" s="1263">
        <v>6498.67</v>
      </c>
      <c r="Q19" s="657"/>
      <c r="R19" s="677">
        <v>5599.335</v>
      </c>
      <c r="S19" s="690"/>
      <c r="T19" s="1"/>
      <c r="U19" s="654">
        <v>116486.23293510957</v>
      </c>
      <c r="V19" s="643"/>
      <c r="W19" s="1"/>
      <c r="AK19" s="2025"/>
    </row>
    <row r="20" spans="1:37" x14ac:dyDescent="0.2">
      <c r="A20" s="642" t="s">
        <v>592</v>
      </c>
      <c r="B20" s="2131">
        <v>94</v>
      </c>
      <c r="C20" s="2132"/>
      <c r="D20" s="2040">
        <v>6860</v>
      </c>
      <c r="E20" s="2133"/>
      <c r="F20" s="2040">
        <v>2513</v>
      </c>
      <c r="G20" s="2133"/>
      <c r="H20" s="2040">
        <v>340</v>
      </c>
      <c r="I20" s="2133"/>
      <c r="J20" s="2040">
        <v>175</v>
      </c>
      <c r="K20" s="2133"/>
      <c r="L20" s="2040">
        <v>1719</v>
      </c>
      <c r="M20" s="2133"/>
      <c r="N20" s="2040">
        <v>173.25</v>
      </c>
      <c r="O20" s="2133"/>
      <c r="P20" s="1263">
        <v>11874.25</v>
      </c>
      <c r="Q20" s="657"/>
      <c r="R20" s="677">
        <v>11967.625</v>
      </c>
      <c r="S20" s="690"/>
      <c r="T20" s="1"/>
      <c r="U20" s="654">
        <v>248969.48538175347</v>
      </c>
      <c r="V20" s="643"/>
      <c r="W20" s="1"/>
      <c r="AK20" s="2025"/>
    </row>
    <row r="21" spans="1:37" x14ac:dyDescent="0.2">
      <c r="A21" s="642" t="s">
        <v>593</v>
      </c>
      <c r="B21" s="2131">
        <v>549</v>
      </c>
      <c r="C21" s="2132"/>
      <c r="D21" s="2040">
        <v>3330</v>
      </c>
      <c r="E21" s="2133"/>
      <c r="F21" s="2040">
        <v>1882</v>
      </c>
      <c r="G21" s="2133"/>
      <c r="H21" s="2040">
        <v>934</v>
      </c>
      <c r="I21" s="2133"/>
      <c r="J21" s="2040">
        <v>0</v>
      </c>
      <c r="K21" s="2133"/>
      <c r="L21" s="2040">
        <v>1503</v>
      </c>
      <c r="M21" s="2133"/>
      <c r="N21" s="2040">
        <v>264.43200000000002</v>
      </c>
      <c r="O21" s="2133"/>
      <c r="P21" s="1263">
        <v>8462.4320000000007</v>
      </c>
      <c r="Q21" s="657"/>
      <c r="R21" s="677">
        <v>7778.2160000000003</v>
      </c>
      <c r="S21" s="690"/>
      <c r="T21" s="1"/>
      <c r="U21" s="654">
        <v>161814.76564549116</v>
      </c>
      <c r="V21" s="643"/>
      <c r="W21" s="1"/>
      <c r="X21" s="3373">
        <v>2.56</v>
      </c>
      <c r="AK21" s="2025"/>
    </row>
    <row r="22" spans="1:37" x14ac:dyDescent="0.2">
      <c r="A22" s="642" t="s">
        <v>594</v>
      </c>
      <c r="B22" s="2131">
        <v>0</v>
      </c>
      <c r="C22" s="2132"/>
      <c r="D22" s="2040">
        <v>2070</v>
      </c>
      <c r="E22" s="2133"/>
      <c r="F22" s="2040">
        <v>1211</v>
      </c>
      <c r="G22" s="2133"/>
      <c r="H22" s="2040">
        <v>4</v>
      </c>
      <c r="I22" s="2133"/>
      <c r="J22" s="2040">
        <v>0</v>
      </c>
      <c r="K22" s="2133"/>
      <c r="L22" s="2040">
        <v>748</v>
      </c>
      <c r="M22" s="2133"/>
      <c r="N22" s="2040">
        <v>53.616999999999997</v>
      </c>
      <c r="O22" s="2133"/>
      <c r="P22" s="1263">
        <v>4086.6170000000002</v>
      </c>
      <c r="Q22" s="657"/>
      <c r="R22" s="677">
        <v>4289.3090000000002</v>
      </c>
      <c r="S22" s="689"/>
      <c r="T22" s="1"/>
      <c r="U22" s="654">
        <v>89232.997722883505</v>
      </c>
      <c r="V22" s="643"/>
      <c r="W22" s="1"/>
      <c r="X22" s="3373"/>
      <c r="AK22" s="2025"/>
    </row>
    <row r="23" spans="1:37" x14ac:dyDescent="0.2">
      <c r="A23" s="642" t="s">
        <v>520</v>
      </c>
      <c r="B23" s="2131">
        <v>0</v>
      </c>
      <c r="C23" s="2132"/>
      <c r="D23" s="2040">
        <v>2203</v>
      </c>
      <c r="E23" s="2133"/>
      <c r="F23" s="2040">
        <v>242</v>
      </c>
      <c r="G23" s="2133"/>
      <c r="H23" s="2040">
        <v>0</v>
      </c>
      <c r="I23" s="2133"/>
      <c r="J23" s="2040">
        <v>0</v>
      </c>
      <c r="K23" s="2133"/>
      <c r="L23" s="2040">
        <v>0</v>
      </c>
      <c r="M23" s="2133"/>
      <c r="N23" s="2040">
        <v>0</v>
      </c>
      <c r="O23" s="2133"/>
      <c r="P23" s="1263">
        <v>2445</v>
      </c>
      <c r="Q23" s="657"/>
      <c r="R23" s="677">
        <v>2566</v>
      </c>
      <c r="S23" s="689"/>
      <c r="T23" s="1"/>
      <c r="U23" s="654">
        <v>53381.995131831034</v>
      </c>
      <c r="V23" s="643"/>
      <c r="W23" s="1"/>
      <c r="X23" s="3373"/>
      <c r="AK23" s="2025"/>
    </row>
    <row r="24" spans="1:37" x14ac:dyDescent="0.2">
      <c r="A24" s="642" t="s">
        <v>531</v>
      </c>
      <c r="B24" s="2131">
        <v>436</v>
      </c>
      <c r="C24" s="2132"/>
      <c r="D24" s="2040">
        <v>2982</v>
      </c>
      <c r="E24" s="2133"/>
      <c r="F24" s="2040">
        <v>1532</v>
      </c>
      <c r="G24" s="2133"/>
      <c r="H24" s="2040">
        <v>179</v>
      </c>
      <c r="I24" s="2133"/>
      <c r="J24" s="2040">
        <v>0</v>
      </c>
      <c r="K24" s="2133"/>
      <c r="L24" s="2040">
        <v>634</v>
      </c>
      <c r="M24" s="2133"/>
      <c r="N24" s="2040">
        <v>172.16300000000001</v>
      </c>
      <c r="O24" s="2133"/>
      <c r="P24" s="1263">
        <v>5935.1630000000005</v>
      </c>
      <c r="Q24" s="657"/>
      <c r="R24" s="677">
        <v>5990.5820000000003</v>
      </c>
      <c r="S24" s="689"/>
      <c r="T24" s="1"/>
      <c r="U24" s="654">
        <v>124625.57254903922</v>
      </c>
      <c r="V24" s="643"/>
      <c r="W24" s="1"/>
      <c r="X24" s="3373"/>
      <c r="AK24" s="2025"/>
    </row>
    <row r="25" spans="1:37" x14ac:dyDescent="0.2">
      <c r="A25" s="642" t="s">
        <v>500</v>
      </c>
      <c r="B25" s="2131">
        <v>3376</v>
      </c>
      <c r="C25" s="2132"/>
      <c r="D25" s="2040">
        <v>5484</v>
      </c>
      <c r="E25" s="2133"/>
      <c r="F25" s="2040">
        <v>2015</v>
      </c>
      <c r="G25" s="2133"/>
      <c r="H25" s="2040">
        <v>1070</v>
      </c>
      <c r="I25" s="2133"/>
      <c r="J25" s="2040">
        <v>0</v>
      </c>
      <c r="K25" s="2133"/>
      <c r="L25" s="2040">
        <v>2392</v>
      </c>
      <c r="M25" s="2133"/>
      <c r="N25" s="2040">
        <v>239.21799999999999</v>
      </c>
      <c r="O25" s="2133"/>
      <c r="P25" s="1263">
        <v>14576.218000000001</v>
      </c>
      <c r="Q25" s="657"/>
      <c r="R25" s="677">
        <v>12045.109</v>
      </c>
      <c r="S25" s="689"/>
      <c r="T25" s="1"/>
      <c r="U25" s="654">
        <v>250581.43024176706</v>
      </c>
      <c r="V25" s="643"/>
      <c r="W25" s="1"/>
      <c r="AK25" s="2025"/>
    </row>
    <row r="26" spans="1:37" x14ac:dyDescent="0.2">
      <c r="A26" s="642" t="s">
        <v>503</v>
      </c>
      <c r="B26" s="2131">
        <v>513</v>
      </c>
      <c r="C26" s="2132"/>
      <c r="D26" s="2040">
        <v>3522</v>
      </c>
      <c r="E26" s="2133"/>
      <c r="F26" s="2040">
        <v>2391</v>
      </c>
      <c r="G26" s="2133"/>
      <c r="H26" s="2040">
        <v>394</v>
      </c>
      <c r="I26" s="2133"/>
      <c r="J26" s="2040">
        <v>131</v>
      </c>
      <c r="K26" s="2133"/>
      <c r="L26" s="2040">
        <v>3913</v>
      </c>
      <c r="M26" s="2133"/>
      <c r="N26" s="2040">
        <v>740.52</v>
      </c>
      <c r="O26" s="2133"/>
      <c r="P26" s="1263">
        <v>11604.52</v>
      </c>
      <c r="Q26" s="657"/>
      <c r="R26" s="677">
        <v>10019.76</v>
      </c>
      <c r="S26" s="690"/>
      <c r="T26" s="1"/>
      <c r="U26" s="654">
        <v>208446.91330557884</v>
      </c>
      <c r="V26" s="643"/>
      <c r="W26" s="1"/>
      <c r="AK26" s="2025"/>
    </row>
    <row r="27" spans="1:37" x14ac:dyDescent="0.2">
      <c r="A27" s="642" t="s">
        <v>505</v>
      </c>
      <c r="B27" s="2131">
        <v>0</v>
      </c>
      <c r="C27" s="2132"/>
      <c r="D27" s="2040">
        <v>1009</v>
      </c>
      <c r="E27" s="2133"/>
      <c r="F27" s="2040">
        <v>230</v>
      </c>
      <c r="G27" s="2133"/>
      <c r="H27" s="2040">
        <v>221</v>
      </c>
      <c r="I27" s="2133"/>
      <c r="J27" s="2040">
        <v>0</v>
      </c>
      <c r="K27" s="2133"/>
      <c r="L27" s="2040">
        <v>476</v>
      </c>
      <c r="M27" s="2133"/>
      <c r="N27" s="2040">
        <v>74.8</v>
      </c>
      <c r="O27" s="2133"/>
      <c r="P27" s="1263">
        <v>2010.8</v>
      </c>
      <c r="Q27" s="657"/>
      <c r="R27" s="677">
        <v>1739.9</v>
      </c>
      <c r="S27" s="690"/>
      <c r="T27" s="1"/>
      <c r="U27" s="654">
        <v>36196.154844065793</v>
      </c>
      <c r="V27" s="643"/>
      <c r="W27" s="1"/>
      <c r="AK27" s="2025"/>
    </row>
    <row r="28" spans="1:37" x14ac:dyDescent="0.2">
      <c r="A28" s="642" t="s">
        <v>988</v>
      </c>
      <c r="B28" s="2131">
        <v>0</v>
      </c>
      <c r="C28" s="2132"/>
      <c r="D28" s="2040">
        <v>230</v>
      </c>
      <c r="E28" s="2133"/>
      <c r="F28" s="2040">
        <v>462</v>
      </c>
      <c r="G28" s="2133"/>
      <c r="H28" s="2040">
        <v>4</v>
      </c>
      <c r="I28" s="2133"/>
      <c r="J28" s="2040">
        <v>0</v>
      </c>
      <c r="K28" s="2133"/>
      <c r="L28" s="2040">
        <v>104</v>
      </c>
      <c r="M28" s="2133"/>
      <c r="N28" s="2040">
        <v>31.45</v>
      </c>
      <c r="O28" s="2133"/>
      <c r="P28" s="1263">
        <v>831.45</v>
      </c>
      <c r="Q28" s="657"/>
      <c r="R28" s="677">
        <v>992.72500000000002</v>
      </c>
      <c r="S28" s="690"/>
      <c r="T28" s="1"/>
      <c r="U28" s="654">
        <v>20652.237380065071</v>
      </c>
      <c r="V28" s="643"/>
      <c r="W28" s="1"/>
      <c r="AK28" s="2025"/>
    </row>
    <row r="29" spans="1:37" x14ac:dyDescent="0.2">
      <c r="A29" s="642" t="s">
        <v>104</v>
      </c>
      <c r="B29" s="2131">
        <v>6493</v>
      </c>
      <c r="C29" s="2132"/>
      <c r="D29" s="2040">
        <v>13371</v>
      </c>
      <c r="E29" s="2133"/>
      <c r="F29" s="2040">
        <v>6764</v>
      </c>
      <c r="G29" s="2133"/>
      <c r="H29" s="2040">
        <v>4361</v>
      </c>
      <c r="I29" s="2133"/>
      <c r="J29" s="2040">
        <v>0</v>
      </c>
      <c r="K29" s="2133"/>
      <c r="L29" s="2040">
        <v>5609</v>
      </c>
      <c r="M29" s="2133"/>
      <c r="N29" s="2040">
        <v>442.613</v>
      </c>
      <c r="O29" s="700"/>
      <c r="P29" s="674">
        <v>37040.612999999998</v>
      </c>
      <c r="Q29" s="657"/>
      <c r="R29" s="677">
        <v>31969.807000000001</v>
      </c>
      <c r="S29" s="689"/>
      <c r="T29" s="1"/>
      <c r="U29" s="654">
        <v>665086.54779406777</v>
      </c>
      <c r="V29" s="643"/>
      <c r="W29" s="1"/>
      <c r="AK29" s="2025"/>
    </row>
    <row r="30" spans="1:37" x14ac:dyDescent="0.2">
      <c r="A30" s="642" t="s">
        <v>506</v>
      </c>
      <c r="B30" s="2131">
        <v>0</v>
      </c>
      <c r="C30" s="2132"/>
      <c r="D30" s="2040">
        <v>2122</v>
      </c>
      <c r="E30" s="2133"/>
      <c r="F30" s="2040">
        <v>1335</v>
      </c>
      <c r="G30" s="2133"/>
      <c r="H30" s="2040">
        <v>1301</v>
      </c>
      <c r="I30" s="2133"/>
      <c r="J30" s="2040">
        <v>83</v>
      </c>
      <c r="K30" s="2133"/>
      <c r="L30" s="2040">
        <v>1221</v>
      </c>
      <c r="M30" s="2133"/>
      <c r="N30" s="2040">
        <v>390.73200000000003</v>
      </c>
      <c r="O30" s="2133"/>
      <c r="P30" s="1263">
        <v>6452.732</v>
      </c>
      <c r="Q30" s="657"/>
      <c r="R30" s="677">
        <v>5663.866</v>
      </c>
      <c r="S30" s="690"/>
      <c r="T30" s="1"/>
      <c r="U30" s="654">
        <v>117828.70897869967</v>
      </c>
      <c r="V30" s="643"/>
      <c r="W30" s="1"/>
      <c r="AK30" s="2025"/>
    </row>
    <row r="31" spans="1:37" x14ac:dyDescent="0.2">
      <c r="A31" s="658" t="s">
        <v>320</v>
      </c>
      <c r="B31" s="2131">
        <v>847</v>
      </c>
      <c r="C31" s="2132"/>
      <c r="D31" s="2040">
        <v>6611</v>
      </c>
      <c r="E31" s="2133"/>
      <c r="F31" s="2040">
        <v>3540</v>
      </c>
      <c r="G31" s="2133"/>
      <c r="H31" s="2040">
        <v>0</v>
      </c>
      <c r="I31" s="2133"/>
      <c r="J31" s="2040">
        <v>0</v>
      </c>
      <c r="K31" s="2133"/>
      <c r="L31" s="2040">
        <v>173</v>
      </c>
      <c r="M31" s="2133"/>
      <c r="N31" s="2040">
        <v>78.5</v>
      </c>
      <c r="O31" s="2133"/>
      <c r="P31" s="1263">
        <v>11249.5</v>
      </c>
      <c r="Q31" s="657"/>
      <c r="R31" s="677">
        <v>12470.25</v>
      </c>
      <c r="S31" s="689"/>
      <c r="T31" s="1"/>
      <c r="U31" s="654">
        <v>259425.88651313953</v>
      </c>
      <c r="V31" s="643"/>
      <c r="W31" s="1"/>
      <c r="AK31" s="2025"/>
    </row>
    <row r="32" spans="1:37" x14ac:dyDescent="0.2">
      <c r="A32" s="642" t="s">
        <v>614</v>
      </c>
      <c r="B32" s="2131">
        <v>1</v>
      </c>
      <c r="C32" s="2132"/>
      <c r="D32" s="2040">
        <v>2947</v>
      </c>
      <c r="E32" s="2133"/>
      <c r="F32" s="2040">
        <v>1100</v>
      </c>
      <c r="G32" s="2133"/>
      <c r="H32" s="2040">
        <v>0</v>
      </c>
      <c r="I32" s="2133"/>
      <c r="J32" s="2040">
        <v>0</v>
      </c>
      <c r="K32" s="2133"/>
      <c r="L32" s="2040">
        <v>76</v>
      </c>
      <c r="M32" s="2133"/>
      <c r="N32" s="2040">
        <v>2.5</v>
      </c>
      <c r="O32" s="2133"/>
      <c r="P32" s="1263">
        <v>4126.5</v>
      </c>
      <c r="Q32" s="657"/>
      <c r="R32" s="677">
        <v>4636.75</v>
      </c>
      <c r="S32" s="690"/>
      <c r="T32" s="1"/>
      <c r="U32" s="654">
        <v>96461.015560217289</v>
      </c>
      <c r="V32" s="643"/>
      <c r="W32" s="1"/>
      <c r="AK32" s="2025"/>
    </row>
    <row r="33" spans="1:37" x14ac:dyDescent="0.2">
      <c r="A33" s="642" t="s">
        <v>509</v>
      </c>
      <c r="B33" s="2131">
        <v>0</v>
      </c>
      <c r="C33" s="2132"/>
      <c r="D33" s="2040">
        <v>1004</v>
      </c>
      <c r="E33" s="2133"/>
      <c r="F33" s="2040">
        <v>928</v>
      </c>
      <c r="G33" s="2133"/>
      <c r="H33" s="2040">
        <v>131</v>
      </c>
      <c r="I33" s="2133"/>
      <c r="J33" s="2040">
        <v>0</v>
      </c>
      <c r="K33" s="2133"/>
      <c r="L33" s="2040">
        <v>182</v>
      </c>
      <c r="M33" s="2133"/>
      <c r="N33" s="2040">
        <v>6</v>
      </c>
      <c r="O33" s="2133"/>
      <c r="P33" s="1263">
        <v>2251</v>
      </c>
      <c r="Q33" s="657"/>
      <c r="R33" s="677">
        <v>2555.5</v>
      </c>
      <c r="S33" s="689"/>
      <c r="T33" s="1"/>
      <c r="U33" s="654">
        <v>53163.557505609591</v>
      </c>
      <c r="V33" s="643"/>
      <c r="W33" s="1"/>
      <c r="AK33" s="2025"/>
    </row>
    <row r="34" spans="1:37" x14ac:dyDescent="0.2">
      <c r="A34" s="658" t="s">
        <v>634</v>
      </c>
      <c r="B34" s="2131">
        <v>340</v>
      </c>
      <c r="C34" s="2132"/>
      <c r="D34" s="2040">
        <v>2648</v>
      </c>
      <c r="E34" s="2133"/>
      <c r="F34" s="2040">
        <v>1594</v>
      </c>
      <c r="G34" s="2133"/>
      <c r="H34" s="2040">
        <v>213</v>
      </c>
      <c r="I34" s="2133"/>
      <c r="J34" s="2040">
        <v>0</v>
      </c>
      <c r="K34" s="2133"/>
      <c r="L34" s="2040">
        <v>101</v>
      </c>
      <c r="M34" s="2133"/>
      <c r="N34" s="2040">
        <v>28.125</v>
      </c>
      <c r="O34" s="2133"/>
      <c r="P34" s="1263">
        <v>4924.125</v>
      </c>
      <c r="Q34" s="657"/>
      <c r="R34" s="677">
        <v>5380.0630000000001</v>
      </c>
      <c r="S34" s="689"/>
      <c r="T34" s="1"/>
      <c r="U34" s="654">
        <v>111924.58958493541</v>
      </c>
      <c r="V34" s="643"/>
      <c r="W34" s="1"/>
      <c r="AK34" s="2025"/>
    </row>
    <row r="35" spans="1:37" x14ac:dyDescent="0.2">
      <c r="A35" s="642" t="s">
        <v>511</v>
      </c>
      <c r="B35" s="2131">
        <v>236</v>
      </c>
      <c r="C35" s="2132"/>
      <c r="D35" s="2040">
        <v>1537</v>
      </c>
      <c r="E35" s="2133"/>
      <c r="F35" s="2040">
        <v>1141</v>
      </c>
      <c r="G35" s="2133"/>
      <c r="H35" s="2040">
        <v>429</v>
      </c>
      <c r="I35" s="2133"/>
      <c r="J35" s="2040">
        <v>104</v>
      </c>
      <c r="K35" s="2133"/>
      <c r="L35" s="2040">
        <v>588</v>
      </c>
      <c r="M35" s="2133"/>
      <c r="N35" s="2040">
        <v>122.5</v>
      </c>
      <c r="O35" s="2133"/>
      <c r="P35" s="1263">
        <v>4157.5</v>
      </c>
      <c r="Q35" s="657"/>
      <c r="R35" s="677">
        <v>4040.25</v>
      </c>
      <c r="S35" s="689"/>
      <c r="T35" s="1"/>
      <c r="U35" s="654">
        <v>84051.678032494296</v>
      </c>
      <c r="V35" s="643"/>
      <c r="W35" s="1"/>
      <c r="AK35" s="2025"/>
    </row>
    <row r="36" spans="1:37" x14ac:dyDescent="0.2">
      <c r="A36" s="642" t="s">
        <v>326</v>
      </c>
      <c r="B36" s="2131">
        <v>168</v>
      </c>
      <c r="C36" s="2132"/>
      <c r="D36" s="2040">
        <v>2160</v>
      </c>
      <c r="E36" s="2133"/>
      <c r="F36" s="2040">
        <v>1794</v>
      </c>
      <c r="G36" s="2133"/>
      <c r="H36" s="2040">
        <v>872</v>
      </c>
      <c r="I36" s="2133"/>
      <c r="J36" s="2040">
        <v>0</v>
      </c>
      <c r="K36" s="2133"/>
      <c r="L36" s="2040">
        <v>1227</v>
      </c>
      <c r="M36" s="2133"/>
      <c r="N36" s="2040">
        <v>641.37</v>
      </c>
      <c r="O36" s="2133"/>
      <c r="P36" s="1263">
        <v>6862.37</v>
      </c>
      <c r="Q36" s="657"/>
      <c r="R36" s="677">
        <v>6305.1850000000004</v>
      </c>
      <c r="S36" s="690"/>
      <c r="T36" s="1"/>
      <c r="U36" s="654">
        <v>131170.44231305303</v>
      </c>
      <c r="V36" s="643"/>
      <c r="W36" s="1"/>
      <c r="AK36" s="2025"/>
    </row>
    <row r="37" spans="1:37" ht="13.5" thickBot="1" x14ac:dyDescent="0.25">
      <c r="A37" s="6" t="s">
        <v>513</v>
      </c>
      <c r="B37" s="2131">
        <v>127</v>
      </c>
      <c r="C37" s="2132"/>
      <c r="D37" s="2040">
        <v>1483</v>
      </c>
      <c r="E37" s="2133"/>
      <c r="F37" s="2040">
        <v>1273</v>
      </c>
      <c r="G37" s="2133"/>
      <c r="H37" s="2040">
        <v>422</v>
      </c>
      <c r="I37" s="2133"/>
      <c r="J37" s="2040">
        <v>75</v>
      </c>
      <c r="K37" s="2133"/>
      <c r="L37" s="2040">
        <v>219</v>
      </c>
      <c r="M37" s="2133"/>
      <c r="N37" s="2040">
        <v>9</v>
      </c>
      <c r="O37" s="2134"/>
      <c r="P37" s="2135">
        <v>3608</v>
      </c>
      <c r="Q37" s="101"/>
      <c r="R37" s="2026">
        <v>3856</v>
      </c>
      <c r="S37" s="571"/>
      <c r="T37" s="14"/>
      <c r="U37" s="716">
        <v>80218.61778189418</v>
      </c>
      <c r="V37" s="7"/>
      <c r="AK37" s="2025"/>
    </row>
    <row r="38" spans="1:37" ht="12.75" customHeight="1" thickBot="1" x14ac:dyDescent="0.25">
      <c r="A38" s="87" t="s">
        <v>488</v>
      </c>
      <c r="B38" s="2136">
        <v>14420</v>
      </c>
      <c r="C38" s="2137"/>
      <c r="D38" s="2138">
        <v>76739</v>
      </c>
      <c r="E38" s="2137"/>
      <c r="F38" s="2138">
        <v>42212</v>
      </c>
      <c r="G38" s="2137"/>
      <c r="H38" s="2138">
        <v>12744</v>
      </c>
      <c r="I38" s="2137"/>
      <c r="J38" s="2138">
        <v>587</v>
      </c>
      <c r="K38" s="2137"/>
      <c r="L38" s="2138">
        <v>24786</v>
      </c>
      <c r="M38" s="2137"/>
      <c r="N38" s="2138">
        <v>4397.7700000000004</v>
      </c>
      <c r="O38" s="2137"/>
      <c r="P38" s="2138">
        <v>175885.77</v>
      </c>
      <c r="Q38" s="349"/>
      <c r="R38" s="2029">
        <v>168817.88699999996</v>
      </c>
      <c r="S38" s="349"/>
      <c r="U38" s="1902">
        <v>3512017</v>
      </c>
      <c r="V38" s="7"/>
      <c r="W38" s="34"/>
      <c r="AK38" s="2025"/>
    </row>
    <row r="39" spans="1:37" s="34" customFormat="1" ht="15" x14ac:dyDescent="0.2">
      <c r="A39" s="245"/>
      <c r="C39" s="351"/>
      <c r="D39" s="351"/>
      <c r="E39" s="351"/>
      <c r="F39" s="351"/>
      <c r="G39" s="351"/>
      <c r="H39" s="351"/>
      <c r="I39" s="351"/>
      <c r="J39" s="392"/>
      <c r="K39" s="392"/>
      <c r="L39" s="392"/>
      <c r="M39" s="392"/>
      <c r="N39" s="351"/>
      <c r="O39" s="351"/>
      <c r="Q39" s="351"/>
      <c r="S39" s="351"/>
      <c r="X39"/>
    </row>
    <row r="40" spans="1:37" s="34" customFormat="1" ht="15" x14ac:dyDescent="0.2">
      <c r="A40" s="245"/>
      <c r="C40" s="351"/>
      <c r="D40" s="351"/>
      <c r="E40" s="351"/>
      <c r="F40" s="351"/>
      <c r="G40" s="351"/>
      <c r="H40" s="351"/>
      <c r="I40" s="351"/>
      <c r="J40" s="392"/>
      <c r="K40" s="392"/>
      <c r="L40" s="392"/>
      <c r="M40" s="392"/>
      <c r="N40" s="351"/>
      <c r="U40" s="2704"/>
      <c r="X40"/>
    </row>
    <row r="41" spans="1:37" s="34" customFormat="1" ht="15" x14ac:dyDescent="0.2">
      <c r="A41" s="245"/>
      <c r="C41" s="351"/>
      <c r="D41" s="351"/>
      <c r="E41" s="351"/>
      <c r="F41" s="351"/>
      <c r="G41" s="351"/>
      <c r="H41" s="351"/>
      <c r="I41" s="351"/>
      <c r="J41" s="351"/>
      <c r="K41" s="351"/>
      <c r="L41" s="351"/>
      <c r="M41" s="351"/>
      <c r="N41" s="351"/>
      <c r="W41" s="351"/>
      <c r="X41"/>
    </row>
    <row r="42" spans="1:37" s="34" customFormat="1" ht="15" x14ac:dyDescent="0.2">
      <c r="B42" s="351"/>
      <c r="C42" s="351"/>
      <c r="D42" s="351"/>
      <c r="E42" s="351"/>
      <c r="F42" s="351"/>
      <c r="G42" s="351"/>
      <c r="H42" s="351"/>
      <c r="I42" s="351"/>
      <c r="J42" s="351"/>
      <c r="K42" s="351"/>
      <c r="L42" s="351"/>
      <c r="M42" s="351"/>
      <c r="N42" s="351"/>
      <c r="O42" s="351"/>
      <c r="P42" s="351"/>
      <c r="Q42" s="351"/>
      <c r="R42" s="351"/>
      <c r="S42" s="351"/>
      <c r="U42"/>
      <c r="V42"/>
      <c r="W42" s="351"/>
      <c r="X42"/>
    </row>
    <row r="43" spans="1:37" s="34" customFormat="1" ht="15" x14ac:dyDescent="0.2">
      <c r="B43" s="351"/>
      <c r="C43" s="351"/>
      <c r="D43" s="351"/>
      <c r="E43" s="351"/>
      <c r="F43" s="351"/>
      <c r="G43" s="351"/>
      <c r="H43" s="351"/>
      <c r="I43" s="351"/>
      <c r="J43" s="351"/>
      <c r="K43" s="351"/>
      <c r="L43" s="351"/>
      <c r="M43" s="351"/>
      <c r="N43" s="351"/>
      <c r="O43" s="351"/>
      <c r="P43" s="351"/>
      <c r="Q43" s="351"/>
      <c r="R43" s="351"/>
      <c r="S43" s="351"/>
      <c r="U43"/>
      <c r="V43"/>
      <c r="W43" s="52"/>
      <c r="X43"/>
    </row>
    <row r="44" spans="1:37" x14ac:dyDescent="0.2">
      <c r="B44" s="52"/>
      <c r="C44" s="52"/>
      <c r="D44" s="52"/>
      <c r="E44" s="52"/>
      <c r="F44" s="52"/>
      <c r="G44" s="52"/>
      <c r="H44" s="52"/>
      <c r="I44" s="52"/>
      <c r="J44" s="52"/>
      <c r="K44" s="52"/>
      <c r="L44" s="52"/>
      <c r="M44" s="52"/>
      <c r="N44" s="52"/>
      <c r="O44" s="52"/>
      <c r="P44" s="52"/>
      <c r="Q44" s="52"/>
      <c r="R44" s="52"/>
      <c r="S44" s="52"/>
    </row>
    <row r="47" spans="1:37" x14ac:dyDescent="0.2">
      <c r="X47" s="60"/>
    </row>
    <row r="53" spans="24:24" ht="15" x14ac:dyDescent="0.2">
      <c r="X53" s="34"/>
    </row>
    <row r="54" spans="24:24" ht="15" x14ac:dyDescent="0.2">
      <c r="X54" s="34"/>
    </row>
    <row r="55" spans="24:24" ht="15" x14ac:dyDescent="0.2">
      <c r="X55" s="34"/>
    </row>
    <row r="56" spans="24:24" ht="15" x14ac:dyDescent="0.2">
      <c r="X56" s="34"/>
    </row>
    <row r="57" spans="24:24" ht="15" x14ac:dyDescent="0.2">
      <c r="X57" s="34"/>
    </row>
    <row r="58" spans="24:24" ht="15" x14ac:dyDescent="0.2">
      <c r="X58" s="34"/>
    </row>
    <row r="59" spans="24:24" ht="15" x14ac:dyDescent="0.2">
      <c r="X59" s="34"/>
    </row>
    <row r="60" spans="24:24" ht="15" x14ac:dyDescent="0.2">
      <c r="X60" s="34"/>
    </row>
    <row r="61" spans="24:24" ht="15" x14ac:dyDescent="0.2">
      <c r="X61" s="34"/>
    </row>
    <row r="62" spans="24:24" ht="15" x14ac:dyDescent="0.2">
      <c r="X62" s="34"/>
    </row>
    <row r="63" spans="24:24" ht="15" x14ac:dyDescent="0.2">
      <c r="X63" s="34"/>
    </row>
    <row r="64" spans="24:24" ht="15" x14ac:dyDescent="0.2">
      <c r="X64" s="34"/>
    </row>
    <row r="65" spans="24:24" ht="15" x14ac:dyDescent="0.2">
      <c r="X65" s="34"/>
    </row>
    <row r="67" spans="24:24" ht="15" x14ac:dyDescent="0.2">
      <c r="X67" s="34"/>
    </row>
    <row r="68" spans="24:24" ht="15" x14ac:dyDescent="0.2">
      <c r="X68" s="34"/>
    </row>
  </sheetData>
  <mergeCells count="58">
    <mergeCell ref="U13:V13"/>
    <mergeCell ref="X21:X24"/>
    <mergeCell ref="D12:E12"/>
    <mergeCell ref="F12:G12"/>
    <mergeCell ref="H12:I12"/>
    <mergeCell ref="L12:M12"/>
    <mergeCell ref="U12:V12"/>
    <mergeCell ref="B11:C11"/>
    <mergeCell ref="D11:E11"/>
    <mergeCell ref="F11:G11"/>
    <mergeCell ref="H11:I11"/>
    <mergeCell ref="J11:K11"/>
    <mergeCell ref="L11:M11"/>
    <mergeCell ref="N11:O11"/>
    <mergeCell ref="P9:Q9"/>
    <mergeCell ref="R9:S9"/>
    <mergeCell ref="U9:V9"/>
    <mergeCell ref="N10:O10"/>
    <mergeCell ref="D10:E10"/>
    <mergeCell ref="F10:G10"/>
    <mergeCell ref="H10:I10"/>
    <mergeCell ref="J10:K10"/>
    <mergeCell ref="L10:M10"/>
    <mergeCell ref="R8:S8"/>
    <mergeCell ref="U8:V8"/>
    <mergeCell ref="B9:C9"/>
    <mergeCell ref="D9:E9"/>
    <mergeCell ref="F9:G9"/>
    <mergeCell ref="H9:I9"/>
    <mergeCell ref="J9:K9"/>
    <mergeCell ref="L9:M9"/>
    <mergeCell ref="N9:O9"/>
    <mergeCell ref="L7:M7"/>
    <mergeCell ref="N7:O7"/>
    <mergeCell ref="R7:S7"/>
    <mergeCell ref="B8:C8"/>
    <mergeCell ref="D8:E8"/>
    <mergeCell ref="F8:G8"/>
    <mergeCell ref="H8:I8"/>
    <mergeCell ref="J8:K8"/>
    <mergeCell ref="L8:M8"/>
    <mergeCell ref="N8:O8"/>
    <mergeCell ref="B7:C7"/>
    <mergeCell ref="D7:E7"/>
    <mergeCell ref="F7:G7"/>
    <mergeCell ref="H7:I7"/>
    <mergeCell ref="J7:K7"/>
    <mergeCell ref="P8:Q8"/>
    <mergeCell ref="B5:Q5"/>
    <mergeCell ref="R5:S5"/>
    <mergeCell ref="U5:V5"/>
    <mergeCell ref="R6:S6"/>
    <mergeCell ref="U6:V6"/>
    <mergeCell ref="B3:K3"/>
    <mergeCell ref="U3:V3"/>
    <mergeCell ref="B4:Q4"/>
    <mergeCell ref="R4:S4"/>
    <mergeCell ref="U4:V4"/>
  </mergeCells>
  <pageMargins left="0.37" right="0.37" top="0.54" bottom="0.49" header="0.5" footer="0.5"/>
  <pageSetup paperSize="9" scale="85"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8"/>
  <sheetViews>
    <sheetView zoomScale="75" workbookViewId="0">
      <pane xSplit="1" ySplit="11" topLeftCell="B12" activePane="bottomRight" state="frozen"/>
      <selection activeCell="A19" sqref="A19:I19"/>
      <selection pane="topRight" activeCell="A19" sqref="A19:I19"/>
      <selection pane="bottomLeft" activeCell="A19" sqref="A19:I19"/>
      <selection pane="bottomRight" activeCell="AC27" sqref="AC27"/>
    </sheetView>
  </sheetViews>
  <sheetFormatPr defaultRowHeight="12.75" x14ac:dyDescent="0.2"/>
  <cols>
    <col min="1" max="1" width="21.140625" style="1393" customWidth="1"/>
    <col min="2" max="2" width="15.7109375" style="1393" customWidth="1"/>
    <col min="3" max="3" width="1.5703125" style="1393" customWidth="1"/>
    <col min="4" max="4" width="15.42578125" style="1393" customWidth="1"/>
    <col min="5" max="5" width="1.42578125" style="1393" customWidth="1"/>
    <col min="6" max="6" width="19" style="1393" customWidth="1"/>
    <col min="7" max="7" width="1.7109375" style="1393" customWidth="1"/>
    <col min="8" max="8" width="10.85546875" style="1393" customWidth="1"/>
    <col min="9" max="9" width="13.28515625" style="1393" customWidth="1"/>
    <col min="10" max="10" width="1.5703125" style="1393" customWidth="1"/>
    <col min="11" max="11" width="3.85546875" style="1393" customWidth="1"/>
    <col min="12" max="12" width="13.28515625" style="1393" customWidth="1"/>
    <col min="13" max="13" width="9.28515625" style="1393" customWidth="1"/>
    <col min="14" max="14" width="13.28515625" style="1393" customWidth="1"/>
    <col min="15" max="15" width="10" style="1393" customWidth="1"/>
    <col min="16" max="16" width="10.28515625" style="1393" customWidth="1"/>
    <col min="17" max="17" width="9.7109375" style="1393" customWidth="1"/>
    <col min="18" max="18" width="8.85546875" style="1393" customWidth="1"/>
    <col min="19" max="19" width="11.42578125" style="1393" customWidth="1"/>
    <col min="20" max="20" width="14.28515625" style="1393" customWidth="1"/>
    <col min="21" max="21" width="11.42578125" style="1393" customWidth="1"/>
    <col min="22" max="22" width="11" style="1393" customWidth="1"/>
    <col min="23" max="23" width="3.28515625" style="1393" customWidth="1"/>
    <col min="24" max="24" width="16" style="1393" customWidth="1"/>
    <col min="25" max="25" width="2.28515625" style="1393" customWidth="1"/>
    <col min="26" max="26" width="0.85546875" style="2249" customWidth="1"/>
    <col min="27" max="27" width="3.7109375" customWidth="1"/>
    <col min="28" max="16384" width="9.140625" style="1393"/>
  </cols>
  <sheetData>
    <row r="1" spans="1:27" ht="20.25" x14ac:dyDescent="0.3">
      <c r="A1" s="189" t="s">
        <v>1223</v>
      </c>
      <c r="B1" s="24"/>
      <c r="C1" s="24"/>
      <c r="D1" s="24"/>
      <c r="E1" s="426"/>
      <c r="K1" s="24"/>
      <c r="AA1" s="24"/>
    </row>
    <row r="2" spans="1:27" ht="13.5" thickBot="1" x14ac:dyDescent="0.25"/>
    <row r="3" spans="1:27" x14ac:dyDescent="0.2">
      <c r="A3" s="1616"/>
      <c r="B3" s="1616"/>
      <c r="C3" s="1395"/>
      <c r="D3" s="1395"/>
      <c r="E3" s="1395"/>
      <c r="F3" s="1395"/>
      <c r="G3" s="1395"/>
      <c r="H3" s="1395"/>
      <c r="I3" s="1616"/>
      <c r="J3" s="1617"/>
      <c r="L3" s="1616"/>
      <c r="M3" s="1618"/>
      <c r="N3" s="1618"/>
      <c r="O3" s="1618"/>
      <c r="P3" s="1618"/>
      <c r="Q3" s="1618"/>
      <c r="R3" s="1618"/>
      <c r="S3" s="2680"/>
      <c r="T3" s="1618"/>
      <c r="U3" s="2681"/>
      <c r="V3" s="3306" t="s">
        <v>77</v>
      </c>
      <c r="W3" s="3308"/>
      <c r="X3" s="1618"/>
      <c r="Y3" s="1617"/>
      <c r="Z3" s="2259"/>
    </row>
    <row r="4" spans="1:27" x14ac:dyDescent="0.2">
      <c r="A4" s="1399"/>
      <c r="B4" s="2971" t="s">
        <v>910</v>
      </c>
      <c r="C4" s="2978"/>
      <c r="D4" s="2978"/>
      <c r="E4" s="2978"/>
      <c r="F4" s="2978"/>
      <c r="G4" s="2978"/>
      <c r="H4" s="2972"/>
      <c r="I4" s="2971" t="s">
        <v>67</v>
      </c>
      <c r="J4" s="2972"/>
      <c r="L4" s="2644" t="s">
        <v>377</v>
      </c>
      <c r="M4" s="2642" t="s">
        <v>994</v>
      </c>
      <c r="N4" s="2682">
        <v>0.04</v>
      </c>
      <c r="O4" s="2642" t="s">
        <v>1051</v>
      </c>
      <c r="P4" s="2642" t="s">
        <v>995</v>
      </c>
      <c r="Q4" s="2642" t="s">
        <v>626</v>
      </c>
      <c r="R4" s="1641"/>
      <c r="S4" s="2683"/>
      <c r="T4" s="2642" t="s">
        <v>996</v>
      </c>
      <c r="U4" s="2684"/>
      <c r="V4" s="2971" t="s">
        <v>1052</v>
      </c>
      <c r="W4" s="2972"/>
      <c r="X4" s="1641"/>
      <c r="Y4" s="1404"/>
      <c r="Z4" s="2259"/>
    </row>
    <row r="5" spans="1:27" x14ac:dyDescent="0.2">
      <c r="A5" s="1399"/>
      <c r="B5" s="1399"/>
      <c r="C5" s="1396"/>
      <c r="D5" s="3311" t="s">
        <v>1050</v>
      </c>
      <c r="E5" s="3312"/>
      <c r="F5" s="1396"/>
      <c r="G5" s="1396"/>
      <c r="H5" s="1396"/>
      <c r="I5" s="2971" t="s">
        <v>485</v>
      </c>
      <c r="J5" s="2972"/>
      <c r="L5" s="2644" t="s">
        <v>121</v>
      </c>
      <c r="M5" s="2642" t="s">
        <v>1018</v>
      </c>
      <c r="N5" s="2642" t="s">
        <v>1053</v>
      </c>
      <c r="O5" s="2685" t="s">
        <v>1054</v>
      </c>
      <c r="P5" s="2685" t="s">
        <v>1001</v>
      </c>
      <c r="Q5" s="2685" t="s">
        <v>997</v>
      </c>
      <c r="R5" s="2685" t="s">
        <v>996</v>
      </c>
      <c r="S5" s="2685" t="s">
        <v>626</v>
      </c>
      <c r="T5" s="2685" t="s">
        <v>67</v>
      </c>
      <c r="U5" s="2686" t="s">
        <v>998</v>
      </c>
      <c r="V5" s="2971" t="s">
        <v>485</v>
      </c>
      <c r="W5" s="2972"/>
      <c r="X5" s="2685" t="s">
        <v>77</v>
      </c>
      <c r="Y5" s="2710"/>
      <c r="Z5" s="2581"/>
    </row>
    <row r="6" spans="1:27" x14ac:dyDescent="0.2">
      <c r="A6" s="1399"/>
      <c r="B6" s="3313"/>
      <c r="C6" s="2976"/>
      <c r="D6" s="2976"/>
      <c r="E6" s="2976"/>
      <c r="F6" s="2976"/>
      <c r="G6" s="2976"/>
      <c r="H6" s="2189"/>
      <c r="I6" s="2971" t="s">
        <v>80</v>
      </c>
      <c r="J6" s="2972"/>
      <c r="L6" s="2644" t="s">
        <v>123</v>
      </c>
      <c r="M6" s="2642" t="s">
        <v>223</v>
      </c>
      <c r="N6" s="2642" t="s">
        <v>1020</v>
      </c>
      <c r="O6" s="2685" t="s">
        <v>999</v>
      </c>
      <c r="P6" s="2685" t="s">
        <v>135</v>
      </c>
      <c r="Q6" s="2685" t="s">
        <v>1024</v>
      </c>
      <c r="R6" s="2685" t="s">
        <v>1001</v>
      </c>
      <c r="S6" s="2685" t="s">
        <v>1002</v>
      </c>
      <c r="T6" s="2685" t="s">
        <v>485</v>
      </c>
      <c r="U6" s="2686" t="s">
        <v>1003</v>
      </c>
      <c r="V6" s="2971" t="s">
        <v>1005</v>
      </c>
      <c r="W6" s="2972"/>
      <c r="X6" s="2685" t="s">
        <v>1004</v>
      </c>
      <c r="Y6" s="2710"/>
      <c r="Z6" s="2581"/>
    </row>
    <row r="7" spans="1:27" x14ac:dyDescent="0.2">
      <c r="A7" s="2644" t="s">
        <v>678</v>
      </c>
      <c r="B7" s="3314" t="s">
        <v>127</v>
      </c>
      <c r="C7" s="2984"/>
      <c r="D7" s="2982" t="s">
        <v>250</v>
      </c>
      <c r="E7" s="2984"/>
      <c r="F7" s="2964" t="s">
        <v>626</v>
      </c>
      <c r="G7" s="2978"/>
      <c r="H7" s="1897" t="s">
        <v>533</v>
      </c>
      <c r="I7" s="2971" t="s">
        <v>1055</v>
      </c>
      <c r="J7" s="2972"/>
      <c r="L7" s="1399"/>
      <c r="M7" s="2642" t="s">
        <v>491</v>
      </c>
      <c r="N7" s="2642" t="s">
        <v>1056</v>
      </c>
      <c r="O7" s="2642" t="s">
        <v>135</v>
      </c>
      <c r="P7" s="2642" t="s">
        <v>1000</v>
      </c>
      <c r="Q7" s="2642" t="s">
        <v>1000</v>
      </c>
      <c r="R7" s="2642" t="s">
        <v>135</v>
      </c>
      <c r="S7" s="2642" t="s">
        <v>1004</v>
      </c>
      <c r="T7" s="2642" t="s">
        <v>1005</v>
      </c>
      <c r="U7" s="1897" t="s">
        <v>1057</v>
      </c>
      <c r="V7" s="2971" t="s">
        <v>1004</v>
      </c>
      <c r="W7" s="2972"/>
      <c r="X7" s="2642" t="s">
        <v>135</v>
      </c>
      <c r="Y7" s="2643"/>
      <c r="Z7" s="2647"/>
    </row>
    <row r="8" spans="1:27" x14ac:dyDescent="0.2">
      <c r="A8" s="2644"/>
      <c r="B8" s="2971" t="s">
        <v>251</v>
      </c>
      <c r="C8" s="2965"/>
      <c r="D8" s="2964" t="s">
        <v>251</v>
      </c>
      <c r="E8" s="2965"/>
      <c r="F8" s="2964" t="s">
        <v>492</v>
      </c>
      <c r="G8" s="2978"/>
      <c r="H8" s="1897" t="s">
        <v>491</v>
      </c>
      <c r="I8" s="2971" t="s">
        <v>386</v>
      </c>
      <c r="J8" s="2972"/>
      <c r="L8" s="1399"/>
      <c r="M8" s="1641"/>
      <c r="N8" s="2642" t="s">
        <v>1058</v>
      </c>
      <c r="O8" s="1641"/>
      <c r="P8" s="1641"/>
      <c r="Q8" s="2642" t="s">
        <v>1004</v>
      </c>
      <c r="R8" s="1641"/>
      <c r="S8" s="2642" t="s">
        <v>135</v>
      </c>
      <c r="T8" s="2642" t="s">
        <v>1004</v>
      </c>
      <c r="U8" s="2684"/>
      <c r="V8" s="2971" t="s">
        <v>386</v>
      </c>
      <c r="W8" s="2972"/>
      <c r="X8" s="2642" t="s">
        <v>1059</v>
      </c>
      <c r="Y8" s="2643"/>
      <c r="Z8" s="2259"/>
    </row>
    <row r="9" spans="1:27" x14ac:dyDescent="0.2">
      <c r="A9" s="2644"/>
      <c r="B9" s="3315" t="s">
        <v>489</v>
      </c>
      <c r="C9" s="3316"/>
      <c r="D9" s="2964" t="s">
        <v>489</v>
      </c>
      <c r="E9" s="2965"/>
      <c r="F9" s="3317"/>
      <c r="G9" s="3312"/>
      <c r="H9" s="1954"/>
      <c r="I9" s="2971" t="s">
        <v>280</v>
      </c>
      <c r="J9" s="2972"/>
      <c r="L9" s="1399"/>
      <c r="M9" s="1641"/>
      <c r="N9" s="2642" t="s">
        <v>1060</v>
      </c>
      <c r="O9" s="1641"/>
      <c r="P9" s="1641"/>
      <c r="Q9" s="2642" t="s">
        <v>135</v>
      </c>
      <c r="R9" s="1641"/>
      <c r="S9" s="2683"/>
      <c r="T9" s="2642" t="s">
        <v>1061</v>
      </c>
      <c r="U9" s="2684"/>
      <c r="V9" s="2971" t="s">
        <v>1062</v>
      </c>
      <c r="W9" s="2972"/>
      <c r="X9" s="1641"/>
      <c r="Y9" s="1404"/>
      <c r="Z9" s="2259"/>
    </row>
    <row r="10" spans="1:27" x14ac:dyDescent="0.2">
      <c r="A10" s="1399"/>
      <c r="B10" s="2971"/>
      <c r="C10" s="2965"/>
      <c r="D10" s="2964"/>
      <c r="E10" s="2965"/>
      <c r="F10" s="2964" t="s">
        <v>137</v>
      </c>
      <c r="G10" s="2978"/>
      <c r="H10" s="1897"/>
      <c r="I10" s="2971" t="s">
        <v>486</v>
      </c>
      <c r="J10" s="2972"/>
      <c r="L10" s="2644" t="s">
        <v>138</v>
      </c>
      <c r="M10" s="2642" t="s">
        <v>1006</v>
      </c>
      <c r="N10" s="2642" t="s">
        <v>1063</v>
      </c>
      <c r="O10" s="2685" t="s">
        <v>1008</v>
      </c>
      <c r="P10" s="2685" t="s">
        <v>1009</v>
      </c>
      <c r="Q10" s="2685" t="s">
        <v>486</v>
      </c>
      <c r="R10" s="2685" t="s">
        <v>1010</v>
      </c>
      <c r="S10" s="2683"/>
      <c r="T10" s="2685" t="s">
        <v>486</v>
      </c>
      <c r="U10" s="1897" t="s">
        <v>486</v>
      </c>
      <c r="V10" s="2971" t="s">
        <v>486</v>
      </c>
      <c r="W10" s="2972"/>
      <c r="X10" s="1641"/>
      <c r="Y10" s="1404"/>
      <c r="Z10" s="2647"/>
    </row>
    <row r="11" spans="1:27" ht="13.5" thickBot="1" x14ac:dyDescent="0.25">
      <c r="A11" s="1955"/>
      <c r="B11" s="1956"/>
      <c r="C11" s="1957"/>
      <c r="D11" s="1958"/>
      <c r="E11" s="1957"/>
      <c r="F11" s="1959"/>
      <c r="G11" s="1394"/>
      <c r="H11" s="1960"/>
      <c r="I11" s="1895" t="s">
        <v>144</v>
      </c>
      <c r="J11" s="1961"/>
      <c r="L11" s="1400"/>
      <c r="M11" s="1959"/>
      <c r="N11" s="1959"/>
      <c r="O11" s="1959"/>
      <c r="P11" s="1959"/>
      <c r="Q11" s="1959"/>
      <c r="R11" s="1959"/>
      <c r="S11" s="2687"/>
      <c r="T11" s="2646" t="s">
        <v>1064</v>
      </c>
      <c r="U11" s="2688" t="s">
        <v>1011</v>
      </c>
      <c r="V11" s="1895"/>
      <c r="W11" s="1961"/>
      <c r="X11" s="1959"/>
      <c r="Y11" s="1405"/>
      <c r="Z11" s="2647"/>
      <c r="AA11" s="13"/>
    </row>
    <row r="12" spans="1:27" ht="13.5" customHeight="1" x14ac:dyDescent="0.2">
      <c r="A12" s="1962" t="s">
        <v>591</v>
      </c>
      <c r="B12" s="1963">
        <v>57650.607124957052</v>
      </c>
      <c r="C12" s="2063"/>
      <c r="D12" s="1964">
        <v>200.25078108111671</v>
      </c>
      <c r="E12" s="2063"/>
      <c r="F12" s="2707">
        <v>57850.857906038167</v>
      </c>
      <c r="G12" s="1966"/>
      <c r="H12" s="1731">
        <v>4.5279436203425963E-2</v>
      </c>
      <c r="I12" s="1967">
        <v>622752.53700126719</v>
      </c>
      <c r="J12" s="1968"/>
      <c r="K12" s="1969"/>
      <c r="L12" s="2689">
        <v>58076.112500000003</v>
      </c>
      <c r="M12" s="2356">
        <v>3.8937122475814641E-3</v>
      </c>
      <c r="N12" s="1641"/>
      <c r="O12" s="1641"/>
      <c r="P12" s="1641"/>
      <c r="Q12" s="1641"/>
      <c r="R12" s="1641"/>
      <c r="S12" s="2690">
        <v>57850.857906038167</v>
      </c>
      <c r="T12" s="2690"/>
      <c r="U12" s="2691"/>
      <c r="V12" s="1967">
        <v>622752.53700126719</v>
      </c>
      <c r="W12" s="1968"/>
      <c r="X12" s="2711">
        <v>57850.85790603816</v>
      </c>
      <c r="Y12" s="2712"/>
      <c r="Z12" s="2335"/>
    </row>
    <row r="13" spans="1:27" x14ac:dyDescent="0.2">
      <c r="A13" s="1962" t="s">
        <v>494</v>
      </c>
      <c r="B13" s="1963">
        <v>63170.836306459758</v>
      </c>
      <c r="C13" s="2063"/>
      <c r="D13" s="1964">
        <v>0</v>
      </c>
      <c r="E13" s="2063"/>
      <c r="F13" s="2707">
        <v>63170.836306459758</v>
      </c>
      <c r="G13" s="1966"/>
      <c r="H13" s="1731">
        <v>4.9443343728820699E-2</v>
      </c>
      <c r="I13" s="1967">
        <v>680021.00570808456</v>
      </c>
      <c r="J13" s="1968"/>
      <c r="K13" s="1969"/>
      <c r="L13" s="1963">
        <v>63695.712200000002</v>
      </c>
      <c r="M13" s="2359">
        <v>8.3088324332753968E-3</v>
      </c>
      <c r="N13" s="2692"/>
      <c r="O13" s="2692"/>
      <c r="P13" s="2692"/>
      <c r="Q13" s="2692"/>
      <c r="R13" s="2692"/>
      <c r="S13" s="2693">
        <v>63170.836306459758</v>
      </c>
      <c r="T13" s="2693"/>
      <c r="U13" s="2694"/>
      <c r="V13" s="1967">
        <v>680021.00570808456</v>
      </c>
      <c r="W13" s="1968"/>
      <c r="X13" s="2711">
        <v>63170.836306459751</v>
      </c>
      <c r="Y13" s="2712"/>
      <c r="Z13" s="2335"/>
    </row>
    <row r="14" spans="1:27" x14ac:dyDescent="0.2">
      <c r="A14" s="1962" t="s">
        <v>612</v>
      </c>
      <c r="B14" s="1963">
        <v>21416.788598815387</v>
      </c>
      <c r="C14" s="2063"/>
      <c r="D14" s="1964">
        <v>79.395230365657099</v>
      </c>
      <c r="E14" s="2066"/>
      <c r="F14" s="2707">
        <v>21496.183829181045</v>
      </c>
      <c r="G14" s="1971"/>
      <c r="H14" s="1731">
        <v>1.6824903200077321E-2</v>
      </c>
      <c r="I14" s="1967">
        <v>231401.97915839148</v>
      </c>
      <c r="J14" s="1972"/>
      <c r="K14" s="1969"/>
      <c r="L14" s="1963">
        <v>23010.894750000003</v>
      </c>
      <c r="M14" s="2359">
        <v>7.046417786782877E-2</v>
      </c>
      <c r="N14" s="2692"/>
      <c r="O14" s="2692"/>
      <c r="P14" s="2692"/>
      <c r="Q14" s="2692"/>
      <c r="R14" s="2692"/>
      <c r="S14" s="2693">
        <v>21496.183829181045</v>
      </c>
      <c r="T14" s="2693"/>
      <c r="U14" s="2694"/>
      <c r="V14" s="1967">
        <v>231401.97915839148</v>
      </c>
      <c r="W14" s="1972"/>
      <c r="X14" s="2711">
        <v>21496.183829181042</v>
      </c>
      <c r="Y14" s="2712"/>
      <c r="Z14" s="2335"/>
    </row>
    <row r="15" spans="1:27" x14ac:dyDescent="0.2">
      <c r="A15" s="1962" t="s">
        <v>306</v>
      </c>
      <c r="B15" s="1963">
        <v>43508.988613819412</v>
      </c>
      <c r="C15" s="2063"/>
      <c r="D15" s="1964">
        <v>0</v>
      </c>
      <c r="E15" s="2063"/>
      <c r="F15" s="2707">
        <v>43508.988613819412</v>
      </c>
      <c r="G15" s="1966"/>
      <c r="H15" s="1731">
        <v>3.4054161779498833E-2</v>
      </c>
      <c r="I15" s="1967">
        <v>468365.27620080835</v>
      </c>
      <c r="J15" s="1973"/>
      <c r="K15" s="1969"/>
      <c r="L15" s="1963">
        <v>44548.306499999999</v>
      </c>
      <c r="M15" s="2359">
        <v>2.3887429225382548E-2</v>
      </c>
      <c r="N15" s="2692"/>
      <c r="O15" s="2692"/>
      <c r="P15" s="2692"/>
      <c r="Q15" s="2692"/>
      <c r="R15" s="2692"/>
      <c r="S15" s="2693">
        <v>43508.988613819412</v>
      </c>
      <c r="T15" s="2693"/>
      <c r="U15" s="2694"/>
      <c r="V15" s="1967">
        <v>468365.27620080835</v>
      </c>
      <c r="W15" s="1973"/>
      <c r="X15" s="2711">
        <v>43508.988613819405</v>
      </c>
      <c r="Y15" s="2712"/>
      <c r="Z15" s="2335"/>
    </row>
    <row r="16" spans="1:27" x14ac:dyDescent="0.2">
      <c r="A16" s="1974" t="s">
        <v>496</v>
      </c>
      <c r="B16" s="1963">
        <v>22147.138764637402</v>
      </c>
      <c r="C16" s="2063"/>
      <c r="D16" s="1964">
        <v>0</v>
      </c>
      <c r="E16" s="2063"/>
      <c r="F16" s="2707">
        <v>22147.138764637402</v>
      </c>
      <c r="G16" s="1966"/>
      <c r="H16" s="1731">
        <v>1.733440078642556E-2</v>
      </c>
      <c r="I16" s="1967">
        <v>238409.3745921354</v>
      </c>
      <c r="J16" s="1973"/>
      <c r="K16" s="1969"/>
      <c r="L16" s="1963">
        <v>24420.6675</v>
      </c>
      <c r="M16" s="2359">
        <v>0.10265564141372371</v>
      </c>
      <c r="N16" s="2692"/>
      <c r="O16" s="2692"/>
      <c r="P16" s="2692"/>
      <c r="Q16" s="2692"/>
      <c r="R16" s="2692"/>
      <c r="S16" s="2693">
        <v>22147.138764637402</v>
      </c>
      <c r="T16" s="2693"/>
      <c r="U16" s="2694"/>
      <c r="V16" s="1967">
        <v>238409.3745921354</v>
      </c>
      <c r="W16" s="1973"/>
      <c r="X16" s="2711">
        <v>22147.138764637399</v>
      </c>
      <c r="Y16" s="2712"/>
      <c r="Z16" s="2335"/>
    </row>
    <row r="17" spans="1:26" x14ac:dyDescent="0.2">
      <c r="A17" s="1962" t="s">
        <v>445</v>
      </c>
      <c r="B17" s="1963">
        <v>54990.87730172139</v>
      </c>
      <c r="C17" s="2063"/>
      <c r="D17" s="1964">
        <v>1788.4198811986321</v>
      </c>
      <c r="E17" s="2066"/>
      <c r="F17" s="2707">
        <v>56779.297182920025</v>
      </c>
      <c r="G17" s="1971"/>
      <c r="H17" s="1731">
        <v>4.444073359543127E-2</v>
      </c>
      <c r="I17" s="1967">
        <v>611217.40713410778</v>
      </c>
      <c r="J17" s="1972"/>
      <c r="K17" s="1969"/>
      <c r="L17" s="1963">
        <v>53209.213750000003</v>
      </c>
      <c r="M17" s="2359">
        <v>-6.2876499182768178E-2</v>
      </c>
      <c r="N17" s="2695">
        <v>54508.125295603219</v>
      </c>
      <c r="O17" s="2695">
        <v>1298.9115456032159</v>
      </c>
      <c r="P17" s="2695">
        <v>432.97051520107198</v>
      </c>
      <c r="Q17" s="2695">
        <v>4660.8381715990135</v>
      </c>
      <c r="R17" s="2695">
        <v>56346.326667718953</v>
      </c>
      <c r="S17" s="2693">
        <v>56346.326667718953</v>
      </c>
      <c r="T17" s="2693">
        <v>607462.56197941722</v>
      </c>
      <c r="U17" s="2694">
        <v>-3754.8451546905562</v>
      </c>
      <c r="V17" s="1967">
        <v>607462.56197941722</v>
      </c>
      <c r="W17" s="1972"/>
      <c r="X17" s="2711">
        <v>56430.489268705554</v>
      </c>
      <c r="Y17" s="2712"/>
      <c r="Z17" s="2335"/>
    </row>
    <row r="18" spans="1:26" x14ac:dyDescent="0.2">
      <c r="A18" s="1962" t="s">
        <v>592</v>
      </c>
      <c r="B18" s="1963">
        <v>80610.460321953316</v>
      </c>
      <c r="C18" s="2063"/>
      <c r="D18" s="1964">
        <v>0</v>
      </c>
      <c r="E18" s="2066"/>
      <c r="F18" s="2707">
        <v>80610.460321953316</v>
      </c>
      <c r="G18" s="1971"/>
      <c r="H18" s="1731">
        <v>6.309320773436132E-2</v>
      </c>
      <c r="I18" s="1967">
        <v>867754.95630284783</v>
      </c>
      <c r="J18" s="1972"/>
      <c r="K18" s="1969"/>
      <c r="L18" s="1963">
        <v>83813.616000000009</v>
      </c>
      <c r="M18" s="2359">
        <v>3.9736228589360267E-2</v>
      </c>
      <c r="N18" s="2692"/>
      <c r="O18" s="2692"/>
      <c r="P18" s="2692"/>
      <c r="Q18" s="2692"/>
      <c r="R18" s="2692"/>
      <c r="S18" s="2693">
        <v>80610.460321953316</v>
      </c>
      <c r="T18" s="2693"/>
      <c r="U18" s="2694"/>
      <c r="V18" s="1967">
        <v>867754.95630284783</v>
      </c>
      <c r="W18" s="1972"/>
      <c r="X18" s="2711">
        <v>80610.460321953302</v>
      </c>
      <c r="Y18" s="2712"/>
      <c r="Z18" s="2335"/>
    </row>
    <row r="19" spans="1:26" x14ac:dyDescent="0.2">
      <c r="A19" s="1962" t="s">
        <v>593</v>
      </c>
      <c r="B19" s="1963">
        <v>85979.679236758617</v>
      </c>
      <c r="C19" s="2063"/>
      <c r="D19" s="1964">
        <v>928.51718436555075</v>
      </c>
      <c r="E19" s="2063"/>
      <c r="F19" s="2707">
        <v>86908.196421124172</v>
      </c>
      <c r="G19" s="1966"/>
      <c r="H19" s="1731">
        <v>6.8022398938259718E-2</v>
      </c>
      <c r="I19" s="1967">
        <v>935548.7846933126</v>
      </c>
      <c r="J19" s="1973"/>
      <c r="K19" s="1969"/>
      <c r="L19" s="1963">
        <v>89034.84</v>
      </c>
      <c r="M19" s="2359">
        <v>2.4470000143265152E-2</v>
      </c>
      <c r="N19" s="2692"/>
      <c r="O19" s="2692"/>
      <c r="P19" s="2692"/>
      <c r="Q19" s="2692"/>
      <c r="R19" s="2692"/>
      <c r="S19" s="2693">
        <v>86908.196421124172</v>
      </c>
      <c r="T19" s="2693"/>
      <c r="U19" s="2694"/>
      <c r="V19" s="1967">
        <v>935548.7846933126</v>
      </c>
      <c r="W19" s="1973"/>
      <c r="X19" s="2711">
        <v>86908.196421124157</v>
      </c>
      <c r="Y19" s="2712"/>
      <c r="Z19" s="2335"/>
    </row>
    <row r="20" spans="1:26" x14ac:dyDescent="0.2">
      <c r="A20" s="1962" t="s">
        <v>594</v>
      </c>
      <c r="B20" s="1963">
        <v>33177</v>
      </c>
      <c r="C20" s="2063"/>
      <c r="D20" s="1964">
        <v>0</v>
      </c>
      <c r="E20" s="2063"/>
      <c r="F20" s="2707">
        <v>33177</v>
      </c>
      <c r="G20" s="1966"/>
      <c r="H20" s="1731">
        <v>2.5967391138105627E-2</v>
      </c>
      <c r="I20" s="1967">
        <v>357143.55271358124</v>
      </c>
      <c r="J20" s="1973"/>
      <c r="K20" s="1969"/>
      <c r="L20" s="1963">
        <v>37724.30750000001</v>
      </c>
      <c r="M20" s="2359">
        <v>0.13706204599572022</v>
      </c>
      <c r="N20" s="2692"/>
      <c r="O20" s="2692"/>
      <c r="P20" s="2692"/>
      <c r="Q20" s="2692"/>
      <c r="R20" s="2692"/>
      <c r="S20" s="2693">
        <v>33177</v>
      </c>
      <c r="T20" s="2693"/>
      <c r="U20" s="2694"/>
      <c r="V20" s="1967">
        <v>357143.55271358124</v>
      </c>
      <c r="W20" s="1973"/>
      <c r="X20" s="2711">
        <v>33176.999999999993</v>
      </c>
      <c r="Y20" s="2712"/>
      <c r="Z20" s="2335"/>
    </row>
    <row r="21" spans="1:26" x14ac:dyDescent="0.2">
      <c r="A21" s="1962" t="s">
        <v>181</v>
      </c>
      <c r="B21" s="1963">
        <v>15166.712573638732</v>
      </c>
      <c r="C21" s="2063"/>
      <c r="D21" s="1964">
        <v>0</v>
      </c>
      <c r="E21" s="2063"/>
      <c r="F21" s="2707">
        <v>15166.712573638732</v>
      </c>
      <c r="G21" s="1966"/>
      <c r="H21" s="1731">
        <v>1.1870873125324821E-2</v>
      </c>
      <c r="I21" s="1967">
        <v>163266.52836407992</v>
      </c>
      <c r="J21" s="1973"/>
      <c r="K21" s="1969"/>
      <c r="L21" s="1963">
        <v>15878.061499999998</v>
      </c>
      <c r="M21" s="2359">
        <v>4.6901985048339499E-2</v>
      </c>
      <c r="N21" s="2692"/>
      <c r="O21" s="2692"/>
      <c r="P21" s="2692"/>
      <c r="Q21" s="2692"/>
      <c r="R21" s="2692"/>
      <c r="S21" s="2693">
        <v>15166.712573638732</v>
      </c>
      <c r="T21" s="2693"/>
      <c r="U21" s="2694"/>
      <c r="V21" s="1967">
        <v>163266.52836407992</v>
      </c>
      <c r="W21" s="1973"/>
      <c r="X21" s="2711">
        <v>15166.712573638728</v>
      </c>
      <c r="Y21" s="2712"/>
      <c r="Z21" s="2335"/>
    </row>
    <row r="22" spans="1:26" x14ac:dyDescent="0.2">
      <c r="A22" s="1962" t="s">
        <v>531</v>
      </c>
      <c r="B22" s="1963">
        <v>46502.577577332471</v>
      </c>
      <c r="C22" s="2063"/>
      <c r="D22" s="1964">
        <v>85.49505110526259</v>
      </c>
      <c r="E22" s="2066"/>
      <c r="F22" s="2707">
        <v>46588.072628437731</v>
      </c>
      <c r="G22" s="1971"/>
      <c r="H22" s="1731">
        <v>3.6464137936314769E-2</v>
      </c>
      <c r="I22" s="1967">
        <v>501510.97967262263</v>
      </c>
      <c r="J22" s="1972"/>
      <c r="K22" s="1969"/>
      <c r="L22" s="1963">
        <v>45693.556499999999</v>
      </c>
      <c r="M22" s="2359">
        <v>-1.9200539493701055E-2</v>
      </c>
      <c r="N22" s="2692"/>
      <c r="O22" s="2692"/>
      <c r="P22" s="2692"/>
      <c r="Q22" s="2692"/>
      <c r="R22" s="2692"/>
      <c r="S22" s="2693">
        <v>46588.072628437731</v>
      </c>
      <c r="T22" s="2693"/>
      <c r="U22" s="2694"/>
      <c r="V22" s="1967">
        <v>501510.97967262263</v>
      </c>
      <c r="W22" s="1972"/>
      <c r="X22" s="2711">
        <v>46588.072628437723</v>
      </c>
      <c r="Y22" s="2712"/>
      <c r="Z22" s="2335"/>
    </row>
    <row r="23" spans="1:26" x14ac:dyDescent="0.2">
      <c r="A23" s="1962" t="s">
        <v>500</v>
      </c>
      <c r="B23" s="1963">
        <v>69321.988240780571</v>
      </c>
      <c r="C23" s="2063"/>
      <c r="D23" s="1964">
        <v>8387.0452435702318</v>
      </c>
      <c r="E23" s="2066"/>
      <c r="F23" s="2707">
        <v>77709.033484350803</v>
      </c>
      <c r="G23" s="1971"/>
      <c r="H23" s="1731">
        <v>6.0822282528627793E-2</v>
      </c>
      <c r="I23" s="1967">
        <v>836521.69564878359</v>
      </c>
      <c r="J23" s="1972"/>
      <c r="K23" s="1969"/>
      <c r="L23" s="1963">
        <v>77540.630675000008</v>
      </c>
      <c r="M23" s="2359">
        <v>-2.1670943750022099E-3</v>
      </c>
      <c r="N23" s="2692"/>
      <c r="O23" s="2692"/>
      <c r="P23" s="2692"/>
      <c r="Q23" s="2692"/>
      <c r="R23" s="2692"/>
      <c r="S23" s="2693">
        <v>77709.033484350803</v>
      </c>
      <c r="T23" s="2693"/>
      <c r="U23" s="2694"/>
      <c r="V23" s="1967">
        <v>836521.69564878359</v>
      </c>
      <c r="W23" s="1972"/>
      <c r="X23" s="2711">
        <v>77709.033484350803</v>
      </c>
      <c r="Y23" s="2712"/>
      <c r="Z23" s="2335"/>
    </row>
    <row r="24" spans="1:26" x14ac:dyDescent="0.2">
      <c r="A24" s="1962" t="s">
        <v>503</v>
      </c>
      <c r="B24" s="1963">
        <v>105379.73844767039</v>
      </c>
      <c r="C24" s="2063"/>
      <c r="D24" s="1964">
        <v>2625.4107450592014</v>
      </c>
      <c r="E24" s="2066"/>
      <c r="F24" s="2707">
        <v>108005.14919272957</v>
      </c>
      <c r="G24" s="1971"/>
      <c r="H24" s="1731">
        <v>8.453482695894933E-2</v>
      </c>
      <c r="I24" s="1967">
        <v>1162653.123972988</v>
      </c>
      <c r="J24" s="1972"/>
      <c r="K24" s="1969"/>
      <c r="L24" s="1963">
        <v>110704.24890000002</v>
      </c>
      <c r="M24" s="2359">
        <v>2.4990472467697308E-2</v>
      </c>
      <c r="N24" s="2692"/>
      <c r="O24" s="2692"/>
      <c r="P24" s="2692"/>
      <c r="Q24" s="2692"/>
      <c r="R24" s="2692"/>
      <c r="S24" s="2693">
        <v>108005.14919272957</v>
      </c>
      <c r="T24" s="2693"/>
      <c r="U24" s="2694"/>
      <c r="V24" s="1967">
        <v>1162653.123972988</v>
      </c>
      <c r="W24" s="1972"/>
      <c r="X24" s="2711">
        <v>108005.14919272957</v>
      </c>
      <c r="Y24" s="2712"/>
      <c r="Z24" s="2335"/>
    </row>
    <row r="25" spans="1:26" x14ac:dyDescent="0.2">
      <c r="A25" s="1962" t="s">
        <v>505</v>
      </c>
      <c r="B25" s="1963">
        <v>16601.933509279679</v>
      </c>
      <c r="C25" s="2063"/>
      <c r="D25" s="1964">
        <v>0</v>
      </c>
      <c r="E25" s="2063"/>
      <c r="F25" s="2707">
        <v>16601.933509279679</v>
      </c>
      <c r="G25" s="1966"/>
      <c r="H25" s="1731">
        <v>1.2994209876851071E-2</v>
      </c>
      <c r="I25" s="1967">
        <v>178716.38530966628</v>
      </c>
      <c r="J25" s="1973"/>
      <c r="K25" s="1969"/>
      <c r="L25" s="1963">
        <v>16613.566699999999</v>
      </c>
      <c r="M25" s="2359">
        <v>7.0071300513388274E-4</v>
      </c>
      <c r="N25" s="2692"/>
      <c r="O25" s="2692"/>
      <c r="P25" s="2692"/>
      <c r="Q25" s="2692"/>
      <c r="R25" s="2692"/>
      <c r="S25" s="2693">
        <v>16601.933509279679</v>
      </c>
      <c r="T25" s="2693"/>
      <c r="U25" s="2694"/>
      <c r="V25" s="1967">
        <v>178716.38530966628</v>
      </c>
      <c r="W25" s="1973"/>
      <c r="X25" s="2711">
        <v>16601.933509279679</v>
      </c>
      <c r="Y25" s="2712"/>
      <c r="Z25" s="2335"/>
    </row>
    <row r="26" spans="1:26" x14ac:dyDescent="0.2">
      <c r="A26" s="1962" t="s">
        <v>988</v>
      </c>
      <c r="B26" s="1963">
        <v>14219.1</v>
      </c>
      <c r="C26" s="2063"/>
      <c r="D26" s="1964">
        <v>0</v>
      </c>
      <c r="E26" s="2063"/>
      <c r="F26" s="2707">
        <v>14219.1</v>
      </c>
      <c r="G26" s="1966"/>
      <c r="H26" s="1731">
        <v>1.1129183812033568E-2</v>
      </c>
      <c r="I26" s="1967">
        <v>153065.67472615617</v>
      </c>
      <c r="J26" s="1973"/>
      <c r="K26" s="1969"/>
      <c r="L26" s="1963">
        <v>17826.146000000001</v>
      </c>
      <c r="M26" s="2359">
        <v>0.25367611170889859</v>
      </c>
      <c r="N26" s="2692"/>
      <c r="O26" s="2692"/>
      <c r="P26" s="2692"/>
      <c r="Q26" s="2692"/>
      <c r="R26" s="2692"/>
      <c r="S26" s="2693">
        <v>14219.1</v>
      </c>
      <c r="T26" s="2693"/>
      <c r="U26" s="2694"/>
      <c r="V26" s="1967">
        <v>153065.67472615617</v>
      </c>
      <c r="W26" s="1973"/>
      <c r="X26" s="2711">
        <v>14219.099999999999</v>
      </c>
      <c r="Y26" s="2712"/>
      <c r="Z26" s="2335"/>
    </row>
    <row r="27" spans="1:26" x14ac:dyDescent="0.2">
      <c r="A27" s="1962" t="s">
        <v>104</v>
      </c>
      <c r="B27" s="1963">
        <v>0</v>
      </c>
      <c r="C27" s="2063"/>
      <c r="D27" s="1964">
        <v>150297</v>
      </c>
      <c r="E27" s="2066"/>
      <c r="F27" s="2707">
        <v>150297</v>
      </c>
      <c r="G27" s="1971"/>
      <c r="H27" s="1731">
        <v>0.11763634403001662</v>
      </c>
      <c r="I27" s="1967">
        <v>1617916.1630705947</v>
      </c>
      <c r="J27" s="1972"/>
      <c r="K27" s="1969"/>
      <c r="L27" s="1963">
        <v>151047.15122499998</v>
      </c>
      <c r="M27" s="2359">
        <v>4.9911257377058729E-3</v>
      </c>
      <c r="N27" s="2692"/>
      <c r="O27" s="2692"/>
      <c r="P27" s="2692"/>
      <c r="Q27" s="2692"/>
      <c r="R27" s="2692"/>
      <c r="S27" s="2693">
        <v>150297</v>
      </c>
      <c r="T27" s="2693"/>
      <c r="U27" s="2694"/>
      <c r="V27" s="1967">
        <v>1617916.1630705947</v>
      </c>
      <c r="W27" s="1972"/>
      <c r="X27" s="2711">
        <v>150296.99999999997</v>
      </c>
      <c r="Y27" s="2712"/>
      <c r="Z27" s="2335"/>
    </row>
    <row r="28" spans="1:26" x14ac:dyDescent="0.2">
      <c r="A28" s="1962" t="s">
        <v>506</v>
      </c>
      <c r="B28" s="1963">
        <v>70377.748614242941</v>
      </c>
      <c r="C28" s="2063"/>
      <c r="D28" s="1964">
        <v>0</v>
      </c>
      <c r="E28" s="2063"/>
      <c r="F28" s="2707">
        <v>70377.748614242941</v>
      </c>
      <c r="G28" s="1966"/>
      <c r="H28" s="1731">
        <v>5.5084140388983863E-2</v>
      </c>
      <c r="I28" s="1967">
        <v>757601.92820550513</v>
      </c>
      <c r="J28" s="1973"/>
      <c r="K28" s="1969"/>
      <c r="L28" s="1963">
        <v>71638.916600000011</v>
      </c>
      <c r="M28" s="2359">
        <v>1.7919981962904643E-2</v>
      </c>
      <c r="N28" s="2692"/>
      <c r="O28" s="2692"/>
      <c r="P28" s="2692"/>
      <c r="Q28" s="2692"/>
      <c r="R28" s="2692"/>
      <c r="S28" s="2693">
        <v>70377.748614242941</v>
      </c>
      <c r="T28" s="2693"/>
      <c r="U28" s="2694"/>
      <c r="V28" s="1967">
        <v>757601.92820550513</v>
      </c>
      <c r="W28" s="1973"/>
      <c r="X28" s="2711">
        <v>70377.748614242941</v>
      </c>
      <c r="Y28" s="2712"/>
      <c r="Z28" s="2335"/>
    </row>
    <row r="29" spans="1:26" x14ac:dyDescent="0.2">
      <c r="A29" s="1974" t="s">
        <v>320</v>
      </c>
      <c r="B29" s="1963">
        <v>82776.938762054226</v>
      </c>
      <c r="C29" s="2063"/>
      <c r="D29" s="1964">
        <v>504.09920922597723</v>
      </c>
      <c r="E29" s="2063"/>
      <c r="F29" s="2707">
        <v>83281.037971280195</v>
      </c>
      <c r="G29" s="1966"/>
      <c r="H29" s="1731">
        <v>6.5183448997427715E-2</v>
      </c>
      <c r="I29" s="1967">
        <v>896503.17312408204</v>
      </c>
      <c r="J29" s="1968"/>
      <c r="K29" s="1969"/>
      <c r="L29" s="1963">
        <v>84101.011500000008</v>
      </c>
      <c r="M29" s="2359">
        <v>9.8458610590634564E-3</v>
      </c>
      <c r="N29" s="2695"/>
      <c r="O29" s="2695"/>
      <c r="P29" s="2695"/>
      <c r="Q29" s="2695"/>
      <c r="R29" s="2695"/>
      <c r="S29" s="2693">
        <v>83281.037971280195</v>
      </c>
      <c r="T29" s="2693"/>
      <c r="U29" s="2694"/>
      <c r="V29" s="1967">
        <v>914985.75306667155</v>
      </c>
      <c r="W29" s="1968" t="s">
        <v>487</v>
      </c>
      <c r="X29" s="2711">
        <v>84997.984980672394</v>
      </c>
      <c r="Y29" s="2713" t="s">
        <v>487</v>
      </c>
      <c r="Z29" s="2335"/>
    </row>
    <row r="30" spans="1:26" x14ac:dyDescent="0.2">
      <c r="A30" s="1962" t="s">
        <v>614</v>
      </c>
      <c r="B30" s="1963">
        <v>32892.734965858952</v>
      </c>
      <c r="C30" s="2063"/>
      <c r="D30" s="1964">
        <v>184.79273391505001</v>
      </c>
      <c r="E30" s="2063"/>
      <c r="F30" s="2707">
        <v>33077.527699774</v>
      </c>
      <c r="G30" s="1966"/>
      <c r="H30" s="1731">
        <v>2.5889534908567824E-2</v>
      </c>
      <c r="I30" s="1967">
        <v>356072.75394638395</v>
      </c>
      <c r="J30" s="1968"/>
      <c r="K30" s="1969"/>
      <c r="L30" s="1963">
        <v>28389.976000000002</v>
      </c>
      <c r="M30" s="2359">
        <v>-0.14171408886178713</v>
      </c>
      <c r="N30" s="2695">
        <v>31754.426591783038</v>
      </c>
      <c r="O30" s="2695">
        <v>3364.4505917830356</v>
      </c>
      <c r="P30" s="2695">
        <v>1121.4835305943452</v>
      </c>
      <c r="Q30" s="2695">
        <v>12072.538578721244</v>
      </c>
      <c r="R30" s="2695">
        <v>31956.044169179655</v>
      </c>
      <c r="S30" s="2693">
        <v>31956.044169179655</v>
      </c>
      <c r="T30" s="2693">
        <v>344514.03684596473</v>
      </c>
      <c r="U30" s="2694">
        <v>-11558.717100419221</v>
      </c>
      <c r="V30" s="1967">
        <v>344514.03684596473</v>
      </c>
      <c r="W30" s="1968"/>
      <c r="X30" s="2711">
        <v>32003.775830737319</v>
      </c>
      <c r="Y30" s="2712"/>
      <c r="Z30" s="2335"/>
    </row>
    <row r="31" spans="1:26" x14ac:dyDescent="0.2">
      <c r="A31" s="1962" t="s">
        <v>509</v>
      </c>
      <c r="B31" s="1963">
        <v>23160.910501253133</v>
      </c>
      <c r="C31" s="2063"/>
      <c r="D31" s="1964">
        <v>0</v>
      </c>
      <c r="E31" s="2063"/>
      <c r="F31" s="2707">
        <v>23160.910501253133</v>
      </c>
      <c r="G31" s="1966"/>
      <c r="H31" s="1731">
        <v>1.8127872384504268E-2</v>
      </c>
      <c r="I31" s="1967">
        <v>249322.41795517484</v>
      </c>
      <c r="J31" s="1968"/>
      <c r="K31" s="1969"/>
      <c r="L31" s="1963">
        <v>28406.581000000002</v>
      </c>
      <c r="M31" s="2359">
        <v>0.22648809503680994</v>
      </c>
      <c r="N31" s="2692"/>
      <c r="O31" s="2695"/>
      <c r="P31" s="2695"/>
      <c r="Q31" s="2695"/>
      <c r="R31" s="2695"/>
      <c r="S31" s="2693">
        <v>23160.910501253133</v>
      </c>
      <c r="T31" s="2693"/>
      <c r="U31" s="2694"/>
      <c r="V31" s="1967">
        <v>249322.41795517484</v>
      </c>
      <c r="W31" s="1968"/>
      <c r="X31" s="2711">
        <v>23160.910501253133</v>
      </c>
      <c r="Y31" s="2712"/>
      <c r="Z31" s="2335"/>
    </row>
    <row r="32" spans="1:26" x14ac:dyDescent="0.2">
      <c r="A32" s="1962" t="s">
        <v>634</v>
      </c>
      <c r="B32" s="1963">
        <v>38298.922346196829</v>
      </c>
      <c r="C32" s="2063"/>
      <c r="D32" s="1964">
        <v>0</v>
      </c>
      <c r="E32" s="2067"/>
      <c r="F32" s="2707">
        <v>38298.922346196829</v>
      </c>
      <c r="G32" s="1873"/>
      <c r="H32" s="1731">
        <v>2.9976281662948037E-2</v>
      </c>
      <c r="I32" s="1874">
        <v>412279.98890262237</v>
      </c>
      <c r="J32" s="1869"/>
      <c r="K32" s="1969"/>
      <c r="L32" s="1963">
        <v>35713.7595</v>
      </c>
      <c r="M32" s="2359">
        <v>-6.749962369250688E-2</v>
      </c>
      <c r="N32" s="2695">
        <v>36766.965452348952</v>
      </c>
      <c r="O32" s="2695">
        <v>1053.2059523489515</v>
      </c>
      <c r="P32" s="2695">
        <v>351.06865078298387</v>
      </c>
      <c r="Q32" s="2695">
        <v>3779.1815169243282</v>
      </c>
      <c r="R32" s="2695">
        <v>37947.853695413847</v>
      </c>
      <c r="S32" s="2693">
        <v>37947.853695413847</v>
      </c>
      <c r="T32" s="2693">
        <v>409110.97121514264</v>
      </c>
      <c r="U32" s="2694">
        <v>-3169.0176874797326</v>
      </c>
      <c r="V32" s="1967">
        <v>409110.97121514264</v>
      </c>
      <c r="W32" s="1869"/>
      <c r="X32" s="2711">
        <v>38004.535120055763</v>
      </c>
      <c r="Y32" s="2712"/>
      <c r="Z32" s="2335"/>
    </row>
    <row r="33" spans="1:27" x14ac:dyDescent="0.2">
      <c r="A33" s="1962" t="s">
        <v>511</v>
      </c>
      <c r="B33" s="1963">
        <v>39536.787402871065</v>
      </c>
      <c r="C33" s="2063"/>
      <c r="D33" s="1964">
        <v>0</v>
      </c>
      <c r="E33" s="2063"/>
      <c r="F33" s="2707">
        <v>39536.787402871065</v>
      </c>
      <c r="G33" s="1966"/>
      <c r="H33" s="1731">
        <v>3.0945149435888726E-2</v>
      </c>
      <c r="I33" s="1967">
        <v>425605.35057247302</v>
      </c>
      <c r="J33" s="1968"/>
      <c r="K33" s="1969"/>
      <c r="L33" s="1963">
        <v>41031.111400000009</v>
      </c>
      <c r="M33" s="2359">
        <v>3.7795787045166694E-2</v>
      </c>
      <c r="N33" s="2692"/>
      <c r="O33" s="2692"/>
      <c r="P33" s="2695"/>
      <c r="Q33" s="2695"/>
      <c r="R33" s="2692"/>
      <c r="S33" s="2693">
        <v>39536.787402871065</v>
      </c>
      <c r="T33" s="2693"/>
      <c r="U33" s="2694"/>
      <c r="V33" s="1967">
        <v>425605.35057247302</v>
      </c>
      <c r="W33" s="1968"/>
      <c r="X33" s="2711">
        <v>39536.787402871058</v>
      </c>
      <c r="Y33" s="2712"/>
      <c r="Z33" s="2335"/>
    </row>
    <row r="34" spans="1:27" x14ac:dyDescent="0.2">
      <c r="A34" s="1962" t="s">
        <v>326</v>
      </c>
      <c r="B34" s="1963">
        <v>71062.309194676141</v>
      </c>
      <c r="C34" s="2063"/>
      <c r="D34" s="1964">
        <v>0</v>
      </c>
      <c r="E34" s="2063"/>
      <c r="F34" s="2707">
        <v>71062.309194676141</v>
      </c>
      <c r="G34" s="1966"/>
      <c r="H34" s="1731">
        <v>5.5619940863705433E-2</v>
      </c>
      <c r="I34" s="1967">
        <v>764971.08146660717</v>
      </c>
      <c r="J34" s="1968"/>
      <c r="K34" s="1969"/>
      <c r="L34" s="1963">
        <v>75017.240149999998</v>
      </c>
      <c r="M34" s="2359">
        <v>5.5654410898599849E-2</v>
      </c>
      <c r="N34" s="2692"/>
      <c r="O34" s="2692"/>
      <c r="P34" s="2692"/>
      <c r="Q34" s="2692"/>
      <c r="R34" s="2692"/>
      <c r="S34" s="2693">
        <v>71062.309194676141</v>
      </c>
      <c r="T34" s="2693"/>
      <c r="U34" s="2694"/>
      <c r="V34" s="1967">
        <v>764971.08146660717</v>
      </c>
      <c r="W34" s="1968"/>
      <c r="X34" s="2711">
        <v>71062.309194676127</v>
      </c>
      <c r="Y34" s="2712"/>
      <c r="Z34" s="2335"/>
    </row>
    <row r="35" spans="1:27" ht="13.5" thickBot="1" x14ac:dyDescent="0.25">
      <c r="A35" s="1400" t="s">
        <v>513</v>
      </c>
      <c r="B35" s="1977">
        <v>24609.657628313125</v>
      </c>
      <c r="C35" s="2064"/>
      <c r="D35" s="1978">
        <v>0</v>
      </c>
      <c r="E35" s="2064"/>
      <c r="F35" s="2708">
        <v>24609.657628313125</v>
      </c>
      <c r="G35" s="1980"/>
      <c r="H35" s="1748">
        <v>1.9261795985449914E-2</v>
      </c>
      <c r="I35" s="1981">
        <v>264917.88155772479</v>
      </c>
      <c r="J35" s="1405"/>
      <c r="K35" s="1969"/>
      <c r="L35" s="2696">
        <v>26534.262500000001</v>
      </c>
      <c r="M35" s="2371">
        <v>7.8205268059992838E-2</v>
      </c>
      <c r="N35" s="1959"/>
      <c r="O35" s="1959"/>
      <c r="P35" s="1959"/>
      <c r="Q35" s="1959"/>
      <c r="R35" s="1959"/>
      <c r="S35" s="2697">
        <v>24609.657628313125</v>
      </c>
      <c r="T35" s="2697"/>
      <c r="U35" s="2698"/>
      <c r="V35" s="2699">
        <v>264917.88155772479</v>
      </c>
      <c r="W35" s="1405"/>
      <c r="X35" s="2714">
        <v>24609.657628313122</v>
      </c>
      <c r="Y35" s="2715"/>
      <c r="Z35" s="2335"/>
    </row>
    <row r="36" spans="1:27" ht="13.5" thickBot="1" x14ac:dyDescent="0.25">
      <c r="A36" s="87" t="s">
        <v>488</v>
      </c>
      <c r="B36" s="1982">
        <v>1112560.4360332906</v>
      </c>
      <c r="C36" s="2065"/>
      <c r="D36" s="1983">
        <v>165080.4260598867</v>
      </c>
      <c r="E36" s="2065"/>
      <c r="F36" s="2709">
        <v>1277640.8620931772</v>
      </c>
      <c r="G36" s="1985"/>
      <c r="H36" s="1986">
        <v>1</v>
      </c>
      <c r="I36" s="1902">
        <v>13753540</v>
      </c>
      <c r="J36" s="1405"/>
      <c r="K36" s="1969"/>
      <c r="L36" s="2696">
        <v>1303669.8908499999</v>
      </c>
      <c r="M36" s="2596">
        <v>2.0372727210821173E-2</v>
      </c>
      <c r="N36" s="2087"/>
      <c r="O36" s="1901">
        <v>5716.5680897352031</v>
      </c>
      <c r="P36" s="1901">
        <v>1905.5226965784011</v>
      </c>
      <c r="Q36" s="1901"/>
      <c r="R36" s="2060"/>
      <c r="S36" s="2700">
        <v>1275735.3393965987</v>
      </c>
      <c r="T36" s="2700">
        <v>13753540</v>
      </c>
      <c r="U36" s="2701">
        <v>-18482.579942589509</v>
      </c>
      <c r="V36" s="1981">
        <v>13753540.000000002</v>
      </c>
      <c r="W36" s="1405"/>
      <c r="X36" s="2716">
        <v>1277640.8620931772</v>
      </c>
      <c r="Y36" s="2717"/>
      <c r="Z36" s="2335"/>
      <c r="AA36" s="2896">
        <v>2.57</v>
      </c>
    </row>
    <row r="37" spans="1:27" ht="15" x14ac:dyDescent="0.2">
      <c r="A37" s="245" t="s">
        <v>972</v>
      </c>
      <c r="B37" s="39"/>
      <c r="C37" s="42"/>
      <c r="D37" s="39"/>
      <c r="E37" s="42"/>
      <c r="F37" s="39"/>
      <c r="G37" s="39"/>
      <c r="H37" s="39"/>
      <c r="AA37" s="2896"/>
    </row>
    <row r="38" spans="1:27" ht="15" x14ac:dyDescent="0.2">
      <c r="A38" s="245" t="s">
        <v>1065</v>
      </c>
      <c r="B38" s="39"/>
      <c r="C38" s="42"/>
      <c r="D38" s="39"/>
      <c r="E38" s="42"/>
      <c r="F38" s="39"/>
      <c r="G38" s="39"/>
      <c r="H38" s="39"/>
      <c r="V38" s="1987"/>
      <c r="AA38" s="2896"/>
    </row>
    <row r="39" spans="1:27" ht="15" x14ac:dyDescent="0.2">
      <c r="A39" s="245" t="s">
        <v>1066</v>
      </c>
      <c r="B39" s="39"/>
      <c r="C39" s="42"/>
      <c r="D39" s="39"/>
      <c r="E39" s="42"/>
      <c r="F39" s="39"/>
      <c r="G39" s="39"/>
      <c r="H39" s="39"/>
      <c r="I39" s="1987"/>
      <c r="T39" s="2702"/>
      <c r="V39" s="1987"/>
      <c r="AA39" s="2896"/>
    </row>
    <row r="40" spans="1:27" s="34" customFormat="1" ht="15" x14ac:dyDescent="0.2">
      <c r="A40" s="34" t="s">
        <v>1067</v>
      </c>
      <c r="F40" s="479"/>
      <c r="I40" s="351"/>
      <c r="Z40" s="2332"/>
    </row>
    <row r="41" spans="1:27" s="34" customFormat="1" ht="15" x14ac:dyDescent="0.2">
      <c r="F41" s="479"/>
      <c r="S41" s="2703"/>
      <c r="Z41" s="2332"/>
    </row>
    <row r="42" spans="1:27" s="34" customFormat="1" ht="15" x14ac:dyDescent="0.2">
      <c r="F42" s="479"/>
      <c r="Z42" s="2332"/>
    </row>
    <row r="43" spans="1:27" ht="15" x14ac:dyDescent="0.2">
      <c r="A43" s="245"/>
    </row>
    <row r="48" spans="1:27" x14ac:dyDescent="0.2">
      <c r="AA48" s="60"/>
    </row>
    <row r="54" spans="27:27" ht="15" x14ac:dyDescent="0.2">
      <c r="AA54" s="34"/>
    </row>
    <row r="55" spans="27:27" ht="15" x14ac:dyDescent="0.2">
      <c r="AA55" s="34"/>
    </row>
    <row r="56" spans="27:27" ht="15" x14ac:dyDescent="0.2">
      <c r="AA56" s="34"/>
    </row>
    <row r="57" spans="27:27" ht="15" x14ac:dyDescent="0.2">
      <c r="AA57" s="34"/>
    </row>
    <row r="58" spans="27:27" ht="15" x14ac:dyDescent="0.2">
      <c r="AA58" s="34"/>
    </row>
    <row r="59" spans="27:27" ht="15" x14ac:dyDescent="0.2">
      <c r="AA59" s="34"/>
    </row>
    <row r="60" spans="27:27" ht="15" x14ac:dyDescent="0.2">
      <c r="AA60" s="34"/>
    </row>
    <row r="61" spans="27:27" ht="15" x14ac:dyDescent="0.2">
      <c r="AA61" s="34"/>
    </row>
    <row r="62" spans="27:27" ht="15" x14ac:dyDescent="0.2">
      <c r="AA62" s="34"/>
    </row>
    <row r="63" spans="27:27" ht="15" x14ac:dyDescent="0.2">
      <c r="AA63" s="34"/>
    </row>
    <row r="64" spans="27:27" ht="15" x14ac:dyDescent="0.2">
      <c r="AA64" s="34"/>
    </row>
    <row r="65" spans="27:27" ht="15" x14ac:dyDescent="0.2">
      <c r="AA65" s="34"/>
    </row>
    <row r="67" spans="27:27" ht="15" x14ac:dyDescent="0.2">
      <c r="AA67" s="34"/>
    </row>
    <row r="68" spans="27:27" ht="15" x14ac:dyDescent="0.2">
      <c r="AA68" s="34"/>
    </row>
  </sheetData>
  <mergeCells count="31">
    <mergeCell ref="AA36:AA39"/>
    <mergeCell ref="B8:C8"/>
    <mergeCell ref="D8:E8"/>
    <mergeCell ref="F8:G8"/>
    <mergeCell ref="I8:J8"/>
    <mergeCell ref="V8:W8"/>
    <mergeCell ref="B9:C9"/>
    <mergeCell ref="D9:E9"/>
    <mergeCell ref="F9:G9"/>
    <mergeCell ref="I9:J9"/>
    <mergeCell ref="V9:W9"/>
    <mergeCell ref="B10:C10"/>
    <mergeCell ref="D10:E10"/>
    <mergeCell ref="F10:G10"/>
    <mergeCell ref="I10:J10"/>
    <mergeCell ref="V10:W10"/>
    <mergeCell ref="B6:G6"/>
    <mergeCell ref="I6:J6"/>
    <mergeCell ref="V6:W6"/>
    <mergeCell ref="B7:C7"/>
    <mergeCell ref="D7:E7"/>
    <mergeCell ref="F7:G7"/>
    <mergeCell ref="I7:J7"/>
    <mergeCell ref="V7:W7"/>
    <mergeCell ref="V3:W3"/>
    <mergeCell ref="B4:H4"/>
    <mergeCell ref="I4:J4"/>
    <mergeCell ref="V4:W4"/>
    <mergeCell ref="D5:E5"/>
    <mergeCell ref="I5:J5"/>
    <mergeCell ref="V5:W5"/>
  </mergeCells>
  <pageMargins left="0.74803149606299213" right="0.74803149606299213" top="0.51181102362204722" bottom="0.51181102362204722" header="0.51181102362204722" footer="0.51181102362204722"/>
  <pageSetup paperSize="9" scale="53" orientation="landscape"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7"/>
  <sheetViews>
    <sheetView zoomScale="80" zoomScaleNormal="80" workbookViewId="0">
      <pane xSplit="1" ySplit="14" topLeftCell="B15" activePane="bottomRight" state="frozen"/>
      <selection activeCell="A19" sqref="A19:I19"/>
      <selection pane="topRight" activeCell="A19" sqref="A19:I19"/>
      <selection pane="bottomLeft" activeCell="A19" sqref="A19:I19"/>
      <selection pane="bottomRight" activeCell="AG18" sqref="AG18"/>
    </sheetView>
  </sheetViews>
  <sheetFormatPr defaultRowHeight="12.75" x14ac:dyDescent="0.2"/>
  <cols>
    <col min="1" max="1" width="20" customWidth="1"/>
    <col min="2" max="2" width="9.85546875" customWidth="1"/>
    <col min="3" max="3" width="2.42578125" customWidth="1"/>
    <col min="4" max="4" width="9.5703125" customWidth="1"/>
    <col min="5" max="5" width="2.7109375" customWidth="1"/>
    <col min="6" max="6" width="10.85546875" customWidth="1"/>
    <col min="7" max="7" width="1.7109375" customWidth="1"/>
    <col min="8" max="8" width="13.140625" customWidth="1"/>
    <col min="9" max="9" width="1.5703125" customWidth="1"/>
    <col min="10" max="10" width="13.140625" customWidth="1"/>
    <col min="11" max="11" width="1.7109375" customWidth="1"/>
    <col min="12" max="12" width="14.42578125" customWidth="1"/>
    <col min="13" max="13" width="2.28515625" customWidth="1"/>
    <col min="14" max="14" width="10" customWidth="1"/>
    <col min="15" max="15" width="1" customWidth="1"/>
    <col min="16" max="16" width="14" customWidth="1"/>
    <col min="17" max="17" width="1.28515625" customWidth="1"/>
    <col min="18" max="18" width="13.5703125" customWidth="1"/>
    <col min="19" max="19" width="2.5703125" customWidth="1"/>
    <col min="20" max="20" width="2.42578125" customWidth="1"/>
    <col min="21" max="21" width="12.7109375" customWidth="1"/>
    <col min="22" max="22" width="1.42578125" customWidth="1"/>
    <col min="23" max="23" width="2.42578125" customWidth="1"/>
    <col min="25" max="25" width="1.140625" customWidth="1"/>
    <col min="26" max="26" width="11" customWidth="1"/>
    <col min="27" max="27" width="1.140625" customWidth="1"/>
    <col min="28" max="28" width="10.140625" customWidth="1"/>
    <col min="29" max="29" width="2.140625" customWidth="1"/>
    <col min="30" max="30" width="1.7109375" customWidth="1"/>
    <col min="31" max="31" width="3.7109375" customWidth="1"/>
    <col min="32" max="32" width="11.140625" customWidth="1"/>
    <col min="33" max="33" width="10.28515625" customWidth="1"/>
  </cols>
  <sheetData>
    <row r="1" spans="1:35" ht="20.25" x14ac:dyDescent="0.3">
      <c r="A1" s="24" t="s">
        <v>1224</v>
      </c>
      <c r="J1" s="284"/>
      <c r="P1" s="480"/>
      <c r="AE1" s="24"/>
    </row>
    <row r="2" spans="1:35" ht="13.5" thickBot="1" x14ac:dyDescent="0.25"/>
    <row r="3" spans="1:35" ht="15.75" x14ac:dyDescent="0.25">
      <c r="A3" s="25"/>
      <c r="B3" s="3173" t="s">
        <v>608</v>
      </c>
      <c r="C3" s="3174"/>
      <c r="D3" s="3174"/>
      <c r="E3" s="3174"/>
      <c r="F3" s="3174"/>
      <c r="G3" s="3174"/>
      <c r="H3" s="3174"/>
      <c r="I3" s="3174"/>
      <c r="J3" s="3174"/>
      <c r="K3" s="3178"/>
      <c r="L3" s="3173" t="s">
        <v>609</v>
      </c>
      <c r="M3" s="3174"/>
      <c r="N3" s="3174"/>
      <c r="O3" s="3174"/>
      <c r="P3" s="3174"/>
      <c r="Q3" s="3174"/>
      <c r="R3" s="3174"/>
      <c r="S3" s="3178"/>
      <c r="T3" s="287"/>
      <c r="U3" s="2653"/>
      <c r="V3" s="2654"/>
      <c r="X3" s="3166" t="s">
        <v>610</v>
      </c>
      <c r="Y3" s="3167"/>
      <c r="Z3" s="3167"/>
      <c r="AA3" s="3167"/>
      <c r="AB3" s="3167"/>
      <c r="AC3" s="3168"/>
      <c r="AD3" s="481"/>
      <c r="AF3" s="481"/>
      <c r="AG3" s="14"/>
      <c r="AH3" s="14"/>
    </row>
    <row r="4" spans="1:35" s="1393" customFormat="1" ht="15" x14ac:dyDescent="0.2">
      <c r="A4" s="1399"/>
      <c r="B4" s="1988"/>
      <c r="C4" s="2678"/>
      <c r="D4" s="2678"/>
      <c r="E4" s="2678"/>
      <c r="F4" s="1398"/>
      <c r="G4" s="1398"/>
      <c r="H4" s="2678"/>
      <c r="I4" s="2678"/>
      <c r="J4" s="1398"/>
      <c r="K4" s="1625"/>
      <c r="L4" s="1988"/>
      <c r="M4" s="2657"/>
      <c r="N4" s="1398"/>
      <c r="O4" s="1398"/>
      <c r="P4" s="3319"/>
      <c r="Q4" s="3319"/>
      <c r="R4" s="1398"/>
      <c r="S4" s="1625"/>
      <c r="T4" s="1396"/>
      <c r="U4" s="1399"/>
      <c r="V4" s="1404"/>
      <c r="X4" s="3169" t="s">
        <v>109</v>
      </c>
      <c r="Y4" s="3170"/>
      <c r="Z4" s="3170"/>
      <c r="AA4" s="3170"/>
      <c r="AB4" s="3170"/>
      <c r="AC4" s="3171"/>
      <c r="AD4" s="481"/>
      <c r="AE4"/>
      <c r="AF4" s="481"/>
      <c r="AG4" s="14"/>
      <c r="AH4" s="14"/>
      <c r="AI4"/>
    </row>
    <row r="5" spans="1:35" s="1393" customFormat="1" x14ac:dyDescent="0.2">
      <c r="A5" s="1399"/>
      <c r="B5" s="3175" t="s">
        <v>1013</v>
      </c>
      <c r="C5" s="2902"/>
      <c r="D5" s="2902"/>
      <c r="E5" s="2902"/>
      <c r="F5" s="2902"/>
      <c r="G5" s="2904"/>
      <c r="H5" s="2982" t="s">
        <v>537</v>
      </c>
      <c r="I5" s="2983"/>
      <c r="J5" s="2983"/>
      <c r="K5" s="3318"/>
      <c r="L5" s="3314" t="s">
        <v>112</v>
      </c>
      <c r="M5" s="2983"/>
      <c r="N5" s="2983"/>
      <c r="O5" s="2984"/>
      <c r="P5" s="2982" t="s">
        <v>537</v>
      </c>
      <c r="Q5" s="2983"/>
      <c r="R5" s="2983"/>
      <c r="S5" s="3318"/>
      <c r="T5" s="2645"/>
      <c r="U5" s="2644"/>
      <c r="V5" s="2643"/>
      <c r="X5" s="1399"/>
      <c r="Y5" s="1396"/>
      <c r="Z5" s="1990"/>
      <c r="AA5" s="1396"/>
      <c r="AB5" s="1990"/>
      <c r="AC5" s="1404"/>
      <c r="AD5" s="62"/>
      <c r="AE5"/>
      <c r="AF5" s="1396"/>
      <c r="AG5" s="14"/>
      <c r="AH5" s="263"/>
      <c r="AI5"/>
    </row>
    <row r="6" spans="1:35" s="1393" customFormat="1" x14ac:dyDescent="0.2">
      <c r="A6" s="2644" t="s">
        <v>678</v>
      </c>
      <c r="B6" s="2971" t="s">
        <v>1014</v>
      </c>
      <c r="C6" s="2978"/>
      <c r="D6" s="2978"/>
      <c r="E6" s="2978"/>
      <c r="F6" s="2978"/>
      <c r="G6" s="2965"/>
      <c r="H6" s="2964" t="s">
        <v>1015</v>
      </c>
      <c r="I6" s="2978"/>
      <c r="J6" s="2978"/>
      <c r="K6" s="2972"/>
      <c r="L6" s="3323" t="s">
        <v>116</v>
      </c>
      <c r="M6" s="3321"/>
      <c r="N6" s="3321"/>
      <c r="O6" s="3324"/>
      <c r="P6" s="2964" t="s">
        <v>1015</v>
      </c>
      <c r="Q6" s="2978"/>
      <c r="R6" s="2978"/>
      <c r="S6" s="2972"/>
      <c r="T6" s="2645"/>
      <c r="U6" s="2971" t="s">
        <v>626</v>
      </c>
      <c r="V6" s="2972"/>
      <c r="X6" s="1399"/>
      <c r="Y6" s="1396"/>
      <c r="Z6" s="1641"/>
      <c r="AA6" s="1396"/>
      <c r="AB6" s="1641"/>
      <c r="AC6" s="1404"/>
      <c r="AD6" s="62"/>
      <c r="AE6"/>
      <c r="AF6" s="1396"/>
      <c r="AG6" s="14"/>
      <c r="AH6" s="14"/>
      <c r="AI6"/>
    </row>
    <row r="7" spans="1:35" s="1393" customFormat="1" x14ac:dyDescent="0.2">
      <c r="A7" s="2644"/>
      <c r="B7" s="3315">
        <v>2014</v>
      </c>
      <c r="C7" s="3312" t="e">
        <v>#REF!</v>
      </c>
      <c r="D7" s="3312" t="e">
        <v>#REF!</v>
      </c>
      <c r="E7" s="3312" t="e">
        <v>#REF!</v>
      </c>
      <c r="F7" s="3312"/>
      <c r="G7" s="3316"/>
      <c r="H7" s="3320" t="s">
        <v>1016</v>
      </c>
      <c r="I7" s="3321"/>
      <c r="J7" s="3321"/>
      <c r="K7" s="3322"/>
      <c r="L7" s="3323" t="s">
        <v>118</v>
      </c>
      <c r="M7" s="3321"/>
      <c r="N7" s="3321"/>
      <c r="O7" s="3324"/>
      <c r="P7" s="3320" t="s">
        <v>1016</v>
      </c>
      <c r="Q7" s="3321"/>
      <c r="R7" s="3321"/>
      <c r="S7" s="3322"/>
      <c r="T7" s="2656"/>
      <c r="U7" s="2971" t="s">
        <v>120</v>
      </c>
      <c r="V7" s="2972"/>
      <c r="X7" s="1399"/>
      <c r="Y7" s="1396"/>
      <c r="Z7" s="1641"/>
      <c r="AA7" s="1396"/>
      <c r="AB7" s="1641"/>
      <c r="AC7" s="1404"/>
      <c r="AD7" s="62"/>
      <c r="AE7"/>
      <c r="AF7" s="1396"/>
      <c r="AG7" s="4"/>
      <c r="AH7" s="14"/>
      <c r="AI7"/>
    </row>
    <row r="8" spans="1:35" s="1393" customFormat="1" x14ac:dyDescent="0.2">
      <c r="A8" s="2644"/>
      <c r="B8" s="3313"/>
      <c r="C8" s="2976"/>
      <c r="D8" s="2976"/>
      <c r="E8" s="2976"/>
      <c r="F8" s="2976"/>
      <c r="G8" s="2977"/>
      <c r="H8" s="3320" t="s">
        <v>1050</v>
      </c>
      <c r="I8" s="3321" t="e">
        <v>#REF!</v>
      </c>
      <c r="J8" s="3321" t="e">
        <v>#REF!</v>
      </c>
      <c r="K8" s="3322" t="e">
        <v>#REF!</v>
      </c>
      <c r="L8" s="3327">
        <v>2014</v>
      </c>
      <c r="M8" s="3328"/>
      <c r="N8" s="3328"/>
      <c r="O8" s="3329"/>
      <c r="P8" s="3330" t="s">
        <v>1050</v>
      </c>
      <c r="Q8" s="3331" t="e">
        <v>#REF!</v>
      </c>
      <c r="R8" s="3331" t="e">
        <v>#REF!</v>
      </c>
      <c r="S8" s="3332" t="e">
        <v>#REF!</v>
      </c>
      <c r="T8" s="1992"/>
      <c r="U8" s="2971" t="s">
        <v>121</v>
      </c>
      <c r="V8" s="2972"/>
      <c r="X8" s="2971" t="s">
        <v>122</v>
      </c>
      <c r="Y8" s="2965"/>
      <c r="Z8" s="2964" t="s">
        <v>38</v>
      </c>
      <c r="AA8" s="2965"/>
      <c r="AB8" s="2964" t="s">
        <v>488</v>
      </c>
      <c r="AC8" s="2972"/>
      <c r="AD8" s="2676"/>
      <c r="AE8"/>
      <c r="AF8" s="2645"/>
      <c r="AG8" s="14"/>
      <c r="AH8" s="14"/>
      <c r="AI8"/>
    </row>
    <row r="9" spans="1:35" s="1393" customFormat="1" x14ac:dyDescent="0.2">
      <c r="A9" s="2644"/>
      <c r="B9" s="3325"/>
      <c r="C9" s="3326"/>
      <c r="D9" s="1993"/>
      <c r="E9" s="1994"/>
      <c r="F9" s="2663"/>
      <c r="G9" s="2664"/>
      <c r="H9" s="2982"/>
      <c r="I9" s="2984"/>
      <c r="J9" s="2665"/>
      <c r="K9" s="2677"/>
      <c r="L9" s="2971"/>
      <c r="M9" s="2978"/>
      <c r="N9" s="1990"/>
      <c r="O9" s="1877"/>
      <c r="P9" s="2964"/>
      <c r="Q9" s="2965"/>
      <c r="R9" s="1990"/>
      <c r="S9" s="1869"/>
      <c r="T9" s="1396"/>
      <c r="U9" s="2971" t="s">
        <v>123</v>
      </c>
      <c r="V9" s="2972"/>
      <c r="X9" s="2971" t="s">
        <v>124</v>
      </c>
      <c r="Y9" s="2965"/>
      <c r="Z9" s="2964" t="s">
        <v>40</v>
      </c>
      <c r="AA9" s="2965"/>
      <c r="AB9" s="1641"/>
      <c r="AC9" s="1404"/>
      <c r="AD9" s="62"/>
      <c r="AE9"/>
      <c r="AF9" s="1396"/>
      <c r="AG9" s="14"/>
      <c r="AH9" s="14"/>
      <c r="AI9"/>
    </row>
    <row r="10" spans="1:35" s="1393" customFormat="1" ht="15.75" customHeight="1" x14ac:dyDescent="0.2">
      <c r="A10" s="2644"/>
      <c r="B10" s="2971" t="s">
        <v>125</v>
      </c>
      <c r="C10" s="2965"/>
      <c r="D10" s="2964" t="s">
        <v>488</v>
      </c>
      <c r="E10" s="2965"/>
      <c r="F10" s="2964" t="s">
        <v>126</v>
      </c>
      <c r="G10" s="2965"/>
      <c r="H10" s="3320" t="s">
        <v>488</v>
      </c>
      <c r="I10" s="3324"/>
      <c r="J10" s="2964" t="s">
        <v>128</v>
      </c>
      <c r="K10" s="2972"/>
      <c r="L10" s="2971" t="s">
        <v>488</v>
      </c>
      <c r="M10" s="2965"/>
      <c r="N10" s="2964" t="s">
        <v>126</v>
      </c>
      <c r="O10" s="2965"/>
      <c r="P10" s="2964" t="s">
        <v>488</v>
      </c>
      <c r="Q10" s="2965"/>
      <c r="R10" s="2964" t="s">
        <v>128</v>
      </c>
      <c r="S10" s="2972"/>
      <c r="T10" s="2645"/>
      <c r="U10" s="2971" t="s">
        <v>129</v>
      </c>
      <c r="V10" s="2972"/>
      <c r="X10" s="2971" t="s">
        <v>130</v>
      </c>
      <c r="Y10" s="2965"/>
      <c r="Z10" s="2964" t="s">
        <v>131</v>
      </c>
      <c r="AA10" s="2965"/>
      <c r="AB10" s="1641"/>
      <c r="AC10" s="1404"/>
      <c r="AD10" s="62"/>
      <c r="AE10"/>
      <c r="AF10" s="1396"/>
      <c r="AG10" s="1396"/>
      <c r="AH10" s="1396"/>
    </row>
    <row r="11" spans="1:35" x14ac:dyDescent="0.2">
      <c r="A11" s="2638"/>
      <c r="B11" s="2971" t="s">
        <v>132</v>
      </c>
      <c r="C11" s="2965"/>
      <c r="D11" s="1641"/>
      <c r="E11" s="14"/>
      <c r="F11" s="2854" t="s">
        <v>133</v>
      </c>
      <c r="G11" s="2864"/>
      <c r="H11" s="3320"/>
      <c r="I11" s="3324"/>
      <c r="J11" s="2854" t="s">
        <v>40</v>
      </c>
      <c r="K11" s="2853"/>
      <c r="L11" s="2971"/>
      <c r="M11" s="2965"/>
      <c r="N11" s="2854" t="s">
        <v>133</v>
      </c>
      <c r="O11" s="2864"/>
      <c r="P11" s="2964"/>
      <c r="Q11" s="2965"/>
      <c r="R11" s="2854" t="s">
        <v>40</v>
      </c>
      <c r="S11" s="2853"/>
      <c r="T11" s="2633"/>
      <c r="U11" s="2851" t="s">
        <v>40</v>
      </c>
      <c r="V11" s="2853"/>
      <c r="X11" s="1"/>
      <c r="Y11" s="14"/>
      <c r="Z11" s="31"/>
      <c r="AA11" s="14"/>
      <c r="AB11" s="31"/>
      <c r="AC11" s="5"/>
      <c r="AD11" s="14"/>
      <c r="AE11" s="13"/>
      <c r="AF11" s="14"/>
      <c r="AG11" s="14"/>
      <c r="AH11" s="307"/>
    </row>
    <row r="12" spans="1:35" x14ac:dyDescent="0.2">
      <c r="A12" s="1"/>
      <c r="B12" s="2851" t="s">
        <v>331</v>
      </c>
      <c r="C12" s="2864"/>
      <c r="D12" s="2661"/>
      <c r="E12" s="14"/>
      <c r="F12" s="2854" t="s">
        <v>134</v>
      </c>
      <c r="G12" s="2864"/>
      <c r="H12" s="31"/>
      <c r="I12" s="85"/>
      <c r="J12" s="2854" t="s">
        <v>135</v>
      </c>
      <c r="K12" s="2853"/>
      <c r="L12" s="2851"/>
      <c r="M12" s="2864"/>
      <c r="N12" s="2854" t="s">
        <v>134</v>
      </c>
      <c r="O12" s="2864"/>
      <c r="P12" s="31"/>
      <c r="Q12" s="14"/>
      <c r="R12" s="2854" t="s">
        <v>135</v>
      </c>
      <c r="S12" s="2853"/>
      <c r="T12" s="2633"/>
      <c r="U12" s="2851" t="s">
        <v>136</v>
      </c>
      <c r="V12" s="2853"/>
      <c r="X12" s="1"/>
      <c r="Y12" s="14"/>
      <c r="Z12" s="31"/>
      <c r="AA12" s="14"/>
      <c r="AB12" s="31"/>
      <c r="AC12" s="5"/>
      <c r="AD12" s="14"/>
      <c r="AF12" s="14"/>
      <c r="AG12" s="14"/>
      <c r="AH12" s="14"/>
    </row>
    <row r="13" spans="1:35" x14ac:dyDescent="0.2">
      <c r="A13" s="1"/>
      <c r="B13" s="2659" t="s">
        <v>137</v>
      </c>
      <c r="C13" s="2662"/>
      <c r="D13" s="2854" t="s">
        <v>138</v>
      </c>
      <c r="E13" s="2864"/>
      <c r="F13" s="2854" t="s">
        <v>139</v>
      </c>
      <c r="G13" s="2864"/>
      <c r="H13" s="2854" t="s">
        <v>140</v>
      </c>
      <c r="I13" s="2864"/>
      <c r="J13" s="2964" t="s">
        <v>872</v>
      </c>
      <c r="K13" s="2853"/>
      <c r="L13" s="2971" t="s">
        <v>143</v>
      </c>
      <c r="M13" s="2864"/>
      <c r="N13" s="2964" t="s">
        <v>144</v>
      </c>
      <c r="O13" s="2864"/>
      <c r="P13" s="2964" t="s">
        <v>140</v>
      </c>
      <c r="Q13" s="2864"/>
      <c r="R13" s="2964" t="s">
        <v>873</v>
      </c>
      <c r="S13" s="2972"/>
      <c r="T13" s="2633"/>
      <c r="U13" s="2971" t="s">
        <v>874</v>
      </c>
      <c r="V13" s="2972"/>
      <c r="X13" s="1"/>
      <c r="Y13" s="14"/>
      <c r="Z13" s="31"/>
      <c r="AA13" s="14"/>
      <c r="AB13" s="31"/>
      <c r="AC13" s="5"/>
      <c r="AD13" s="14"/>
      <c r="AF13" s="14"/>
    </row>
    <row r="14" spans="1:35" ht="13.5" thickBot="1" x14ac:dyDescent="0.25">
      <c r="A14" s="262"/>
      <c r="B14" s="3142"/>
      <c r="C14" s="2891"/>
      <c r="D14" s="2869"/>
      <c r="E14" s="2891"/>
      <c r="F14" s="2869" t="s">
        <v>489</v>
      </c>
      <c r="G14" s="2891"/>
      <c r="H14" s="36"/>
      <c r="I14" s="88"/>
      <c r="J14" s="2869"/>
      <c r="K14" s="3141"/>
      <c r="L14" s="3142"/>
      <c r="M14" s="2891"/>
      <c r="N14" s="2869" t="s">
        <v>487</v>
      </c>
      <c r="O14" s="2891"/>
      <c r="P14" s="36"/>
      <c r="Q14" s="17"/>
      <c r="R14" s="2869"/>
      <c r="S14" s="3141"/>
      <c r="T14" s="2633"/>
      <c r="U14" s="2650"/>
      <c r="V14" s="2649"/>
      <c r="X14" s="3142" t="s">
        <v>486</v>
      </c>
      <c r="Y14" s="2891"/>
      <c r="Z14" s="2869" t="s">
        <v>486</v>
      </c>
      <c r="AA14" s="2891"/>
      <c r="AB14" s="2869" t="s">
        <v>486</v>
      </c>
      <c r="AC14" s="3141"/>
      <c r="AD14" s="2660"/>
      <c r="AF14" s="2633"/>
    </row>
    <row r="15" spans="1:35" x14ac:dyDescent="0.2">
      <c r="A15" s="642" t="s">
        <v>591</v>
      </c>
      <c r="B15" s="2718">
        <v>19009.526999999998</v>
      </c>
      <c r="C15" s="2719"/>
      <c r="D15" s="2720">
        <v>24226.111000000001</v>
      </c>
      <c r="E15" s="2719"/>
      <c r="F15" s="2721">
        <v>1.096168</v>
      </c>
      <c r="G15" s="2719"/>
      <c r="H15" s="2722">
        <v>57850.857906038167</v>
      </c>
      <c r="I15" s="2723"/>
      <c r="J15" s="2724">
        <v>5563.4013031078794</v>
      </c>
      <c r="K15" s="2725"/>
      <c r="L15" s="1998">
        <v>24493.685000000001</v>
      </c>
      <c r="M15" s="652"/>
      <c r="N15" s="2129">
        <v>1.003617</v>
      </c>
      <c r="O15" s="669"/>
      <c r="P15" s="2179">
        <v>57850.857906038167</v>
      </c>
      <c r="Q15" s="669"/>
      <c r="R15" s="1999">
        <v>209.24655304614134</v>
      </c>
      <c r="S15" s="730"/>
      <c r="T15" s="482"/>
      <c r="U15" s="2000">
        <v>5772.6478561540207</v>
      </c>
      <c r="V15" s="643"/>
      <c r="W15" s="440"/>
      <c r="X15" s="654">
        <v>60907.627353215168</v>
      </c>
      <c r="Y15" s="652"/>
      <c r="Z15" s="670">
        <v>2290.8128289720134</v>
      </c>
      <c r="AA15" s="652"/>
      <c r="AB15" s="670">
        <v>63198.44018218718</v>
      </c>
      <c r="AC15" s="643"/>
      <c r="AD15" s="14"/>
      <c r="AF15" s="322"/>
    </row>
    <row r="16" spans="1:35" x14ac:dyDescent="0.2">
      <c r="A16" s="642" t="s">
        <v>494</v>
      </c>
      <c r="B16" s="654">
        <v>7573.1867000000002</v>
      </c>
      <c r="C16" s="669"/>
      <c r="D16" s="670">
        <v>20055.492199999997</v>
      </c>
      <c r="E16" s="669"/>
      <c r="F16" s="2129">
        <v>1</v>
      </c>
      <c r="G16" s="669"/>
      <c r="H16" s="2179">
        <v>63170.836306459758</v>
      </c>
      <c r="I16" s="673"/>
      <c r="J16" s="674">
        <v>0</v>
      </c>
      <c r="K16" s="721"/>
      <c r="L16" s="1998">
        <v>20055.492199999997</v>
      </c>
      <c r="M16" s="652"/>
      <c r="N16" s="2129">
        <v>1.035318</v>
      </c>
      <c r="O16" s="669"/>
      <c r="P16" s="2179">
        <v>63170.836306459758</v>
      </c>
      <c r="Q16" s="669"/>
      <c r="R16" s="2001">
        <v>2231.0675966715426</v>
      </c>
      <c r="S16" s="730"/>
      <c r="T16" s="482"/>
      <c r="U16" s="2000">
        <v>2231.0675966715426</v>
      </c>
      <c r="V16" s="643"/>
      <c r="W16" s="440"/>
      <c r="X16" s="654">
        <v>0</v>
      </c>
      <c r="Y16" s="652"/>
      <c r="Z16" s="670">
        <v>24425.531500305769</v>
      </c>
      <c r="AA16" s="652"/>
      <c r="AB16" s="670">
        <v>24425.531500305769</v>
      </c>
      <c r="AC16" s="643"/>
      <c r="AD16" s="14"/>
      <c r="AF16" s="14"/>
    </row>
    <row r="17" spans="1:34" x14ac:dyDescent="0.2">
      <c r="A17" s="642" t="s">
        <v>612</v>
      </c>
      <c r="B17" s="654">
        <v>9666.2019999999993</v>
      </c>
      <c r="C17" s="669"/>
      <c r="D17" s="670">
        <v>10710.84</v>
      </c>
      <c r="E17" s="669"/>
      <c r="F17" s="2129">
        <v>1.1000000000000001</v>
      </c>
      <c r="G17" s="669"/>
      <c r="H17" s="2179">
        <v>21496.183829181045</v>
      </c>
      <c r="I17" s="675"/>
      <c r="J17" s="674">
        <v>2149.6183829181064</v>
      </c>
      <c r="K17" s="721"/>
      <c r="L17" s="1998">
        <v>10823.661</v>
      </c>
      <c r="M17" s="652"/>
      <c r="N17" s="2129">
        <v>1.1012599999999999</v>
      </c>
      <c r="O17" s="669"/>
      <c r="P17" s="2179">
        <v>21496.183829181045</v>
      </c>
      <c r="Q17" s="731"/>
      <c r="R17" s="2001">
        <v>2176.7035745428693</v>
      </c>
      <c r="S17" s="730"/>
      <c r="T17" s="482"/>
      <c r="U17" s="2000">
        <v>4326.3219574609757</v>
      </c>
      <c r="V17" s="643"/>
      <c r="W17" s="440"/>
      <c r="X17" s="654">
        <v>23533.832683480283</v>
      </c>
      <c r="Y17" s="652"/>
      <c r="Z17" s="670">
        <v>23830.358975292078</v>
      </c>
      <c r="AA17" s="652"/>
      <c r="AB17" s="670">
        <v>47364.191658772361</v>
      </c>
      <c r="AC17" s="643"/>
      <c r="AD17" s="14"/>
      <c r="AF17" s="14"/>
    </row>
    <row r="18" spans="1:34" x14ac:dyDescent="0.2">
      <c r="A18" s="642" t="s">
        <v>306</v>
      </c>
      <c r="B18" s="654">
        <v>15677.847</v>
      </c>
      <c r="C18" s="669"/>
      <c r="D18" s="670">
        <v>19371.273000000001</v>
      </c>
      <c r="E18" s="669"/>
      <c r="F18" s="2129">
        <v>1.1000000000000001</v>
      </c>
      <c r="G18" s="669"/>
      <c r="H18" s="2179">
        <v>43508.988613819412</v>
      </c>
      <c r="I18" s="673"/>
      <c r="J18" s="674">
        <v>4350.8988613819456</v>
      </c>
      <c r="K18" s="721"/>
      <c r="L18" s="1998">
        <v>19371.273000000001</v>
      </c>
      <c r="M18" s="652"/>
      <c r="N18" s="2129">
        <v>1.040205</v>
      </c>
      <c r="O18" s="669"/>
      <c r="P18" s="2179">
        <v>43508.988613819412</v>
      </c>
      <c r="Q18" s="669"/>
      <c r="R18" s="2001">
        <v>1749.2788872186138</v>
      </c>
      <c r="S18" s="730"/>
      <c r="T18" s="482"/>
      <c r="U18" s="2000">
        <v>6100.1777486005594</v>
      </c>
      <c r="V18" s="643"/>
      <c r="W18" s="440"/>
      <c r="X18" s="654">
        <v>47633.257437773056</v>
      </c>
      <c r="Y18" s="652"/>
      <c r="Z18" s="670">
        <v>19150.951152856687</v>
      </c>
      <c r="AA18" s="652"/>
      <c r="AB18" s="670">
        <v>66784.208590629743</v>
      </c>
      <c r="AC18" s="643"/>
      <c r="AD18" s="14"/>
      <c r="AF18" s="14"/>
    </row>
    <row r="19" spans="1:34" x14ac:dyDescent="0.2">
      <c r="A19" s="658" t="s">
        <v>496</v>
      </c>
      <c r="B19" s="654">
        <v>9632.6779999999999</v>
      </c>
      <c r="C19" s="669"/>
      <c r="D19" s="670">
        <v>10601.326000000001</v>
      </c>
      <c r="E19" s="669"/>
      <c r="F19" s="2129">
        <v>1.1000000000000001</v>
      </c>
      <c r="G19" s="669"/>
      <c r="H19" s="2179">
        <v>22147.138764637402</v>
      </c>
      <c r="I19" s="673"/>
      <c r="J19" s="674">
        <v>2214.7138764637421</v>
      </c>
      <c r="K19" s="721"/>
      <c r="L19" s="1998">
        <v>10601.326000000001</v>
      </c>
      <c r="M19" s="652"/>
      <c r="N19" s="2129">
        <v>1.1028480000000001</v>
      </c>
      <c r="O19" s="669"/>
      <c r="P19" s="2179">
        <v>22147.138764637402</v>
      </c>
      <c r="Q19" s="669"/>
      <c r="R19" s="2001">
        <v>2277.7889276654278</v>
      </c>
      <c r="S19" s="730"/>
      <c r="T19" s="482"/>
      <c r="U19" s="2000">
        <v>4492.5028041291698</v>
      </c>
      <c r="V19" s="643"/>
      <c r="W19" s="440"/>
      <c r="X19" s="654">
        <v>24246.492412167543</v>
      </c>
      <c r="Y19" s="652"/>
      <c r="Z19" s="670">
        <v>24937.032516066054</v>
      </c>
      <c r="AA19" s="652"/>
      <c r="AB19" s="670">
        <v>49183.524928233601</v>
      </c>
      <c r="AC19" s="643"/>
      <c r="AD19" s="14"/>
      <c r="AF19" s="14"/>
    </row>
    <row r="20" spans="1:34" x14ac:dyDescent="0.2">
      <c r="A20" s="642" t="s">
        <v>445</v>
      </c>
      <c r="B20" s="654">
        <v>12232.079399999999</v>
      </c>
      <c r="C20" s="669"/>
      <c r="D20" s="670">
        <v>20011.9964</v>
      </c>
      <c r="E20" s="669"/>
      <c r="F20" s="2129">
        <v>1.0528090000000001</v>
      </c>
      <c r="G20" s="669"/>
      <c r="H20" s="2179">
        <v>56779.297182920025</v>
      </c>
      <c r="I20" s="675"/>
      <c r="J20" s="674">
        <v>2998.4579049328313</v>
      </c>
      <c r="K20" s="721"/>
      <c r="L20" s="1998">
        <v>22896.7641</v>
      </c>
      <c r="M20" s="652"/>
      <c r="N20" s="2129">
        <v>1.015023</v>
      </c>
      <c r="O20" s="669"/>
      <c r="P20" s="2179">
        <v>56779.297182920025</v>
      </c>
      <c r="Q20" s="731"/>
      <c r="R20" s="2001">
        <v>852.99538157900679</v>
      </c>
      <c r="S20" s="730"/>
      <c r="T20" s="482"/>
      <c r="U20" s="2000">
        <v>3851.4532865118381</v>
      </c>
      <c r="V20" s="643"/>
      <c r="W20" s="440"/>
      <c r="X20" s="654">
        <v>32826.852991160144</v>
      </c>
      <c r="Y20" s="652"/>
      <c r="Z20" s="670">
        <v>9338.5182920751613</v>
      </c>
      <c r="AA20" s="652"/>
      <c r="AB20" s="670">
        <v>42165.371283235305</v>
      </c>
      <c r="AC20" s="643"/>
      <c r="AD20" s="14"/>
      <c r="AF20" s="14"/>
    </row>
    <row r="21" spans="1:34" x14ac:dyDescent="0.2">
      <c r="A21" s="642" t="s">
        <v>592</v>
      </c>
      <c r="B21" s="654">
        <v>30974.266</v>
      </c>
      <c r="C21" s="669"/>
      <c r="D21" s="670">
        <v>38263.668000000005</v>
      </c>
      <c r="E21" s="669"/>
      <c r="F21" s="2129">
        <v>1.1000000000000001</v>
      </c>
      <c r="G21" s="669"/>
      <c r="H21" s="2179">
        <v>80610.460321953316</v>
      </c>
      <c r="I21" s="673"/>
      <c r="J21" s="674">
        <v>8061.0460321953433</v>
      </c>
      <c r="K21" s="721"/>
      <c r="L21" s="1998">
        <v>38263.668000000005</v>
      </c>
      <c r="M21" s="652"/>
      <c r="N21" s="2129">
        <v>1</v>
      </c>
      <c r="O21" s="669"/>
      <c r="P21" s="2179">
        <v>80610.460321953316</v>
      </c>
      <c r="Q21" s="676"/>
      <c r="R21" s="2001">
        <v>0</v>
      </c>
      <c r="S21" s="730"/>
      <c r="T21" s="482"/>
      <c r="U21" s="2000">
        <v>8061.0460321953433</v>
      </c>
      <c r="V21" s="643"/>
      <c r="W21" s="440"/>
      <c r="X21" s="654">
        <v>88251.621814840546</v>
      </c>
      <c r="Y21" s="652"/>
      <c r="Z21" s="670">
        <v>0</v>
      </c>
      <c r="AA21" s="652"/>
      <c r="AB21" s="670">
        <v>88251.621814840546</v>
      </c>
      <c r="AC21" s="643"/>
      <c r="AD21" s="14"/>
      <c r="AF21" s="14"/>
    </row>
    <row r="22" spans="1:34" x14ac:dyDescent="0.2">
      <c r="A22" s="642" t="s">
        <v>593</v>
      </c>
      <c r="B22" s="654">
        <v>21114.398999999998</v>
      </c>
      <c r="C22" s="669"/>
      <c r="D22" s="670">
        <v>33219.235999999997</v>
      </c>
      <c r="E22" s="669"/>
      <c r="F22" s="2129">
        <v>1.058902</v>
      </c>
      <c r="G22" s="669"/>
      <c r="H22" s="2179">
        <v>86908.196421124172</v>
      </c>
      <c r="I22" s="673"/>
      <c r="J22" s="674">
        <v>5119.0665855970583</v>
      </c>
      <c r="K22" s="721"/>
      <c r="L22" s="1998">
        <v>34226.394999999997</v>
      </c>
      <c r="M22" s="652"/>
      <c r="N22" s="2129">
        <v>1</v>
      </c>
      <c r="O22" s="669"/>
      <c r="P22" s="2179">
        <v>86908.196421124172</v>
      </c>
      <c r="Q22" s="669"/>
      <c r="R22" s="2001">
        <v>0</v>
      </c>
      <c r="S22" s="730"/>
      <c r="T22" s="482"/>
      <c r="U22" s="2000">
        <v>5119.0665855970583</v>
      </c>
      <c r="V22" s="643"/>
      <c r="W22" s="440"/>
      <c r="X22" s="654">
        <v>56043.090010002692</v>
      </c>
      <c r="Y22" s="652"/>
      <c r="Z22" s="670">
        <v>0</v>
      </c>
      <c r="AA22" s="652"/>
      <c r="AB22" s="670">
        <v>56043.090010002692</v>
      </c>
      <c r="AC22" s="643"/>
      <c r="AD22" s="14"/>
      <c r="AF22" s="14"/>
    </row>
    <row r="23" spans="1:34" x14ac:dyDescent="0.2">
      <c r="A23" s="642" t="s">
        <v>594</v>
      </c>
      <c r="B23" s="654">
        <v>15699.548999999999</v>
      </c>
      <c r="C23" s="669"/>
      <c r="D23" s="670">
        <v>15941.276000000002</v>
      </c>
      <c r="E23" s="669"/>
      <c r="F23" s="2129">
        <v>1.1000000000000001</v>
      </c>
      <c r="G23" s="669"/>
      <c r="H23" s="2179">
        <v>33177</v>
      </c>
      <c r="I23" s="673"/>
      <c r="J23" s="674">
        <v>3317.7000000000044</v>
      </c>
      <c r="K23" s="721"/>
      <c r="L23" s="1998">
        <v>15941.276000000002</v>
      </c>
      <c r="M23" s="652"/>
      <c r="N23" s="2129">
        <v>1.064705</v>
      </c>
      <c r="O23" s="669"/>
      <c r="P23" s="2179">
        <v>33177</v>
      </c>
      <c r="Q23" s="669"/>
      <c r="R23" s="2001">
        <v>2146.7177850000007</v>
      </c>
      <c r="S23" s="730"/>
      <c r="T23" s="482"/>
      <c r="U23" s="2000">
        <v>5464.4177850000051</v>
      </c>
      <c r="V23" s="643"/>
      <c r="W23" s="440"/>
      <c r="X23" s="654">
        <v>36321.887324014926</v>
      </c>
      <c r="Y23" s="652"/>
      <c r="Z23" s="670">
        <v>23502.077193003835</v>
      </c>
      <c r="AA23" s="652"/>
      <c r="AB23" s="670">
        <v>59823.964517018758</v>
      </c>
      <c r="AC23" s="643"/>
      <c r="AD23" s="14"/>
      <c r="AE23" s="3411" t="s">
        <v>1225</v>
      </c>
    </row>
    <row r="24" spans="1:34" x14ac:dyDescent="0.2">
      <c r="A24" s="642" t="s">
        <v>520</v>
      </c>
      <c r="B24" s="654">
        <v>7602.665</v>
      </c>
      <c r="C24" s="669"/>
      <c r="D24" s="670">
        <v>7669.7749999999996</v>
      </c>
      <c r="E24" s="669"/>
      <c r="F24" s="2129">
        <v>1.1000000000000001</v>
      </c>
      <c r="G24" s="669"/>
      <c r="H24" s="2179">
        <v>15166.712573638732</v>
      </c>
      <c r="I24" s="673"/>
      <c r="J24" s="674">
        <v>1516.6712573638761</v>
      </c>
      <c r="K24" s="721"/>
      <c r="L24" s="1998">
        <v>7669.7749999999996</v>
      </c>
      <c r="M24" s="652"/>
      <c r="N24" s="2129">
        <v>1.1237870000000001</v>
      </c>
      <c r="O24" s="669"/>
      <c r="P24" s="2179">
        <v>15166.712573638732</v>
      </c>
      <c r="Q24" s="669"/>
      <c r="R24" s="2001">
        <v>1877.4418493530175</v>
      </c>
      <c r="S24" s="730"/>
      <c r="T24" s="482"/>
      <c r="U24" s="677">
        <v>3394.1131067168935</v>
      </c>
      <c r="V24" s="643"/>
      <c r="W24" s="440"/>
      <c r="X24" s="654">
        <v>16604.383313000777</v>
      </c>
      <c r="Y24" s="652"/>
      <c r="Z24" s="670">
        <v>20554.06797166423</v>
      </c>
      <c r="AA24" s="652"/>
      <c r="AB24" s="670">
        <v>37158.451284665003</v>
      </c>
      <c r="AC24" s="643"/>
      <c r="AD24" s="14"/>
      <c r="AE24" s="3412"/>
    </row>
    <row r="25" spans="1:34" x14ac:dyDescent="0.2">
      <c r="A25" s="642" t="s">
        <v>531</v>
      </c>
      <c r="B25" s="654">
        <v>13740.914000000001</v>
      </c>
      <c r="C25" s="669"/>
      <c r="D25" s="670">
        <v>19734.120999999996</v>
      </c>
      <c r="E25" s="669"/>
      <c r="F25" s="2129">
        <v>1.074076</v>
      </c>
      <c r="G25" s="669"/>
      <c r="H25" s="2179">
        <v>46588.072628437731</v>
      </c>
      <c r="I25" s="675"/>
      <c r="J25" s="674">
        <v>3451.0580680241546</v>
      </c>
      <c r="K25" s="721"/>
      <c r="L25" s="1998">
        <v>19803.347999999994</v>
      </c>
      <c r="M25" s="652"/>
      <c r="N25" s="2129">
        <v>1.0371189999999999</v>
      </c>
      <c r="O25" s="669"/>
      <c r="P25" s="2179">
        <v>46588.072628437731</v>
      </c>
      <c r="Q25" s="731"/>
      <c r="R25" s="2001">
        <v>1729.3026678949755</v>
      </c>
      <c r="S25" s="730"/>
      <c r="T25" s="482"/>
      <c r="U25" s="2000">
        <v>5180.3607359191301</v>
      </c>
      <c r="V25" s="643"/>
      <c r="W25" s="440"/>
      <c r="X25" s="654">
        <v>37781.879704435552</v>
      </c>
      <c r="Y25" s="652"/>
      <c r="Z25" s="670">
        <v>18932.253263525821</v>
      </c>
      <c r="AA25" s="652"/>
      <c r="AB25" s="670">
        <v>56714.13296796137</v>
      </c>
      <c r="AC25" s="643"/>
      <c r="AD25" s="14"/>
      <c r="AE25" s="3412"/>
    </row>
    <row r="26" spans="1:34" x14ac:dyDescent="0.2">
      <c r="A26" s="642" t="s">
        <v>500</v>
      </c>
      <c r="B26" s="654">
        <v>15224.361699999999</v>
      </c>
      <c r="C26" s="669"/>
      <c r="D26" s="670">
        <v>30203.204300000005</v>
      </c>
      <c r="E26" s="669"/>
      <c r="F26" s="2129">
        <v>1.026016</v>
      </c>
      <c r="G26" s="669"/>
      <c r="H26" s="2179">
        <v>77709.033484350803</v>
      </c>
      <c r="I26" s="673"/>
      <c r="J26" s="674">
        <v>2021.6782151288789</v>
      </c>
      <c r="K26" s="721"/>
      <c r="L26" s="1998">
        <v>42382.806500000006</v>
      </c>
      <c r="M26" s="652"/>
      <c r="N26" s="2129">
        <v>1</v>
      </c>
      <c r="O26" s="669"/>
      <c r="P26" s="2179">
        <v>77709.033484350803</v>
      </c>
      <c r="Q26" s="669"/>
      <c r="R26" s="2001">
        <v>0</v>
      </c>
      <c r="S26" s="730"/>
      <c r="T26" s="482"/>
      <c r="U26" s="2000">
        <v>2021.6782151288789</v>
      </c>
      <c r="V26" s="643"/>
      <c r="W26" s="440"/>
      <c r="X26" s="654">
        <v>22133.154997536443</v>
      </c>
      <c r="Y26" s="652"/>
      <c r="Z26" s="670">
        <v>0</v>
      </c>
      <c r="AA26" s="652"/>
      <c r="AB26" s="670">
        <v>22133.154997536443</v>
      </c>
      <c r="AC26" s="643"/>
      <c r="AD26" s="14"/>
      <c r="AE26" s="3412"/>
    </row>
    <row r="27" spans="1:34" x14ac:dyDescent="0.2">
      <c r="A27" s="642" t="s">
        <v>503</v>
      </c>
      <c r="B27" s="654">
        <v>13811.4799</v>
      </c>
      <c r="C27" s="669"/>
      <c r="D27" s="670">
        <v>38188.790000000008</v>
      </c>
      <c r="E27" s="669"/>
      <c r="F27" s="2129">
        <v>1</v>
      </c>
      <c r="G27" s="669"/>
      <c r="H27" s="2179">
        <v>108005.14919272957</v>
      </c>
      <c r="I27" s="675"/>
      <c r="J27" s="674">
        <v>0</v>
      </c>
      <c r="K27" s="721"/>
      <c r="L27" s="1998">
        <v>40979.546000000009</v>
      </c>
      <c r="M27" s="652"/>
      <c r="N27" s="2129">
        <v>1</v>
      </c>
      <c r="O27" s="669"/>
      <c r="P27" s="2179">
        <v>108005.14919272957</v>
      </c>
      <c r="Q27" s="731"/>
      <c r="R27" s="2001">
        <v>0</v>
      </c>
      <c r="S27" s="730"/>
      <c r="T27" s="482"/>
      <c r="U27" s="2000">
        <v>0</v>
      </c>
      <c r="V27" s="643"/>
      <c r="W27" s="440"/>
      <c r="X27" s="654">
        <v>0</v>
      </c>
      <c r="Y27" s="652"/>
      <c r="Z27" s="670">
        <v>0</v>
      </c>
      <c r="AA27" s="652"/>
      <c r="AB27" s="670">
        <v>0</v>
      </c>
      <c r="AC27" s="643"/>
      <c r="AD27" s="14"/>
      <c r="AF27" s="14"/>
    </row>
    <row r="28" spans="1:34" x14ac:dyDescent="0.2">
      <c r="A28" s="642" t="s">
        <v>505</v>
      </c>
      <c r="B28" s="654">
        <v>2585.3636999999999</v>
      </c>
      <c r="C28" s="669"/>
      <c r="D28" s="670">
        <v>6136.4011</v>
      </c>
      <c r="E28" s="669"/>
      <c r="F28" s="2129">
        <v>1.0053289999999999</v>
      </c>
      <c r="G28" s="669"/>
      <c r="H28" s="2179">
        <v>16601.933509279679</v>
      </c>
      <c r="I28" s="673"/>
      <c r="J28" s="674">
        <v>88.471703670951683</v>
      </c>
      <c r="K28" s="721"/>
      <c r="L28" s="1998">
        <v>6136.4011</v>
      </c>
      <c r="M28" s="652"/>
      <c r="N28" s="2129">
        <v>1.1347400000000001</v>
      </c>
      <c r="O28" s="669"/>
      <c r="P28" s="2179">
        <v>16601.933509279679</v>
      </c>
      <c r="Q28" s="669"/>
      <c r="R28" s="2001">
        <v>2236.9445210403464</v>
      </c>
      <c r="S28" s="730"/>
      <c r="T28" s="482"/>
      <c r="U28" s="2000">
        <v>2325.4162247112981</v>
      </c>
      <c r="V28" s="643"/>
      <c r="W28" s="440"/>
      <c r="X28" s="654">
        <v>968.58041778941458</v>
      </c>
      <c r="Y28" s="652"/>
      <c r="Z28" s="670">
        <v>24489.871550562108</v>
      </c>
      <c r="AA28" s="652"/>
      <c r="AB28" s="670">
        <v>25458.451968351521</v>
      </c>
      <c r="AC28" s="643"/>
      <c r="AD28" s="14"/>
      <c r="AF28" s="14"/>
    </row>
    <row r="29" spans="1:34" x14ac:dyDescent="0.2">
      <c r="A29" s="642" t="s">
        <v>988</v>
      </c>
      <c r="B29" s="654">
        <v>3354.53</v>
      </c>
      <c r="C29" s="669"/>
      <c r="D29" s="670">
        <v>3805.4720000000007</v>
      </c>
      <c r="E29" s="669"/>
      <c r="F29" s="2129">
        <v>1.1000000000000001</v>
      </c>
      <c r="G29" s="669"/>
      <c r="H29" s="2179">
        <v>14219.1</v>
      </c>
      <c r="I29" s="673"/>
      <c r="J29" s="674">
        <v>1421.9100000000017</v>
      </c>
      <c r="K29" s="721"/>
      <c r="L29" s="1998">
        <v>3805.4720000000007</v>
      </c>
      <c r="M29" s="652"/>
      <c r="N29" s="2129">
        <v>1.1499999999999999</v>
      </c>
      <c r="O29" s="669"/>
      <c r="P29" s="2179">
        <v>14219.1</v>
      </c>
      <c r="Q29" s="669"/>
      <c r="R29" s="2001">
        <v>2132.864999999998</v>
      </c>
      <c r="S29" s="730"/>
      <c r="T29" s="482"/>
      <c r="U29" s="2000">
        <v>3554.7749999999996</v>
      </c>
      <c r="V29" s="643"/>
      <c r="W29" s="440"/>
      <c r="X29" s="654">
        <v>15566.94541546555</v>
      </c>
      <c r="Y29" s="652"/>
      <c r="Z29" s="670">
        <v>23350.41812319828</v>
      </c>
      <c r="AA29" s="652"/>
      <c r="AB29" s="670">
        <v>38917.363538663834</v>
      </c>
      <c r="AC29" s="643"/>
      <c r="AD29" s="14"/>
      <c r="AF29" s="14"/>
    </row>
    <row r="30" spans="1:34" x14ac:dyDescent="0.2">
      <c r="A30" s="642" t="s">
        <v>104</v>
      </c>
      <c r="B30" s="654">
        <v>126788.3027</v>
      </c>
      <c r="C30" s="669" t="s">
        <v>490</v>
      </c>
      <c r="D30" s="670">
        <v>187042.75429999997</v>
      </c>
      <c r="E30" s="669" t="s">
        <v>490</v>
      </c>
      <c r="F30" s="2129">
        <v>1.069464</v>
      </c>
      <c r="G30" s="669"/>
      <c r="H30" s="2179">
        <v>150297</v>
      </c>
      <c r="I30" s="675"/>
      <c r="J30" s="674">
        <v>10440.230807999993</v>
      </c>
      <c r="K30" s="721"/>
      <c r="L30" s="1998">
        <v>187042.75429999997</v>
      </c>
      <c r="M30" s="652"/>
      <c r="N30" s="2129">
        <v>1</v>
      </c>
      <c r="O30" s="669"/>
      <c r="P30" s="2179">
        <v>150297</v>
      </c>
      <c r="Q30" s="669"/>
      <c r="R30" s="2001">
        <v>0</v>
      </c>
      <c r="S30" s="730"/>
      <c r="T30" s="482"/>
      <c r="U30" s="2000">
        <v>10440.230807999993</v>
      </c>
      <c r="V30" s="643"/>
      <c r="W30" s="440"/>
      <c r="X30" s="654">
        <v>114298.72714376966</v>
      </c>
      <c r="Y30" s="652"/>
      <c r="Z30" s="670">
        <v>0</v>
      </c>
      <c r="AA30" s="652"/>
      <c r="AB30" s="670">
        <v>114298.72714376966</v>
      </c>
      <c r="AC30" s="643"/>
      <c r="AD30" s="14"/>
      <c r="AF30" s="14"/>
    </row>
    <row r="31" spans="1:34" x14ac:dyDescent="0.2">
      <c r="A31" s="642" t="s">
        <v>506</v>
      </c>
      <c r="B31" s="654">
        <v>5938.0174000000006</v>
      </c>
      <c r="C31" s="669"/>
      <c r="D31" s="670">
        <v>22476.177199999998</v>
      </c>
      <c r="E31" s="669"/>
      <c r="F31" s="2129">
        <v>1</v>
      </c>
      <c r="G31" s="669"/>
      <c r="H31" s="2179">
        <v>70377.748614242941</v>
      </c>
      <c r="I31" s="673"/>
      <c r="J31" s="674">
        <v>0</v>
      </c>
      <c r="K31" s="721"/>
      <c r="L31" s="1998">
        <v>22476.177199999998</v>
      </c>
      <c r="M31" s="652"/>
      <c r="N31" s="2129">
        <v>1.018027</v>
      </c>
      <c r="O31" s="669"/>
      <c r="P31" s="2179">
        <v>70377.748614242941</v>
      </c>
      <c r="Q31" s="669"/>
      <c r="R31" s="2001">
        <v>1268.6996742689516</v>
      </c>
      <c r="S31" s="730"/>
      <c r="T31" s="482"/>
      <c r="U31" s="2000">
        <v>1268.6996742689516</v>
      </c>
      <c r="V31" s="643"/>
      <c r="W31" s="440"/>
      <c r="X31" s="654">
        <v>0</v>
      </c>
      <c r="Y31" s="652"/>
      <c r="Z31" s="670">
        <v>13889.612266573602</v>
      </c>
      <c r="AA31" s="652"/>
      <c r="AB31" s="670">
        <v>13889.612266573602</v>
      </c>
      <c r="AC31" s="643"/>
      <c r="AD31" s="14"/>
      <c r="AF31" s="14"/>
      <c r="AG31" s="14"/>
      <c r="AH31" s="14"/>
    </row>
    <row r="32" spans="1:34" x14ac:dyDescent="0.2">
      <c r="A32" s="658" t="s">
        <v>320</v>
      </c>
      <c r="B32" s="654">
        <v>36908.159</v>
      </c>
      <c r="C32" s="669"/>
      <c r="D32" s="670">
        <v>39771.408000000003</v>
      </c>
      <c r="E32" s="669"/>
      <c r="F32" s="2129">
        <v>1.1000000000000001</v>
      </c>
      <c r="G32" s="669"/>
      <c r="H32" s="2179">
        <v>83281.037971280195</v>
      </c>
      <c r="I32" s="673"/>
      <c r="J32" s="674">
        <v>8328.1037971280311</v>
      </c>
      <c r="K32" s="721"/>
      <c r="L32" s="1998">
        <v>40744.783000000003</v>
      </c>
      <c r="M32" s="652"/>
      <c r="N32" s="2129">
        <v>1</v>
      </c>
      <c r="O32" s="669"/>
      <c r="P32" s="2179">
        <v>83281.037971280195</v>
      </c>
      <c r="Q32" s="669"/>
      <c r="R32" s="2001">
        <v>0</v>
      </c>
      <c r="S32" s="730"/>
      <c r="T32" s="482"/>
      <c r="U32" s="2000">
        <v>8328.1037971280311</v>
      </c>
      <c r="V32" s="643"/>
      <c r="W32" s="440"/>
      <c r="X32" s="654">
        <v>91175.346698611946</v>
      </c>
      <c r="Y32" s="652"/>
      <c r="Z32" s="670">
        <v>0</v>
      </c>
      <c r="AA32" s="652"/>
      <c r="AB32" s="670">
        <v>91175.346698611946</v>
      </c>
      <c r="AC32" s="643"/>
      <c r="AD32" s="14"/>
      <c r="AF32" s="14"/>
    </row>
    <row r="33" spans="1:32" x14ac:dyDescent="0.2">
      <c r="A33" s="642" t="s">
        <v>614</v>
      </c>
      <c r="B33" s="654">
        <v>11308.666999999999</v>
      </c>
      <c r="C33" s="669"/>
      <c r="D33" s="670">
        <v>12656.615999999998</v>
      </c>
      <c r="E33" s="669"/>
      <c r="F33" s="2129">
        <v>1.1000000000000001</v>
      </c>
      <c r="G33" s="669"/>
      <c r="H33" s="2179">
        <v>33077.527699774</v>
      </c>
      <c r="I33" s="673"/>
      <c r="J33" s="674">
        <v>3307.7527699774</v>
      </c>
      <c r="K33" s="721"/>
      <c r="L33" s="1998">
        <v>12850.616999999998</v>
      </c>
      <c r="M33" s="652"/>
      <c r="N33" s="2129">
        <v>1.086781</v>
      </c>
      <c r="O33" s="669"/>
      <c r="P33" s="2179">
        <v>33077.527699774</v>
      </c>
      <c r="Q33" s="676"/>
      <c r="R33" s="2001">
        <v>2870.5009313140908</v>
      </c>
      <c r="S33" s="730"/>
      <c r="T33" s="482"/>
      <c r="U33" s="2000">
        <v>6178.2537012914909</v>
      </c>
      <c r="V33" s="643"/>
      <c r="W33" s="440"/>
      <c r="X33" s="654">
        <v>36212.985926038295</v>
      </c>
      <c r="Y33" s="652"/>
      <c r="Z33" s="670">
        <v>31425.991316475323</v>
      </c>
      <c r="AA33" s="652"/>
      <c r="AB33" s="670">
        <v>67638.977242513618</v>
      </c>
      <c r="AC33" s="643"/>
      <c r="AD33" s="14"/>
      <c r="AF33" s="14"/>
    </row>
    <row r="34" spans="1:32" x14ac:dyDescent="0.2">
      <c r="A34" s="642" t="s">
        <v>509</v>
      </c>
      <c r="B34" s="654">
        <v>10803.751999999999</v>
      </c>
      <c r="C34" s="669"/>
      <c r="D34" s="670">
        <v>11161.353999999999</v>
      </c>
      <c r="E34" s="669"/>
      <c r="F34" s="2129">
        <v>1.1000000000000001</v>
      </c>
      <c r="G34" s="669"/>
      <c r="H34" s="2179">
        <v>23160.910501253133</v>
      </c>
      <c r="I34" s="673"/>
      <c r="J34" s="674">
        <v>2316.0910501253165</v>
      </c>
      <c r="K34" s="721"/>
      <c r="L34" s="1998">
        <v>11161.353999999999</v>
      </c>
      <c r="M34" s="652"/>
      <c r="N34" s="2129">
        <v>1.0988469999999999</v>
      </c>
      <c r="O34" s="669"/>
      <c r="P34" s="2179">
        <v>23160.910501253133</v>
      </c>
      <c r="Q34" s="676"/>
      <c r="R34" s="2001">
        <v>2289.3865203173664</v>
      </c>
      <c r="S34" s="730"/>
      <c r="T34" s="482"/>
      <c r="U34" s="2000">
        <v>4605.4775704426829</v>
      </c>
      <c r="V34" s="643"/>
      <c r="W34" s="440"/>
      <c r="X34" s="654">
        <v>25356.360778494454</v>
      </c>
      <c r="Y34" s="652"/>
      <c r="Z34" s="670">
        <v>25064.001938718357</v>
      </c>
      <c r="AA34" s="652"/>
      <c r="AB34" s="670">
        <v>50420.362717212811</v>
      </c>
      <c r="AC34" s="643"/>
      <c r="AD34" s="14"/>
      <c r="AF34" s="14"/>
    </row>
    <row r="35" spans="1:32" x14ac:dyDescent="0.2">
      <c r="A35" s="658" t="s">
        <v>634</v>
      </c>
      <c r="B35" s="654">
        <v>19280.400999999998</v>
      </c>
      <c r="C35" s="669"/>
      <c r="D35" s="670">
        <v>19607.861999999997</v>
      </c>
      <c r="E35" s="669"/>
      <c r="F35" s="2129">
        <v>1.1000000000000001</v>
      </c>
      <c r="G35" s="669"/>
      <c r="H35" s="2179">
        <v>38298.922346196829</v>
      </c>
      <c r="I35" s="673"/>
      <c r="J35" s="674">
        <v>3829.892234619685</v>
      </c>
      <c r="K35" s="721"/>
      <c r="L35" s="1998">
        <v>19607.861999999997</v>
      </c>
      <c r="M35" s="652"/>
      <c r="N35" s="2129">
        <v>1.0385150000000001</v>
      </c>
      <c r="O35" s="669"/>
      <c r="P35" s="2179">
        <v>38298.922346196829</v>
      </c>
      <c r="Q35" s="669"/>
      <c r="R35" s="2001">
        <v>1475.0829941637712</v>
      </c>
      <c r="S35" s="730"/>
      <c r="T35" s="482"/>
      <c r="U35" s="2000">
        <v>5304.9752287834563</v>
      </c>
      <c r="V35" s="643"/>
      <c r="W35" s="440"/>
      <c r="X35" s="654">
        <v>41929.322786561701</v>
      </c>
      <c r="Y35" s="652"/>
      <c r="Z35" s="670">
        <v>16149.078671244233</v>
      </c>
      <c r="AA35" s="652"/>
      <c r="AB35" s="670">
        <v>58078.401457805936</v>
      </c>
      <c r="AC35" s="643"/>
      <c r="AD35" s="14"/>
      <c r="AF35" s="14"/>
    </row>
    <row r="36" spans="1:32" x14ac:dyDescent="0.2">
      <c r="A36" s="642" t="s">
        <v>511</v>
      </c>
      <c r="B36" s="654">
        <v>12907.993899999999</v>
      </c>
      <c r="C36" s="669"/>
      <c r="D36" s="670">
        <v>15708.215300000002</v>
      </c>
      <c r="E36" s="669"/>
      <c r="F36" s="2129">
        <v>1.1000000000000001</v>
      </c>
      <c r="G36" s="669"/>
      <c r="H36" s="2179">
        <v>39536.787402871065</v>
      </c>
      <c r="I36" s="673"/>
      <c r="J36" s="674">
        <v>3953.6787402871123</v>
      </c>
      <c r="K36" s="721"/>
      <c r="L36" s="1998">
        <v>15708.215300000002</v>
      </c>
      <c r="M36" s="652"/>
      <c r="N36" s="2129">
        <v>1.06637</v>
      </c>
      <c r="O36" s="669"/>
      <c r="P36" s="2179">
        <v>39536.787402871065</v>
      </c>
      <c r="Q36" s="676"/>
      <c r="R36" s="2001">
        <v>2624.0565799285541</v>
      </c>
      <c r="S36" s="730"/>
      <c r="T36" s="482"/>
      <c r="U36" s="2000">
        <v>6577.7353202156664</v>
      </c>
      <c r="V36" s="643"/>
      <c r="W36" s="440"/>
      <c r="X36" s="654">
        <v>43284.52654551695</v>
      </c>
      <c r="Y36" s="652"/>
      <c r="Z36" s="670">
        <v>28727.940268259576</v>
      </c>
      <c r="AA36" s="652"/>
      <c r="AB36" s="670">
        <v>72012.466813776526</v>
      </c>
      <c r="AC36" s="643"/>
      <c r="AD36" s="14"/>
      <c r="AF36" s="14"/>
    </row>
    <row r="37" spans="1:32" x14ac:dyDescent="0.2">
      <c r="A37" s="642" t="s">
        <v>326</v>
      </c>
      <c r="B37" s="654">
        <v>14103.0785</v>
      </c>
      <c r="C37" s="669"/>
      <c r="D37" s="670">
        <v>24779.446899999999</v>
      </c>
      <c r="E37" s="669"/>
      <c r="F37" s="2129">
        <v>1.042286</v>
      </c>
      <c r="G37" s="669"/>
      <c r="H37" s="2179">
        <v>71062.309194676141</v>
      </c>
      <c r="I37" s="673"/>
      <c r="J37" s="674">
        <v>3004.9408066060714</v>
      </c>
      <c r="K37" s="721"/>
      <c r="L37" s="1998">
        <v>24779.446899999999</v>
      </c>
      <c r="M37" s="652"/>
      <c r="N37" s="2129">
        <v>1.0015750000000001</v>
      </c>
      <c r="O37" s="669"/>
      <c r="P37" s="2179">
        <v>71062.309194676141</v>
      </c>
      <c r="Q37" s="676"/>
      <c r="R37" s="2001">
        <v>111.92313698162616</v>
      </c>
      <c r="S37" s="730"/>
      <c r="T37" s="482"/>
      <c r="U37" s="2000">
        <v>3116.8639435876976</v>
      </c>
      <c r="V37" s="643"/>
      <c r="W37" s="440"/>
      <c r="X37" s="654">
        <v>32897.827227561298</v>
      </c>
      <c r="Y37" s="652"/>
      <c r="Z37" s="670">
        <v>1225.3246436980162</v>
      </c>
      <c r="AA37" s="652"/>
      <c r="AB37" s="670">
        <v>34123.151871259317</v>
      </c>
      <c r="AC37" s="643"/>
      <c r="AD37" s="14"/>
      <c r="AF37" s="14"/>
    </row>
    <row r="38" spans="1:32" ht="13.5" thickBot="1" x14ac:dyDescent="0.25">
      <c r="A38" s="6" t="s">
        <v>513</v>
      </c>
      <c r="B38" s="44">
        <v>14674.986000000001</v>
      </c>
      <c r="C38" s="14"/>
      <c r="D38" s="11">
        <v>14862.596999999998</v>
      </c>
      <c r="E38" s="88"/>
      <c r="F38" s="2130">
        <v>1.1000000000000001</v>
      </c>
      <c r="G38" s="14"/>
      <c r="H38" s="2179">
        <v>24609.657628313125</v>
      </c>
      <c r="I38" s="88"/>
      <c r="J38" s="483">
        <v>2460.9657628313144</v>
      </c>
      <c r="K38" s="488"/>
      <c r="L38" s="2003">
        <v>14862.596999999998</v>
      </c>
      <c r="M38" s="137"/>
      <c r="N38" s="2129">
        <v>1.0724100000000001</v>
      </c>
      <c r="O38" s="14"/>
      <c r="P38" s="2179">
        <v>24609.657628313125</v>
      </c>
      <c r="Q38" s="316"/>
      <c r="R38" s="2004">
        <v>1781.9853088661548</v>
      </c>
      <c r="S38" s="488"/>
      <c r="T38" s="4"/>
      <c r="U38" s="2005">
        <v>4242.9510716974692</v>
      </c>
      <c r="V38" s="7"/>
      <c r="W38" s="440"/>
      <c r="X38" s="48">
        <v>26942.436370322008</v>
      </c>
      <c r="Y38" s="40"/>
      <c r="Z38" s="12">
        <v>19509.018175750167</v>
      </c>
      <c r="AA38" s="40"/>
      <c r="AB38" s="12">
        <v>46451.454546072171</v>
      </c>
      <c r="AC38" s="7"/>
      <c r="AD38" s="14"/>
      <c r="AF38" s="14"/>
    </row>
    <row r="39" spans="1:32" ht="14.25" customHeight="1" thickBot="1" x14ac:dyDescent="0.3">
      <c r="A39" s="87" t="s">
        <v>488</v>
      </c>
      <c r="B39" s="2006">
        <v>450612.40589999995</v>
      </c>
      <c r="C39" s="2007"/>
      <c r="D39" s="2008">
        <v>646205.41269999999</v>
      </c>
      <c r="E39" s="2009"/>
      <c r="F39" s="2010"/>
      <c r="G39" s="2007"/>
      <c r="H39" s="2180">
        <v>1277640.8620931772</v>
      </c>
      <c r="I39" s="2012"/>
      <c r="J39" s="2013">
        <v>79916.348160359688</v>
      </c>
      <c r="K39" s="2069"/>
      <c r="L39" s="2014">
        <v>666684.69560000009</v>
      </c>
      <c r="M39" s="1985"/>
      <c r="N39" s="2015"/>
      <c r="O39" s="2007"/>
      <c r="P39" s="2180">
        <v>1277640.8620931772</v>
      </c>
      <c r="Q39" s="316"/>
      <c r="R39" s="2016">
        <v>32041.987889852455</v>
      </c>
      <c r="S39" s="2069"/>
      <c r="T39" s="39"/>
      <c r="U39" s="2017">
        <v>111958.33605021218</v>
      </c>
      <c r="V39" s="2018"/>
      <c r="X39" s="1902">
        <v>874917.13935175829</v>
      </c>
      <c r="Y39" s="1985"/>
      <c r="Z39" s="1901">
        <v>350792.8606482413</v>
      </c>
      <c r="AA39" s="1985"/>
      <c r="AB39" s="1901">
        <v>1225710</v>
      </c>
      <c r="AC39" s="7"/>
      <c r="AD39" s="320"/>
      <c r="AF39" s="14"/>
    </row>
    <row r="40" spans="1:32" s="320" customFormat="1" ht="16.5" x14ac:dyDescent="0.25">
      <c r="A40" s="320" t="s">
        <v>61</v>
      </c>
      <c r="T40" s="321"/>
      <c r="U40" s="321"/>
      <c r="Z40" s="228"/>
      <c r="AA40"/>
      <c r="AB40" s="229"/>
      <c r="AE40"/>
    </row>
    <row r="41" spans="1:32" s="320" customFormat="1" ht="16.5" x14ac:dyDescent="0.25">
      <c r="A41" s="320" t="s">
        <v>362</v>
      </c>
      <c r="AE41"/>
    </row>
    <row r="42" spans="1:32" s="320" customFormat="1" ht="16.5" x14ac:dyDescent="0.25">
      <c r="A42" s="320" t="s">
        <v>363</v>
      </c>
      <c r="AE42"/>
    </row>
    <row r="43" spans="1:32" s="320" customFormat="1" ht="16.5" x14ac:dyDescent="0.25">
      <c r="A43" s="320" t="s">
        <v>332</v>
      </c>
      <c r="AD43"/>
      <c r="AE43"/>
    </row>
    <row r="44" spans="1:32" ht="16.5" x14ac:dyDescent="0.25">
      <c r="A44" s="486"/>
    </row>
    <row r="45" spans="1:32" x14ac:dyDescent="0.2">
      <c r="P45" s="682"/>
    </row>
    <row r="46" spans="1:32" x14ac:dyDescent="0.2">
      <c r="F46" s="682"/>
    </row>
    <row r="47" spans="1:32" x14ac:dyDescent="0.2">
      <c r="AE47" s="60"/>
    </row>
    <row r="53" spans="31:31" ht="15" x14ac:dyDescent="0.2">
      <c r="AE53" s="34"/>
    </row>
    <row r="54" spans="31:31" ht="15" x14ac:dyDescent="0.2">
      <c r="AE54" s="34"/>
    </row>
    <row r="55" spans="31:31" ht="15" x14ac:dyDescent="0.2">
      <c r="AE55" s="34"/>
    </row>
    <row r="56" spans="31:31" ht="15" x14ac:dyDescent="0.2">
      <c r="AE56" s="34"/>
    </row>
    <row r="57" spans="31:31" ht="15" x14ac:dyDescent="0.2">
      <c r="AE57" s="34"/>
    </row>
    <row r="58" spans="31:31" ht="15" x14ac:dyDescent="0.2">
      <c r="AE58" s="34"/>
    </row>
    <row r="59" spans="31:31" ht="15" x14ac:dyDescent="0.2">
      <c r="AE59" s="34"/>
    </row>
    <row r="60" spans="31:31" ht="15" x14ac:dyDescent="0.2">
      <c r="AE60" s="34"/>
    </row>
    <row r="61" spans="31:31" ht="15" x14ac:dyDescent="0.2">
      <c r="AE61" s="34"/>
    </row>
    <row r="62" spans="31:31" ht="15" x14ac:dyDescent="0.2">
      <c r="AE62" s="34"/>
    </row>
    <row r="63" spans="31:31" ht="15" x14ac:dyDescent="0.2">
      <c r="AE63" s="34"/>
    </row>
    <row r="64" spans="31:31" ht="15" x14ac:dyDescent="0.2">
      <c r="AE64" s="34"/>
    </row>
    <row r="66" spans="31:31" ht="15" x14ac:dyDescent="0.2">
      <c r="AE66" s="34"/>
    </row>
    <row r="67" spans="31:31" ht="15" x14ac:dyDescent="0.2">
      <c r="AE67" s="34"/>
    </row>
  </sheetData>
  <mergeCells count="82">
    <mergeCell ref="X14:Y14"/>
    <mergeCell ref="Z14:AA14"/>
    <mergeCell ref="AB14:AC14"/>
    <mergeCell ref="P13:Q13"/>
    <mergeCell ref="R13:S13"/>
    <mergeCell ref="U13:V13"/>
    <mergeCell ref="B14:C14"/>
    <mergeCell ref="D14:E14"/>
    <mergeCell ref="F14:G14"/>
    <mergeCell ref="J14:K14"/>
    <mergeCell ref="L14:M14"/>
    <mergeCell ref="N14:O14"/>
    <mergeCell ref="R14:S14"/>
    <mergeCell ref="D13:E13"/>
    <mergeCell ref="F13:G13"/>
    <mergeCell ref="H13:I13"/>
    <mergeCell ref="J13:K13"/>
    <mergeCell ref="L13:M13"/>
    <mergeCell ref="N13:O13"/>
    <mergeCell ref="P11:Q11"/>
    <mergeCell ref="R11:S11"/>
    <mergeCell ref="U11:V11"/>
    <mergeCell ref="B12:C12"/>
    <mergeCell ref="F12:G12"/>
    <mergeCell ref="J12:K12"/>
    <mergeCell ref="L12:M12"/>
    <mergeCell ref="N12:O12"/>
    <mergeCell ref="R12:S12"/>
    <mergeCell ref="U12:V12"/>
    <mergeCell ref="B11:C11"/>
    <mergeCell ref="F11:G11"/>
    <mergeCell ref="H11:I11"/>
    <mergeCell ref="J11:K11"/>
    <mergeCell ref="L11:M11"/>
    <mergeCell ref="N11:O11"/>
    <mergeCell ref="Z10:AA10"/>
    <mergeCell ref="B10:C10"/>
    <mergeCell ref="D10:E10"/>
    <mergeCell ref="F10:G10"/>
    <mergeCell ref="H10:I10"/>
    <mergeCell ref="J10:K10"/>
    <mergeCell ref="L10:M10"/>
    <mergeCell ref="N10:O10"/>
    <mergeCell ref="P10:Q10"/>
    <mergeCell ref="R10:S10"/>
    <mergeCell ref="U10:V10"/>
    <mergeCell ref="X10:Y10"/>
    <mergeCell ref="AB8:AC8"/>
    <mergeCell ref="B9:C9"/>
    <mergeCell ref="H9:I9"/>
    <mergeCell ref="L9:M9"/>
    <mergeCell ref="P9:Q9"/>
    <mergeCell ref="U9:V9"/>
    <mergeCell ref="X9:Y9"/>
    <mergeCell ref="Z9:AA9"/>
    <mergeCell ref="B8:G8"/>
    <mergeCell ref="H8:K8"/>
    <mergeCell ref="L8:O8"/>
    <mergeCell ref="P8:S8"/>
    <mergeCell ref="U8:V8"/>
    <mergeCell ref="X8:Y8"/>
    <mergeCell ref="B3:K3"/>
    <mergeCell ref="L3:S3"/>
    <mergeCell ref="X3:AC3"/>
    <mergeCell ref="P4:Q4"/>
    <mergeCell ref="X4:AC4"/>
    <mergeCell ref="B5:G5"/>
    <mergeCell ref="H5:K5"/>
    <mergeCell ref="L5:O5"/>
    <mergeCell ref="P5:S5"/>
    <mergeCell ref="AE23:AE26"/>
    <mergeCell ref="B7:G7"/>
    <mergeCell ref="H7:K7"/>
    <mergeCell ref="L7:O7"/>
    <mergeCell ref="P7:S7"/>
    <mergeCell ref="U7:V7"/>
    <mergeCell ref="B6:G6"/>
    <mergeCell ref="H6:K6"/>
    <mergeCell ref="L6:O6"/>
    <mergeCell ref="P6:S6"/>
    <mergeCell ref="U6:V6"/>
    <mergeCell ref="Z8:AA8"/>
  </mergeCells>
  <pageMargins left="0.4" right="0.32" top="0.45" bottom="0.51" header="0.5" footer="0.5"/>
  <pageSetup paperSize="9" scale="70" orientation="landscape"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30"/>
  <sheetViews>
    <sheetView zoomScale="80" zoomScaleNormal="80" workbookViewId="0">
      <pane xSplit="2" ySplit="12" topLeftCell="C13" activePane="bottomRight" state="frozen"/>
      <selection activeCell="W4" sqref="W4"/>
      <selection pane="topRight" activeCell="W4" sqref="W4"/>
      <selection pane="bottomLeft" activeCell="W4" sqref="W4"/>
      <selection pane="bottomRight" activeCell="Z19" sqref="Z19"/>
    </sheetView>
  </sheetViews>
  <sheetFormatPr defaultRowHeight="12.75" x14ac:dyDescent="0.2"/>
  <cols>
    <col min="1" max="1" width="4.42578125" customWidth="1"/>
    <col min="2" max="2" width="21.42578125" customWidth="1"/>
    <col min="3" max="3" width="10.140625" customWidth="1"/>
    <col min="4" max="4" width="2.140625" customWidth="1"/>
    <col min="5" max="5" width="10.28515625" customWidth="1"/>
    <col min="6" max="6" width="1.5703125" customWidth="1"/>
    <col min="7" max="7" width="10.28515625" customWidth="1"/>
    <col min="8" max="8" width="2" customWidth="1"/>
    <col min="9" max="9" width="11.140625" customWidth="1"/>
    <col min="10" max="10" width="2.7109375" customWidth="1"/>
    <col min="11" max="11" width="11.85546875" customWidth="1"/>
    <col min="12" max="12" width="1.7109375" customWidth="1"/>
    <col min="13" max="13" width="11.140625" customWidth="1"/>
    <col min="14" max="14" width="1.7109375" customWidth="1"/>
    <col min="15" max="15" width="11.140625" customWidth="1"/>
    <col min="16" max="16" width="1.7109375" customWidth="1"/>
    <col min="17" max="17" width="12.140625" customWidth="1"/>
    <col min="18" max="18" width="2.140625" customWidth="1"/>
    <col min="19" max="19" width="12.42578125" customWidth="1"/>
    <col min="20" max="20" width="2.28515625" customWidth="1"/>
    <col min="21" max="21" width="10.5703125" customWidth="1"/>
    <col min="22" max="22" width="1.5703125" customWidth="1"/>
    <col min="23" max="23" width="2.5703125" customWidth="1"/>
    <col min="24" max="24" width="4.85546875" customWidth="1"/>
    <col min="26" max="26" width="11.42578125" customWidth="1"/>
  </cols>
  <sheetData>
    <row r="1" spans="1:28" ht="23.25" x14ac:dyDescent="0.35">
      <c r="A1" s="325" t="s">
        <v>1226</v>
      </c>
      <c r="B1" s="325"/>
      <c r="C1" s="325"/>
      <c r="D1" s="325"/>
      <c r="E1" s="325"/>
      <c r="F1" s="325"/>
      <c r="G1" s="325"/>
      <c r="H1" s="325"/>
      <c r="K1" s="326"/>
      <c r="X1" s="24"/>
    </row>
    <row r="2" spans="1:28" ht="13.5" thickBot="1" x14ac:dyDescent="0.25"/>
    <row r="3" spans="1:28" x14ac:dyDescent="0.2">
      <c r="A3" s="25"/>
      <c r="B3" s="26"/>
      <c r="C3" s="2847" t="s">
        <v>451</v>
      </c>
      <c r="D3" s="2848"/>
      <c r="E3" s="2848"/>
      <c r="F3" s="2848"/>
      <c r="G3" s="2848"/>
      <c r="H3" s="2848"/>
      <c r="I3" s="2848"/>
      <c r="J3" s="2848"/>
      <c r="K3" s="2848"/>
      <c r="L3" s="2848"/>
      <c r="M3" s="2848"/>
      <c r="N3" s="2848"/>
      <c r="O3" s="2848"/>
      <c r="P3" s="2848"/>
      <c r="Q3" s="2848"/>
      <c r="R3" s="2868"/>
      <c r="S3" s="2139"/>
      <c r="T3" s="2746"/>
      <c r="U3" s="3306" t="s">
        <v>464</v>
      </c>
      <c r="V3" s="3308"/>
      <c r="W3" s="2761"/>
    </row>
    <row r="4" spans="1:28" x14ac:dyDescent="0.2">
      <c r="A4" s="1"/>
      <c r="B4" s="14"/>
      <c r="C4" s="22"/>
      <c r="D4" s="37"/>
      <c r="E4" s="37"/>
      <c r="F4" s="37"/>
      <c r="G4" s="37"/>
      <c r="H4" s="37"/>
      <c r="I4" s="3333" t="s">
        <v>341</v>
      </c>
      <c r="J4" s="3333"/>
      <c r="K4" s="437">
        <v>2015</v>
      </c>
      <c r="L4" s="2751"/>
      <c r="N4" s="2751"/>
      <c r="P4" s="2751"/>
      <c r="Q4" s="2751"/>
      <c r="R4" s="2752"/>
      <c r="S4" s="1897" t="s">
        <v>488</v>
      </c>
      <c r="T4" s="2746"/>
      <c r="U4" s="2971" t="s">
        <v>410</v>
      </c>
      <c r="V4" s="2972"/>
      <c r="W4" s="2761"/>
    </row>
    <row r="5" spans="1:28" x14ac:dyDescent="0.2">
      <c r="A5" s="1"/>
      <c r="B5" s="14"/>
      <c r="C5" s="3314" t="s">
        <v>880</v>
      </c>
      <c r="D5" s="2983"/>
      <c r="E5" s="2983"/>
      <c r="F5" s="2983"/>
      <c r="G5" s="2983"/>
      <c r="H5" s="2983"/>
      <c r="I5" s="2983"/>
      <c r="J5" s="2984"/>
      <c r="K5" s="2849" t="s">
        <v>455</v>
      </c>
      <c r="L5" s="2890"/>
      <c r="M5" s="2890"/>
      <c r="N5" s="2890"/>
      <c r="O5" s="2890"/>
      <c r="P5" s="2850"/>
      <c r="Q5" s="2982" t="s">
        <v>881</v>
      </c>
      <c r="R5" s="2984"/>
      <c r="S5" s="1897" t="s">
        <v>367</v>
      </c>
      <c r="T5" s="2746"/>
      <c r="U5" s="2971" t="s">
        <v>39</v>
      </c>
      <c r="V5" s="2972"/>
      <c r="W5" s="2033"/>
    </row>
    <row r="6" spans="1:28" x14ac:dyDescent="0.2">
      <c r="A6" s="1"/>
      <c r="B6" s="14"/>
      <c r="C6" s="22"/>
      <c r="D6" s="37"/>
      <c r="E6" s="37"/>
      <c r="F6" s="37"/>
      <c r="G6" s="37"/>
      <c r="H6" s="37"/>
      <c r="I6" s="2751"/>
      <c r="J6" s="2752"/>
      <c r="K6" s="2882" t="s">
        <v>299</v>
      </c>
      <c r="L6" s="2883"/>
      <c r="M6" s="2883"/>
      <c r="N6" s="2883"/>
      <c r="O6" s="2883"/>
      <c r="P6" s="2884"/>
      <c r="Q6" s="2964" t="s">
        <v>488</v>
      </c>
      <c r="R6" s="2965"/>
      <c r="S6" s="1897" t="s">
        <v>371</v>
      </c>
      <c r="T6" s="2746"/>
      <c r="U6" s="3334" t="s">
        <v>341</v>
      </c>
      <c r="V6" s="3335"/>
      <c r="W6" s="2033"/>
    </row>
    <row r="7" spans="1:28" x14ac:dyDescent="0.2">
      <c r="A7" s="2971" t="s">
        <v>678</v>
      </c>
      <c r="B7" s="2853"/>
      <c r="C7" s="2851" t="s">
        <v>882</v>
      </c>
      <c r="D7" s="2864"/>
      <c r="E7" s="2854" t="s">
        <v>883</v>
      </c>
      <c r="F7" s="2864"/>
      <c r="G7" s="2854" t="s">
        <v>884</v>
      </c>
      <c r="H7" s="2864"/>
      <c r="I7" s="2854" t="s">
        <v>626</v>
      </c>
      <c r="J7" s="2864"/>
      <c r="K7" s="2982" t="s">
        <v>383</v>
      </c>
      <c r="L7" s="2850"/>
      <c r="M7" s="2991" t="s">
        <v>1117</v>
      </c>
      <c r="N7" s="2886"/>
      <c r="O7" s="2991" t="s">
        <v>1117</v>
      </c>
      <c r="P7" s="2886"/>
      <c r="Q7" s="2774"/>
      <c r="R7" s="2774"/>
      <c r="S7" s="1897" t="s">
        <v>885</v>
      </c>
      <c r="T7" s="2746"/>
      <c r="U7" s="3334" t="s">
        <v>1077</v>
      </c>
      <c r="V7" s="3335"/>
      <c r="W7" s="1396"/>
    </row>
    <row r="8" spans="1:28" x14ac:dyDescent="0.2">
      <c r="A8" s="2851"/>
      <c r="B8" s="2853"/>
      <c r="C8" s="2851" t="s">
        <v>886</v>
      </c>
      <c r="D8" s="2864"/>
      <c r="E8" s="2854" t="s">
        <v>887</v>
      </c>
      <c r="F8" s="2864"/>
      <c r="G8" s="2854" t="s">
        <v>888</v>
      </c>
      <c r="H8" s="2864"/>
      <c r="I8" s="2854" t="s">
        <v>456</v>
      </c>
      <c r="J8" s="2864"/>
      <c r="K8" s="2964" t="s">
        <v>457</v>
      </c>
      <c r="L8" s="2864"/>
      <c r="M8" s="2805" t="s">
        <v>457</v>
      </c>
      <c r="N8" s="365"/>
      <c r="O8" s="2805" t="s">
        <v>1118</v>
      </c>
      <c r="P8" s="365"/>
      <c r="Q8" s="2140"/>
      <c r="R8" s="2140"/>
      <c r="S8" s="1897" t="s">
        <v>410</v>
      </c>
      <c r="T8" s="2746"/>
      <c r="U8" s="2971"/>
      <c r="V8" s="2972"/>
      <c r="W8" s="2761"/>
      <c r="Z8" s="1393"/>
      <c r="AA8" s="1393"/>
    </row>
    <row r="9" spans="1:28" x14ac:dyDescent="0.2">
      <c r="A9" s="1"/>
      <c r="B9" s="14"/>
      <c r="C9" s="2851" t="s">
        <v>889</v>
      </c>
      <c r="D9" s="2864"/>
      <c r="E9" s="2854" t="s">
        <v>890</v>
      </c>
      <c r="F9" s="2864"/>
      <c r="G9" s="2854" t="s">
        <v>891</v>
      </c>
      <c r="H9" s="2864"/>
      <c r="I9" s="2854" t="s">
        <v>892</v>
      </c>
      <c r="J9" s="2864"/>
      <c r="K9" s="2854" t="s">
        <v>877</v>
      </c>
      <c r="L9" s="2864"/>
      <c r="M9" s="2885"/>
      <c r="N9" s="3143"/>
      <c r="O9" s="2885"/>
      <c r="P9" s="3143"/>
      <c r="Q9" s="2774"/>
      <c r="R9" s="2774"/>
      <c r="S9" s="647"/>
      <c r="T9" s="2746"/>
      <c r="U9" s="1399"/>
      <c r="V9" s="1404"/>
      <c r="W9" s="1396"/>
      <c r="Z9" s="1393"/>
      <c r="AA9" s="1393"/>
    </row>
    <row r="10" spans="1:28" x14ac:dyDescent="0.2">
      <c r="A10" s="1"/>
      <c r="B10" s="14"/>
      <c r="C10" s="2851" t="s">
        <v>893</v>
      </c>
      <c r="D10" s="2864"/>
      <c r="E10" s="31"/>
      <c r="F10" s="14"/>
      <c r="G10" s="3196" t="s">
        <v>894</v>
      </c>
      <c r="H10" s="3197"/>
      <c r="I10" s="2854" t="s">
        <v>135</v>
      </c>
      <c r="J10" s="2864"/>
      <c r="K10" s="2854" t="s">
        <v>409</v>
      </c>
      <c r="L10" s="2864"/>
      <c r="M10" s="2748"/>
      <c r="N10" s="2749"/>
      <c r="O10" s="2748"/>
      <c r="P10" s="2749"/>
      <c r="Q10" s="2746"/>
      <c r="R10" s="2746"/>
      <c r="S10" s="647"/>
      <c r="T10" s="2746"/>
      <c r="U10" s="1399"/>
      <c r="V10" s="1404"/>
      <c r="W10" s="1396"/>
    </row>
    <row r="11" spans="1:28" x14ac:dyDescent="0.2">
      <c r="A11" s="2745"/>
      <c r="B11" s="2746"/>
      <c r="C11" s="3151" t="s">
        <v>895</v>
      </c>
      <c r="D11" s="2884"/>
      <c r="E11" s="2882" t="s">
        <v>138</v>
      </c>
      <c r="F11" s="2884"/>
      <c r="G11" s="2882" t="s">
        <v>896</v>
      </c>
      <c r="H11" s="2884"/>
      <c r="I11" s="2882" t="s">
        <v>897</v>
      </c>
      <c r="J11" s="2884"/>
      <c r="K11" s="2882" t="s">
        <v>142</v>
      </c>
      <c r="L11" s="2884"/>
      <c r="M11" s="2882" t="s">
        <v>143</v>
      </c>
      <c r="N11" s="2884"/>
      <c r="O11" s="2975" t="s">
        <v>144</v>
      </c>
      <c r="P11" s="2884"/>
      <c r="Q11" s="2964" t="s">
        <v>1119</v>
      </c>
      <c r="R11" s="2864"/>
      <c r="S11" s="647"/>
      <c r="T11" s="2746"/>
      <c r="U11" s="2851"/>
      <c r="V11" s="2853"/>
      <c r="W11" s="14"/>
      <c r="X11" s="13"/>
      <c r="Z11" s="2705"/>
      <c r="AA11" s="2705"/>
      <c r="AB11" s="2705"/>
    </row>
    <row r="12" spans="1:28" ht="13.5" thickBot="1" x14ac:dyDescent="0.25">
      <c r="A12" s="262"/>
      <c r="B12" s="2141" t="s">
        <v>879</v>
      </c>
      <c r="C12" s="2142">
        <v>1</v>
      </c>
      <c r="D12" s="2143"/>
      <c r="E12" s="2144">
        <v>1</v>
      </c>
      <c r="F12" s="2143"/>
      <c r="G12" s="2144">
        <v>1</v>
      </c>
      <c r="H12" s="41"/>
      <c r="I12" s="336">
        <v>1</v>
      </c>
      <c r="J12" s="2145"/>
      <c r="K12" s="336">
        <v>1</v>
      </c>
      <c r="L12" s="340"/>
      <c r="M12" s="336">
        <v>3</v>
      </c>
      <c r="N12" s="227"/>
      <c r="O12" s="336">
        <v>3</v>
      </c>
      <c r="P12" s="227"/>
      <c r="Q12" s="17"/>
      <c r="R12" s="17"/>
      <c r="S12" s="1898"/>
      <c r="T12" s="2746"/>
      <c r="U12" s="3142" t="s">
        <v>486</v>
      </c>
      <c r="V12" s="3141"/>
      <c r="W12" s="2746"/>
    </row>
    <row r="13" spans="1:28" x14ac:dyDescent="0.2">
      <c r="A13" s="693" t="s">
        <v>591</v>
      </c>
      <c r="B13" s="669"/>
      <c r="C13" s="2225">
        <v>173.14</v>
      </c>
      <c r="D13" s="2226"/>
      <c r="E13" s="2227">
        <v>33.44</v>
      </c>
      <c r="F13" s="2226"/>
      <c r="G13" s="2227">
        <v>5.99</v>
      </c>
      <c r="H13" s="2228"/>
      <c r="I13" s="2150">
        <f t="shared" ref="I13:I36" si="0">C13+E13+G13</f>
        <v>212.57</v>
      </c>
      <c r="J13" s="1997"/>
      <c r="K13" s="2040">
        <v>127</v>
      </c>
      <c r="L13" s="2041"/>
      <c r="M13" s="2040">
        <v>19</v>
      </c>
      <c r="N13" s="2042"/>
      <c r="O13" s="2040">
        <v>0</v>
      </c>
      <c r="P13" s="2042"/>
      <c r="Q13" s="2041">
        <f t="shared" ref="Q13:Q36" si="1">I13+K13+M13+O13</f>
        <v>358.57</v>
      </c>
      <c r="R13" s="2041"/>
      <c r="S13" s="2151">
        <f t="shared" ref="S13:S36" si="2">I13*$I$12+K13*$K$12+M13*$M$12+O13*$O$12</f>
        <v>396.57</v>
      </c>
      <c r="T13" s="14"/>
      <c r="U13" s="654">
        <f>$U$37*S13/$S$37</f>
        <v>42521.139319041591</v>
      </c>
      <c r="V13" s="643"/>
      <c r="W13" s="1"/>
      <c r="Z13" s="91"/>
      <c r="AA13" s="99"/>
      <c r="AB13" s="2706"/>
    </row>
    <row r="14" spans="1:28" x14ac:dyDescent="0.2">
      <c r="A14" s="642" t="s">
        <v>494</v>
      </c>
      <c r="B14" s="669"/>
      <c r="C14" s="2229">
        <v>1389.36</v>
      </c>
      <c r="D14" s="2230"/>
      <c r="E14" s="2231">
        <v>102.62</v>
      </c>
      <c r="F14" s="2230"/>
      <c r="G14" s="2231">
        <v>161.47</v>
      </c>
      <c r="H14" s="2232"/>
      <c r="I14" s="2150">
        <f t="shared" si="0"/>
        <v>1653.45</v>
      </c>
      <c r="J14" s="1997"/>
      <c r="K14" s="2040">
        <v>594.83799999999997</v>
      </c>
      <c r="L14" s="2041"/>
      <c r="M14" s="2040">
        <v>223</v>
      </c>
      <c r="N14" s="2042"/>
      <c r="O14" s="2040">
        <v>0</v>
      </c>
      <c r="P14" s="2042"/>
      <c r="Q14" s="2041">
        <f t="shared" si="1"/>
        <v>2471.288</v>
      </c>
      <c r="R14" s="2041"/>
      <c r="S14" s="2151">
        <f t="shared" si="2"/>
        <v>2917.288</v>
      </c>
      <c r="T14" s="14"/>
      <c r="U14" s="654">
        <f>$U$37*S14/$S$37</f>
        <v>312798.26885989407</v>
      </c>
      <c r="V14" s="643"/>
      <c r="W14" s="1"/>
      <c r="Z14" s="91"/>
      <c r="AA14" s="99"/>
      <c r="AB14" s="2706"/>
    </row>
    <row r="15" spans="1:28" x14ac:dyDescent="0.2">
      <c r="A15" s="693" t="s">
        <v>612</v>
      </c>
      <c r="B15" s="702"/>
      <c r="C15" s="2229">
        <v>74.52</v>
      </c>
      <c r="D15" s="2230"/>
      <c r="E15" s="2231">
        <v>30.85</v>
      </c>
      <c r="F15" s="2230"/>
      <c r="G15" s="2231">
        <v>1.1100000000000001</v>
      </c>
      <c r="H15" s="2232"/>
      <c r="I15" s="2150">
        <f t="shared" si="0"/>
        <v>106.48</v>
      </c>
      <c r="J15" s="1997"/>
      <c r="K15" s="2040">
        <v>34</v>
      </c>
      <c r="L15" s="2041"/>
      <c r="M15" s="2040">
        <v>10</v>
      </c>
      <c r="N15" s="2042"/>
      <c r="O15" s="2040">
        <v>0</v>
      </c>
      <c r="P15" s="2042"/>
      <c r="Q15" s="2041">
        <f t="shared" si="1"/>
        <v>150.48000000000002</v>
      </c>
      <c r="R15" s="2041"/>
      <c r="S15" s="2151">
        <f t="shared" si="2"/>
        <v>170.48000000000002</v>
      </c>
      <c r="T15" s="14"/>
      <c r="U15" s="654">
        <f t="shared" ref="U15:U36" si="3">$U$37*S15/$S$37</f>
        <v>18279.254182389519</v>
      </c>
      <c r="V15" s="643"/>
      <c r="W15" s="1"/>
      <c r="Z15" s="91"/>
      <c r="AA15" s="99"/>
      <c r="AB15" s="2706"/>
    </row>
    <row r="16" spans="1:28" x14ac:dyDescent="0.2">
      <c r="A16" s="693" t="s">
        <v>306</v>
      </c>
      <c r="B16" s="669"/>
      <c r="C16" s="2229">
        <v>187.21</v>
      </c>
      <c r="D16" s="2230"/>
      <c r="E16" s="2231">
        <v>31.82</v>
      </c>
      <c r="F16" s="2230"/>
      <c r="G16" s="2231">
        <v>16.59</v>
      </c>
      <c r="H16" s="2232"/>
      <c r="I16" s="2150">
        <f t="shared" si="0"/>
        <v>235.62</v>
      </c>
      <c r="J16" s="1997"/>
      <c r="K16" s="2040">
        <v>121</v>
      </c>
      <c r="L16" s="2041"/>
      <c r="M16" s="2040">
        <v>29</v>
      </c>
      <c r="N16" s="2042"/>
      <c r="O16" s="2040">
        <v>0</v>
      </c>
      <c r="P16" s="2042"/>
      <c r="Q16" s="2041">
        <f t="shared" si="1"/>
        <v>385.62</v>
      </c>
      <c r="R16" s="2041"/>
      <c r="S16" s="2151">
        <f>I16*$I$12+K16*$K$12+M16*$M$12+O16*$O$12</f>
        <v>443.62</v>
      </c>
      <c r="T16" s="14"/>
      <c r="U16" s="654">
        <f t="shared" si="3"/>
        <v>47565.94756212832</v>
      </c>
      <c r="V16" s="643"/>
      <c r="W16" s="1"/>
      <c r="Z16" s="91"/>
      <c r="AA16" s="99"/>
      <c r="AB16" s="2706"/>
    </row>
    <row r="17" spans="1:28" x14ac:dyDescent="0.2">
      <c r="A17" s="693" t="s">
        <v>496</v>
      </c>
      <c r="B17" s="669"/>
      <c r="C17" s="2229">
        <v>324.72000000000003</v>
      </c>
      <c r="D17" s="2230"/>
      <c r="E17" s="2231">
        <v>8.85</v>
      </c>
      <c r="F17" s="2230"/>
      <c r="G17" s="2231">
        <v>2.99</v>
      </c>
      <c r="H17" s="2232"/>
      <c r="I17" s="2150">
        <f t="shared" si="0"/>
        <v>336.56000000000006</v>
      </c>
      <c r="J17" s="1997"/>
      <c r="K17" s="2040">
        <v>153</v>
      </c>
      <c r="L17" s="2041"/>
      <c r="M17" s="2040">
        <v>60</v>
      </c>
      <c r="N17" s="2042"/>
      <c r="O17" s="2040">
        <v>0</v>
      </c>
      <c r="P17" s="2042"/>
      <c r="Q17" s="2041">
        <f t="shared" si="1"/>
        <v>549.56000000000006</v>
      </c>
      <c r="R17" s="2041"/>
      <c r="S17" s="2151">
        <f t="shared" si="2"/>
        <v>669.56000000000006</v>
      </c>
      <c r="T17" s="14"/>
      <c r="U17" s="654">
        <f t="shared" si="3"/>
        <v>71791.74935687895</v>
      </c>
      <c r="V17" s="643"/>
      <c r="W17" s="1"/>
      <c r="Z17" s="91"/>
      <c r="AA17" s="99"/>
      <c r="AB17" s="2706"/>
    </row>
    <row r="18" spans="1:28" x14ac:dyDescent="0.2">
      <c r="A18" s="644" t="s">
        <v>445</v>
      </c>
      <c r="B18" s="669"/>
      <c r="C18" s="2233">
        <v>585.82000000000005</v>
      </c>
      <c r="D18" s="2234"/>
      <c r="E18" s="2235">
        <v>46.34</v>
      </c>
      <c r="F18" s="2234"/>
      <c r="G18" s="2235">
        <v>79.08</v>
      </c>
      <c r="H18" s="2236"/>
      <c r="I18" s="2150">
        <f t="shared" si="0"/>
        <v>711.24000000000012</v>
      </c>
      <c r="J18" s="1997"/>
      <c r="K18" s="2040">
        <v>286.56900000000002</v>
      </c>
      <c r="L18" s="2041"/>
      <c r="M18" s="2040">
        <v>97</v>
      </c>
      <c r="N18" s="2042"/>
      <c r="O18" s="2040">
        <v>0</v>
      </c>
      <c r="P18" s="2042"/>
      <c r="Q18" s="2041">
        <f t="shared" si="1"/>
        <v>1094.8090000000002</v>
      </c>
      <c r="R18" s="2041"/>
      <c r="S18" s="2151">
        <f t="shared" si="2"/>
        <v>1288.8090000000002</v>
      </c>
      <c r="T18" s="14"/>
      <c r="U18" s="654">
        <f t="shared" si="3"/>
        <v>138189.03861773375</v>
      </c>
      <c r="V18" s="643"/>
      <c r="W18" s="1"/>
      <c r="Z18" s="91"/>
      <c r="AA18" s="99"/>
      <c r="AB18" s="2706"/>
    </row>
    <row r="19" spans="1:28" x14ac:dyDescent="0.2">
      <c r="A19" s="644" t="s">
        <v>592</v>
      </c>
      <c r="B19" s="702"/>
      <c r="C19" s="2233">
        <v>898.99</v>
      </c>
      <c r="D19" s="2234"/>
      <c r="E19" s="2235">
        <v>288.44</v>
      </c>
      <c r="F19" s="2234"/>
      <c r="G19" s="2235">
        <v>92.37</v>
      </c>
      <c r="H19" s="2236"/>
      <c r="I19" s="2150">
        <f t="shared" si="0"/>
        <v>1279.8000000000002</v>
      </c>
      <c r="J19" s="1997"/>
      <c r="K19" s="2040">
        <v>350</v>
      </c>
      <c r="L19" s="2041"/>
      <c r="M19" s="2040">
        <v>105</v>
      </c>
      <c r="N19" s="2042"/>
      <c r="O19" s="2040">
        <v>0</v>
      </c>
      <c r="P19" s="2042"/>
      <c r="Q19" s="2041">
        <f t="shared" si="1"/>
        <v>1734.8000000000002</v>
      </c>
      <c r="R19" s="2041"/>
      <c r="S19" s="2151">
        <f t="shared" si="2"/>
        <v>1944.8000000000002</v>
      </c>
      <c r="T19" s="14"/>
      <c r="U19" s="654">
        <f t="shared" si="3"/>
        <v>208525.88886620794</v>
      </c>
      <c r="V19" s="643"/>
      <c r="W19" s="1"/>
      <c r="Z19" s="91"/>
      <c r="AA19" s="99"/>
      <c r="AB19" s="2706"/>
    </row>
    <row r="20" spans="1:28" x14ac:dyDescent="0.2">
      <c r="A20" s="693" t="s">
        <v>593</v>
      </c>
      <c r="B20" s="669"/>
      <c r="C20" s="2229">
        <v>1645.57</v>
      </c>
      <c r="D20" s="2230"/>
      <c r="E20" s="2231">
        <v>51.21</v>
      </c>
      <c r="F20" s="2230"/>
      <c r="G20" s="2231">
        <v>66.47</v>
      </c>
      <c r="H20" s="2232"/>
      <c r="I20" s="2150">
        <f t="shared" si="0"/>
        <v>1763.25</v>
      </c>
      <c r="J20" s="1997"/>
      <c r="K20" s="2040">
        <v>798.99</v>
      </c>
      <c r="L20" s="2041"/>
      <c r="M20" s="2040">
        <v>338</v>
      </c>
      <c r="N20" s="2042"/>
      <c r="O20" s="2040">
        <v>0</v>
      </c>
      <c r="P20" s="2042"/>
      <c r="Q20" s="2041">
        <f>I20+K20+M20+O20</f>
        <v>2900.24</v>
      </c>
      <c r="R20" s="2041"/>
      <c r="S20" s="2151">
        <f t="shared" si="2"/>
        <v>3576.24</v>
      </c>
      <c r="T20" s="14"/>
      <c r="U20" s="654">
        <f t="shared" si="3"/>
        <v>383452.60427750275</v>
      </c>
      <c r="V20" s="643"/>
      <c r="W20" s="1"/>
      <c r="Z20" s="91"/>
      <c r="AA20" s="99"/>
      <c r="AB20" s="2706"/>
    </row>
    <row r="21" spans="1:28" x14ac:dyDescent="0.2">
      <c r="A21" s="693" t="s">
        <v>594</v>
      </c>
      <c r="B21" s="669"/>
      <c r="C21" s="2229">
        <v>239.81</v>
      </c>
      <c r="D21" s="2230"/>
      <c r="E21" s="2231">
        <v>33.01</v>
      </c>
      <c r="F21" s="2230"/>
      <c r="G21" s="2231">
        <v>3.66</v>
      </c>
      <c r="H21" s="2232"/>
      <c r="I21" s="2150">
        <f t="shared" si="0"/>
        <v>276.48</v>
      </c>
      <c r="J21" s="1997"/>
      <c r="K21" s="2040">
        <v>169.2</v>
      </c>
      <c r="L21" s="2041"/>
      <c r="M21" s="2040">
        <v>25</v>
      </c>
      <c r="N21" s="2042"/>
      <c r="O21" s="2040">
        <v>0</v>
      </c>
      <c r="P21" s="2042"/>
      <c r="Q21" s="2041">
        <f t="shared" si="1"/>
        <v>470.68</v>
      </c>
      <c r="R21" s="2041"/>
      <c r="S21" s="2151">
        <f t="shared" si="2"/>
        <v>520.68000000000006</v>
      </c>
      <c r="T21" s="14"/>
      <c r="U21" s="654">
        <f t="shared" si="3"/>
        <v>55828.496408297593</v>
      </c>
      <c r="V21" s="643"/>
      <c r="W21" s="1"/>
      <c r="X21" s="3336">
        <v>2.59</v>
      </c>
      <c r="Z21" s="91"/>
      <c r="AA21" s="99"/>
      <c r="AB21" s="2706"/>
    </row>
    <row r="22" spans="1:28" x14ac:dyDescent="0.2">
      <c r="A22" s="693" t="s">
        <v>520</v>
      </c>
      <c r="B22" s="669"/>
      <c r="C22" s="2229">
        <v>17.39</v>
      </c>
      <c r="D22" s="2230"/>
      <c r="E22" s="2231">
        <v>1.25</v>
      </c>
      <c r="F22" s="2230"/>
      <c r="G22" s="2231">
        <v>0</v>
      </c>
      <c r="H22" s="2232"/>
      <c r="I22" s="2150">
        <f t="shared" si="0"/>
        <v>18.64</v>
      </c>
      <c r="J22" s="1997"/>
      <c r="K22" s="2040">
        <v>0</v>
      </c>
      <c r="L22" s="2041"/>
      <c r="M22" s="2040">
        <v>0</v>
      </c>
      <c r="N22" s="2042"/>
      <c r="O22" s="2040">
        <v>0</v>
      </c>
      <c r="P22" s="2042"/>
      <c r="Q22" s="2041">
        <f t="shared" si="1"/>
        <v>18.64</v>
      </c>
      <c r="R22" s="2041"/>
      <c r="S22" s="2151">
        <f t="shared" si="2"/>
        <v>18.64</v>
      </c>
      <c r="T22" s="14"/>
      <c r="U22" s="654">
        <f t="shared" si="3"/>
        <v>1998.6232869529597</v>
      </c>
      <c r="V22" s="643"/>
      <c r="W22" s="1"/>
      <c r="X22" s="3336"/>
      <c r="Z22" s="91"/>
      <c r="AA22" s="99"/>
      <c r="AB22" s="2706"/>
    </row>
    <row r="23" spans="1:28" x14ac:dyDescent="0.2">
      <c r="A23" s="644" t="s">
        <v>531</v>
      </c>
      <c r="B23" s="669"/>
      <c r="C23" s="2233">
        <v>324.81</v>
      </c>
      <c r="D23" s="2234"/>
      <c r="E23" s="2235">
        <v>63.64</v>
      </c>
      <c r="F23" s="2234"/>
      <c r="G23" s="2235">
        <v>10.050000000000001</v>
      </c>
      <c r="H23" s="2236"/>
      <c r="I23" s="2150">
        <f t="shared" si="0"/>
        <v>398.5</v>
      </c>
      <c r="J23" s="1997"/>
      <c r="K23" s="2040">
        <v>266.02</v>
      </c>
      <c r="L23" s="2041"/>
      <c r="M23" s="2040">
        <v>80</v>
      </c>
      <c r="N23" s="2042"/>
      <c r="O23" s="2040">
        <v>0</v>
      </c>
      <c r="P23" s="2042"/>
      <c r="Q23" s="2041">
        <f t="shared" si="1"/>
        <v>744.52</v>
      </c>
      <c r="R23" s="2041"/>
      <c r="S23" s="2151">
        <f t="shared" si="2"/>
        <v>904.52</v>
      </c>
      <c r="T23" s="14"/>
      <c r="U23" s="654">
        <f t="shared" si="3"/>
        <v>96984.696111303158</v>
      </c>
      <c r="V23" s="643"/>
      <c r="W23" s="1"/>
      <c r="X23" s="3336"/>
      <c r="Z23" s="91"/>
      <c r="AA23" s="99"/>
      <c r="AB23" s="2706"/>
    </row>
    <row r="24" spans="1:28" x14ac:dyDescent="0.2">
      <c r="A24" s="693" t="s">
        <v>500</v>
      </c>
      <c r="B24" s="669"/>
      <c r="C24" s="2229">
        <v>1074.6099999999999</v>
      </c>
      <c r="D24" s="2230"/>
      <c r="E24" s="2231">
        <v>126.8</v>
      </c>
      <c r="F24" s="2230"/>
      <c r="G24" s="2231">
        <v>48.84</v>
      </c>
      <c r="H24" s="2232"/>
      <c r="I24" s="2150">
        <f t="shared" si="0"/>
        <v>1250.2499999999998</v>
      </c>
      <c r="J24" s="1997"/>
      <c r="K24" s="2040">
        <v>519.29999999999995</v>
      </c>
      <c r="L24" s="2041"/>
      <c r="M24" s="2040">
        <v>222</v>
      </c>
      <c r="N24" s="2042"/>
      <c r="O24" s="2040">
        <v>0</v>
      </c>
      <c r="P24" s="2042"/>
      <c r="Q24" s="2041">
        <f t="shared" si="1"/>
        <v>1991.5499999999997</v>
      </c>
      <c r="R24" s="2041"/>
      <c r="S24" s="2151">
        <f t="shared" si="2"/>
        <v>2435.5499999999997</v>
      </c>
      <c r="T24" s="14"/>
      <c r="U24" s="654">
        <f t="shared" si="3"/>
        <v>261145.2224537704</v>
      </c>
      <c r="V24" s="643"/>
      <c r="W24" s="1"/>
      <c r="X24" s="3336"/>
      <c r="Z24" s="91"/>
      <c r="AA24" s="99"/>
      <c r="AB24" s="2706"/>
    </row>
    <row r="25" spans="1:28" x14ac:dyDescent="0.2">
      <c r="A25" s="644" t="s">
        <v>503</v>
      </c>
      <c r="B25" s="669"/>
      <c r="C25" s="2233">
        <v>1584.88</v>
      </c>
      <c r="D25" s="2234"/>
      <c r="E25" s="2235">
        <v>151.02000000000001</v>
      </c>
      <c r="F25" s="2234"/>
      <c r="G25" s="2235">
        <v>101.1</v>
      </c>
      <c r="H25" s="2236"/>
      <c r="I25" s="2150">
        <f t="shared" si="0"/>
        <v>1837</v>
      </c>
      <c r="J25" s="1997"/>
      <c r="K25" s="2040">
        <v>1023</v>
      </c>
      <c r="L25" s="2041"/>
      <c r="M25" s="2040">
        <v>333</v>
      </c>
      <c r="N25" s="2042"/>
      <c r="O25" s="2040">
        <v>0</v>
      </c>
      <c r="P25" s="2042"/>
      <c r="Q25" s="2041">
        <f t="shared" si="1"/>
        <v>3193</v>
      </c>
      <c r="R25" s="2041"/>
      <c r="S25" s="2151">
        <f t="shared" si="2"/>
        <v>3859</v>
      </c>
      <c r="T25" s="14"/>
      <c r="U25" s="654">
        <f t="shared" si="3"/>
        <v>413770.77598452097</v>
      </c>
      <c r="V25" s="643"/>
      <c r="W25" s="1"/>
      <c r="Z25" s="91"/>
      <c r="AA25" s="99"/>
      <c r="AB25" s="2706"/>
    </row>
    <row r="26" spans="1:28" x14ac:dyDescent="0.2">
      <c r="A26" s="693" t="s">
        <v>505</v>
      </c>
      <c r="B26" s="669"/>
      <c r="C26" s="2229">
        <v>404.51</v>
      </c>
      <c r="D26" s="2230"/>
      <c r="E26" s="2231">
        <v>34.6</v>
      </c>
      <c r="F26" s="2230"/>
      <c r="G26" s="2231">
        <v>48.1</v>
      </c>
      <c r="H26" s="2232"/>
      <c r="I26" s="2150">
        <f t="shared" si="0"/>
        <v>487.21000000000004</v>
      </c>
      <c r="J26" s="1997"/>
      <c r="K26" s="2040">
        <v>195.4</v>
      </c>
      <c r="L26" s="2041"/>
      <c r="M26" s="2040">
        <v>69</v>
      </c>
      <c r="N26" s="2042"/>
      <c r="O26" s="2040">
        <v>0</v>
      </c>
      <c r="P26" s="2042"/>
      <c r="Q26" s="2041">
        <f t="shared" si="1"/>
        <v>751.61</v>
      </c>
      <c r="R26" s="2041"/>
      <c r="S26" s="2151">
        <f t="shared" si="2"/>
        <v>889.61</v>
      </c>
      <c r="T26" s="14"/>
      <c r="U26" s="654">
        <f t="shared" si="3"/>
        <v>95386.01192629947</v>
      </c>
      <c r="V26" s="643"/>
      <c r="W26" s="1"/>
      <c r="Z26" s="91"/>
      <c r="AA26" s="99"/>
      <c r="AB26" s="2706"/>
    </row>
    <row r="27" spans="1:28" x14ac:dyDescent="0.2">
      <c r="A27" s="693" t="s">
        <v>988</v>
      </c>
      <c r="B27" s="669"/>
      <c r="C27" s="2229">
        <v>108.89</v>
      </c>
      <c r="D27" s="2230"/>
      <c r="E27" s="2231">
        <v>1.5</v>
      </c>
      <c r="F27" s="2230"/>
      <c r="G27" s="2231">
        <v>0</v>
      </c>
      <c r="H27" s="2232"/>
      <c r="I27" s="2150">
        <f t="shared" si="0"/>
        <v>110.39</v>
      </c>
      <c r="J27" s="1997"/>
      <c r="K27" s="2040">
        <v>54.95</v>
      </c>
      <c r="L27" s="2041"/>
      <c r="M27" s="2040">
        <v>8</v>
      </c>
      <c r="N27" s="2042"/>
      <c r="O27" s="2040">
        <v>0</v>
      </c>
      <c r="P27" s="2042"/>
      <c r="Q27" s="2041">
        <f t="shared" si="1"/>
        <v>173.34</v>
      </c>
      <c r="R27" s="2041"/>
      <c r="S27" s="2151">
        <f t="shared" si="2"/>
        <v>189.34</v>
      </c>
      <c r="T27" s="14"/>
      <c r="U27" s="654">
        <f t="shared" si="3"/>
        <v>20301.466370797927</v>
      </c>
      <c r="V27" s="643"/>
      <c r="W27" s="1"/>
      <c r="Z27" s="91"/>
      <c r="AA27" s="99"/>
      <c r="AB27" s="2706"/>
    </row>
    <row r="28" spans="1:28" x14ac:dyDescent="0.2">
      <c r="A28" s="693" t="s">
        <v>104</v>
      </c>
      <c r="B28" s="669"/>
      <c r="C28" s="2229">
        <v>1169.08</v>
      </c>
      <c r="D28" s="2230"/>
      <c r="E28" s="2231">
        <v>87.73</v>
      </c>
      <c r="F28" s="2230"/>
      <c r="G28" s="2231">
        <v>71.790000000000006</v>
      </c>
      <c r="H28" s="2232"/>
      <c r="I28" s="2150">
        <f t="shared" si="0"/>
        <v>1328.6</v>
      </c>
      <c r="J28" s="1997"/>
      <c r="K28" s="2040">
        <v>512.99</v>
      </c>
      <c r="L28" s="2041"/>
      <c r="M28" s="2040">
        <v>235</v>
      </c>
      <c r="N28" s="2042"/>
      <c r="O28" s="2040">
        <v>0</v>
      </c>
      <c r="P28" s="2042"/>
      <c r="Q28" s="2041">
        <f t="shared" si="1"/>
        <v>2076.59</v>
      </c>
      <c r="R28" s="2041"/>
      <c r="S28" s="2151">
        <f t="shared" si="2"/>
        <v>2546.59</v>
      </c>
      <c r="T28" s="14"/>
      <c r="U28" s="654">
        <f t="shared" si="3"/>
        <v>273051.18435201381</v>
      </c>
      <c r="V28" s="643"/>
      <c r="W28" s="1"/>
      <c r="X28" s="14"/>
      <c r="Z28" s="91"/>
      <c r="AA28" s="99"/>
      <c r="AB28" s="2706"/>
    </row>
    <row r="29" spans="1:28" x14ac:dyDescent="0.2">
      <c r="A29" s="644" t="s">
        <v>506</v>
      </c>
      <c r="B29" s="669"/>
      <c r="C29" s="2233">
        <v>1256</v>
      </c>
      <c r="D29" s="2234"/>
      <c r="E29" s="2235">
        <v>82.64</v>
      </c>
      <c r="F29" s="2234"/>
      <c r="G29" s="2235">
        <v>78</v>
      </c>
      <c r="H29" s="2236"/>
      <c r="I29" s="2150">
        <f t="shared" si="0"/>
        <v>1416.64</v>
      </c>
      <c r="J29" s="1997"/>
      <c r="K29" s="2040">
        <v>924.43</v>
      </c>
      <c r="L29" s="2041"/>
      <c r="M29" s="2040">
        <v>267</v>
      </c>
      <c r="N29" s="2042"/>
      <c r="O29" s="2040">
        <v>0</v>
      </c>
      <c r="P29" s="2042"/>
      <c r="Q29" s="2041">
        <f t="shared" si="1"/>
        <v>2608.0700000000002</v>
      </c>
      <c r="R29" s="2041"/>
      <c r="S29" s="2151">
        <f t="shared" si="2"/>
        <v>3142.07</v>
      </c>
      <c r="T29" s="14"/>
      <c r="U29" s="654">
        <f t="shared" si="3"/>
        <v>336899.90725516551</v>
      </c>
      <c r="V29" s="643"/>
      <c r="W29" s="1"/>
      <c r="X29" s="14"/>
      <c r="Z29" s="91"/>
      <c r="AA29" s="99"/>
      <c r="AB29" s="2706"/>
    </row>
    <row r="30" spans="1:28" x14ac:dyDescent="0.2">
      <c r="A30" s="644" t="s">
        <v>320</v>
      </c>
      <c r="B30" s="702"/>
      <c r="C30" s="2233">
        <v>254.41</v>
      </c>
      <c r="D30" s="2234"/>
      <c r="E30" s="2235">
        <v>44.43</v>
      </c>
      <c r="F30" s="2234"/>
      <c r="G30" s="2235">
        <v>3.02</v>
      </c>
      <c r="H30" s="2236"/>
      <c r="I30" s="2150">
        <f t="shared" si="0"/>
        <v>301.85999999999996</v>
      </c>
      <c r="J30" s="1997"/>
      <c r="K30" s="2040">
        <v>177</v>
      </c>
      <c r="L30" s="2041"/>
      <c r="M30" s="2040">
        <v>61</v>
      </c>
      <c r="N30" s="2042"/>
      <c r="O30" s="2040">
        <v>0</v>
      </c>
      <c r="P30" s="2042"/>
      <c r="Q30" s="2041">
        <f t="shared" si="1"/>
        <v>539.8599999999999</v>
      </c>
      <c r="R30" s="2041"/>
      <c r="S30" s="2151">
        <f t="shared" si="2"/>
        <v>661.8599999999999</v>
      </c>
      <c r="T30" s="14"/>
      <c r="U30" s="654">
        <f t="shared" si="3"/>
        <v>70966.13780593808</v>
      </c>
      <c r="V30" s="643"/>
      <c r="W30" s="1"/>
      <c r="X30" s="14"/>
      <c r="Z30" s="91"/>
      <c r="AA30" s="99"/>
      <c r="AB30" s="2706"/>
    </row>
    <row r="31" spans="1:28" s="13" customFormat="1" x14ac:dyDescent="0.2">
      <c r="A31" s="693" t="s">
        <v>614</v>
      </c>
      <c r="B31" s="702"/>
      <c r="C31" s="2229">
        <v>62.88</v>
      </c>
      <c r="D31" s="2230"/>
      <c r="E31" s="2231">
        <v>13.28</v>
      </c>
      <c r="F31" s="2230"/>
      <c r="G31" s="2231">
        <v>0</v>
      </c>
      <c r="H31" s="2232"/>
      <c r="I31" s="2150">
        <f t="shared" si="0"/>
        <v>76.16</v>
      </c>
      <c r="J31" s="1997"/>
      <c r="K31" s="2040">
        <v>31.5</v>
      </c>
      <c r="L31" s="2041"/>
      <c r="M31" s="2040">
        <v>9</v>
      </c>
      <c r="N31" s="2042"/>
      <c r="O31" s="2040">
        <v>0</v>
      </c>
      <c r="P31" s="2042"/>
      <c r="Q31" s="2041">
        <f t="shared" si="1"/>
        <v>116.66</v>
      </c>
      <c r="R31" s="2041"/>
      <c r="S31" s="2151">
        <f t="shared" si="2"/>
        <v>134.66</v>
      </c>
      <c r="T31" s="14"/>
      <c r="U31" s="654">
        <f t="shared" si="3"/>
        <v>14438.55213632433</v>
      </c>
      <c r="V31" s="643"/>
      <c r="W31" s="1"/>
      <c r="X31" s="14"/>
      <c r="Z31" s="91"/>
      <c r="AA31" s="99"/>
      <c r="AB31" s="2706"/>
    </row>
    <row r="32" spans="1:28" x14ac:dyDescent="0.2">
      <c r="A32" s="693" t="s">
        <v>509</v>
      </c>
      <c r="B32" s="669"/>
      <c r="C32" s="2229">
        <v>251.75</v>
      </c>
      <c r="D32" s="2230"/>
      <c r="E32" s="2231">
        <v>9.08</v>
      </c>
      <c r="F32" s="2230"/>
      <c r="G32" s="2231">
        <v>10.8</v>
      </c>
      <c r="H32" s="2232"/>
      <c r="I32" s="2150">
        <f t="shared" si="0"/>
        <v>271.63</v>
      </c>
      <c r="J32" s="1997"/>
      <c r="K32" s="2040">
        <v>71.099999999999994</v>
      </c>
      <c r="L32" s="2041"/>
      <c r="M32" s="2040">
        <v>8</v>
      </c>
      <c r="N32" s="2042"/>
      <c r="O32" s="2040">
        <v>0</v>
      </c>
      <c r="P32" s="2042"/>
      <c r="Q32" s="2041">
        <f t="shared" si="1"/>
        <v>350.73</v>
      </c>
      <c r="R32" s="2041"/>
      <c r="S32" s="2151">
        <f t="shared" si="2"/>
        <v>366.73</v>
      </c>
      <c r="T32" s="14"/>
      <c r="U32" s="654">
        <f t="shared" si="3"/>
        <v>39321.626503447369</v>
      </c>
      <c r="V32" s="643"/>
      <c r="W32" s="1"/>
      <c r="X32" s="14"/>
      <c r="Z32" s="91"/>
      <c r="AA32" s="99"/>
      <c r="AB32" s="2706"/>
    </row>
    <row r="33" spans="1:28" x14ac:dyDescent="0.2">
      <c r="A33" s="693" t="s">
        <v>634</v>
      </c>
      <c r="B33" s="669"/>
      <c r="C33" s="2229">
        <v>46.83</v>
      </c>
      <c r="D33" s="2230"/>
      <c r="E33" s="2231">
        <v>2.5</v>
      </c>
      <c r="F33" s="2230"/>
      <c r="G33" s="2231">
        <v>0.08</v>
      </c>
      <c r="H33" s="2232"/>
      <c r="I33" s="2150">
        <f t="shared" si="0"/>
        <v>49.41</v>
      </c>
      <c r="J33" s="1997"/>
      <c r="K33" s="2040">
        <v>11.73</v>
      </c>
      <c r="L33" s="2041"/>
      <c r="M33" s="2040">
        <v>15</v>
      </c>
      <c r="N33" s="2042"/>
      <c r="O33" s="2040">
        <v>0</v>
      </c>
      <c r="P33" s="2042"/>
      <c r="Q33" s="2041">
        <f t="shared" si="1"/>
        <v>76.14</v>
      </c>
      <c r="R33" s="2041"/>
      <c r="S33" s="2151">
        <f t="shared" si="2"/>
        <v>106.14</v>
      </c>
      <c r="T33" s="14"/>
      <c r="U33" s="654">
        <f t="shared" si="3"/>
        <v>11380.572729462829</v>
      </c>
      <c r="V33" s="643"/>
      <c r="W33" s="1"/>
      <c r="X33" s="42"/>
      <c r="Z33" s="91"/>
      <c r="AA33" s="99"/>
      <c r="AB33" s="2706"/>
    </row>
    <row r="34" spans="1:28" x14ac:dyDescent="0.2">
      <c r="A34" s="644" t="s">
        <v>511</v>
      </c>
      <c r="B34" s="669"/>
      <c r="C34" s="2233">
        <v>461.05</v>
      </c>
      <c r="D34" s="2234"/>
      <c r="E34" s="2235">
        <v>6.82</v>
      </c>
      <c r="F34" s="2234"/>
      <c r="G34" s="2235">
        <v>29.34</v>
      </c>
      <c r="H34" s="2236"/>
      <c r="I34" s="2150">
        <f t="shared" si="0"/>
        <v>497.21</v>
      </c>
      <c r="J34" s="1997"/>
      <c r="K34" s="2040">
        <v>274</v>
      </c>
      <c r="L34" s="2041"/>
      <c r="M34" s="2040">
        <v>96</v>
      </c>
      <c r="N34" s="2042"/>
      <c r="O34" s="2040">
        <v>0</v>
      </c>
      <c r="P34" s="2042"/>
      <c r="Q34" s="2041">
        <f t="shared" si="1"/>
        <v>867.21</v>
      </c>
      <c r="R34" s="2041"/>
      <c r="S34" s="2151">
        <f t="shared" si="2"/>
        <v>1059.21</v>
      </c>
      <c r="T34" s="14"/>
      <c r="U34" s="654">
        <f t="shared" si="3"/>
        <v>113570.91050286719</v>
      </c>
      <c r="V34" s="643"/>
      <c r="W34" s="1"/>
      <c r="X34" s="14"/>
      <c r="Z34" s="91"/>
      <c r="AA34" s="99"/>
      <c r="AB34" s="2706"/>
    </row>
    <row r="35" spans="1:28" x14ac:dyDescent="0.2">
      <c r="A35" s="693" t="s">
        <v>326</v>
      </c>
      <c r="B35" s="669"/>
      <c r="C35" s="2229">
        <v>1308.8599999999999</v>
      </c>
      <c r="D35" s="2230"/>
      <c r="E35" s="2231">
        <v>86.38</v>
      </c>
      <c r="F35" s="2230"/>
      <c r="G35" s="2231">
        <v>159.4</v>
      </c>
      <c r="H35" s="2232"/>
      <c r="I35" s="2150">
        <f t="shared" si="0"/>
        <v>1554.6399999999999</v>
      </c>
      <c r="J35" s="1997"/>
      <c r="K35" s="2040">
        <v>587.67999999999995</v>
      </c>
      <c r="L35" s="2041"/>
      <c r="M35" s="2040">
        <v>203</v>
      </c>
      <c r="N35" s="2042"/>
      <c r="O35" s="2040">
        <v>0</v>
      </c>
      <c r="P35" s="2042"/>
      <c r="Q35" s="2041">
        <f t="shared" si="1"/>
        <v>2345.3199999999997</v>
      </c>
      <c r="R35" s="2041"/>
      <c r="S35" s="2151">
        <f t="shared" si="2"/>
        <v>2751.3199999999997</v>
      </c>
      <c r="T35" s="14"/>
      <c r="U35" s="654">
        <f t="shared" si="3"/>
        <v>295002.80160189996</v>
      </c>
      <c r="V35" s="643"/>
      <c r="W35" s="1"/>
      <c r="X35" s="14"/>
      <c r="Z35" s="91"/>
      <c r="AA35" s="99"/>
      <c r="AB35" s="2706"/>
    </row>
    <row r="36" spans="1:28" ht="13.5" thickBot="1" x14ac:dyDescent="0.25">
      <c r="A36" s="706" t="s">
        <v>513</v>
      </c>
      <c r="B36" s="230"/>
      <c r="C36" s="2237">
        <v>114.55</v>
      </c>
      <c r="D36" s="2238"/>
      <c r="E36" s="2239">
        <v>11.33</v>
      </c>
      <c r="F36" s="2238"/>
      <c r="G36" s="2239">
        <v>4.5199999999999996</v>
      </c>
      <c r="H36" s="2240"/>
      <c r="I36" s="2165">
        <f t="shared" si="0"/>
        <v>130.4</v>
      </c>
      <c r="J36" s="1653"/>
      <c r="K36" s="2050">
        <v>33</v>
      </c>
      <c r="L36" s="2051"/>
      <c r="M36" s="2050">
        <v>18</v>
      </c>
      <c r="N36" s="2052"/>
      <c r="O36" s="2050">
        <v>0</v>
      </c>
      <c r="P36" s="2052"/>
      <c r="Q36" s="1978">
        <f t="shared" si="1"/>
        <v>181.4</v>
      </c>
      <c r="R36" s="2166"/>
      <c r="S36" s="2167">
        <f t="shared" si="2"/>
        <v>217.4</v>
      </c>
      <c r="T36" s="14"/>
      <c r="U36" s="716">
        <f t="shared" si="3"/>
        <v>23310.123529161661</v>
      </c>
      <c r="V36" s="222"/>
      <c r="W36" s="14"/>
      <c r="X36" s="14"/>
      <c r="Z36" s="91"/>
      <c r="AA36" s="99"/>
      <c r="AB36" s="2706"/>
    </row>
    <row r="37" spans="1:28" ht="15.75" thickBot="1" x14ac:dyDescent="0.25">
      <c r="A37" s="87" t="s">
        <v>488</v>
      </c>
      <c r="B37" s="2009"/>
      <c r="C37" s="2168">
        <f>SUM(C13:C36)</f>
        <v>13959.64</v>
      </c>
      <c r="D37" s="2169"/>
      <c r="E37" s="2170">
        <f>SUM(E13:E36)</f>
        <v>1349.58</v>
      </c>
      <c r="F37" s="2169"/>
      <c r="G37" s="2170">
        <f>SUM(G13:G36)</f>
        <v>994.7700000000001</v>
      </c>
      <c r="H37" s="2009"/>
      <c r="I37" s="2171">
        <f>SUM(I13:I36)</f>
        <v>16303.989999999996</v>
      </c>
      <c r="J37" s="2059"/>
      <c r="K37" s="1983">
        <f>SUM(K13:K36)</f>
        <v>7316.6969999999992</v>
      </c>
      <c r="L37" s="2058"/>
      <c r="M37" s="1983">
        <f>SUM(M13:M36)</f>
        <v>2530</v>
      </c>
      <c r="N37" s="2059"/>
      <c r="O37" s="1983">
        <f>SUM(O13:O36)</f>
        <v>0</v>
      </c>
      <c r="P37" s="2059"/>
      <c r="Q37" s="2172">
        <f>SUM(Q13:Q36)</f>
        <v>26150.686999999998</v>
      </c>
      <c r="R37" s="2172"/>
      <c r="S37" s="2173">
        <f>SUM(S13:S36)</f>
        <v>31210.686999999998</v>
      </c>
      <c r="T37" s="4"/>
      <c r="U37" s="1902">
        <v>3346481</v>
      </c>
      <c r="V37" s="7"/>
      <c r="W37" s="34"/>
      <c r="X37" s="14"/>
      <c r="Z37" s="91"/>
      <c r="AA37" s="99"/>
      <c r="AB37" s="2706"/>
    </row>
    <row r="38" spans="1:28" s="34" customFormat="1" ht="15" x14ac:dyDescent="0.2">
      <c r="A38" s="245"/>
      <c r="B38" s="106"/>
      <c r="K38" s="351"/>
      <c r="L38" s="351"/>
      <c r="M38" s="351"/>
      <c r="N38" s="351"/>
      <c r="O38" s="351"/>
      <c r="P38" s="351"/>
      <c r="Q38" s="351"/>
      <c r="R38" s="351"/>
      <c r="S38" s="351"/>
      <c r="T38" s="351"/>
      <c r="W38"/>
      <c r="X38" s="14"/>
    </row>
    <row r="39" spans="1:28" ht="15" x14ac:dyDescent="0.2">
      <c r="A39" s="34"/>
      <c r="B39" s="14"/>
      <c r="C39" s="2174"/>
      <c r="I39" s="2174"/>
      <c r="J39" s="2174"/>
      <c r="K39" s="2174"/>
      <c r="L39" s="2174"/>
      <c r="M39" s="2174"/>
      <c r="N39" s="52"/>
      <c r="O39" s="2174"/>
      <c r="P39" s="52"/>
      <c r="Q39" s="52"/>
      <c r="R39" s="52"/>
      <c r="S39" s="480"/>
      <c r="T39" s="52"/>
    </row>
    <row r="40" spans="1:28" x14ac:dyDescent="0.2">
      <c r="B40" s="14"/>
      <c r="K40" s="52"/>
      <c r="L40" s="52"/>
      <c r="M40" s="52"/>
      <c r="N40" s="52"/>
      <c r="O40" s="52"/>
      <c r="P40" s="52"/>
      <c r="Q40" s="52"/>
      <c r="R40" s="52"/>
      <c r="S40" s="52"/>
      <c r="T40" s="52"/>
      <c r="U40" s="1393"/>
    </row>
    <row r="41" spans="1:28" x14ac:dyDescent="0.2">
      <c r="B41" s="14"/>
      <c r="U41" s="52"/>
    </row>
    <row r="42" spans="1:28" x14ac:dyDescent="0.2">
      <c r="B42" s="14"/>
      <c r="U42" s="1393"/>
    </row>
    <row r="43" spans="1:28" x14ac:dyDescent="0.2">
      <c r="B43" s="14"/>
      <c r="U43" s="2224"/>
    </row>
    <row r="44" spans="1:28" x14ac:dyDescent="0.2">
      <c r="B44" s="14"/>
    </row>
    <row r="45" spans="1:28" x14ac:dyDescent="0.2">
      <c r="B45" s="14"/>
    </row>
    <row r="46" spans="1:28" x14ac:dyDescent="0.2">
      <c r="B46" s="14"/>
      <c r="X46" s="60"/>
    </row>
    <row r="47" spans="1:28" x14ac:dyDescent="0.2">
      <c r="B47" s="14"/>
    </row>
    <row r="48" spans="1:28" x14ac:dyDescent="0.2">
      <c r="B48" s="14"/>
    </row>
    <row r="49" spans="2:24" x14ac:dyDescent="0.2">
      <c r="B49" s="14"/>
    </row>
    <row r="50" spans="2:24" x14ac:dyDescent="0.2">
      <c r="B50" s="14"/>
    </row>
    <row r="51" spans="2:24" x14ac:dyDescent="0.2">
      <c r="B51" s="14"/>
    </row>
    <row r="52" spans="2:24" ht="15" x14ac:dyDescent="0.2">
      <c r="B52" s="14"/>
      <c r="X52" s="34"/>
    </row>
    <row r="53" spans="2:24" ht="15" x14ac:dyDescent="0.2">
      <c r="B53" s="14"/>
      <c r="X53" s="34"/>
    </row>
    <row r="54" spans="2:24" ht="15" x14ac:dyDescent="0.2">
      <c r="B54" s="14"/>
      <c r="X54" s="34"/>
    </row>
    <row r="55" spans="2:24" ht="15" x14ac:dyDescent="0.2">
      <c r="B55" s="14"/>
      <c r="X55" s="34"/>
    </row>
    <row r="56" spans="2:24" ht="15" x14ac:dyDescent="0.2">
      <c r="B56" s="14"/>
      <c r="X56" s="34"/>
    </row>
    <row r="57" spans="2:24" ht="15" x14ac:dyDescent="0.2">
      <c r="B57" s="14"/>
      <c r="X57" s="34"/>
    </row>
    <row r="58" spans="2:24" ht="15" x14ac:dyDescent="0.2">
      <c r="B58" s="14"/>
      <c r="X58" s="34"/>
    </row>
    <row r="59" spans="2:24" ht="15" x14ac:dyDescent="0.2">
      <c r="B59" s="14"/>
      <c r="X59" s="34"/>
    </row>
    <row r="60" spans="2:24" ht="15" x14ac:dyDescent="0.2">
      <c r="B60" s="14"/>
      <c r="X60" s="34"/>
    </row>
    <row r="61" spans="2:24" ht="15" x14ac:dyDescent="0.2">
      <c r="B61" s="14"/>
      <c r="X61" s="34"/>
    </row>
    <row r="62" spans="2:24" ht="15" x14ac:dyDescent="0.2">
      <c r="B62" s="14"/>
      <c r="X62" s="34"/>
    </row>
    <row r="63" spans="2:24" ht="15" x14ac:dyDescent="0.2">
      <c r="B63" s="14"/>
      <c r="X63" s="34"/>
    </row>
    <row r="64" spans="2:24" x14ac:dyDescent="0.2">
      <c r="B64" s="14"/>
    </row>
    <row r="65" spans="2:24" ht="15" x14ac:dyDescent="0.2">
      <c r="B65" s="14"/>
      <c r="X65" s="34"/>
    </row>
    <row r="66" spans="2:24" ht="15" x14ac:dyDescent="0.2">
      <c r="B66" s="14"/>
      <c r="X66" s="34"/>
    </row>
    <row r="67" spans="2:24" x14ac:dyDescent="0.2">
      <c r="B67" s="14"/>
    </row>
    <row r="68" spans="2:24" x14ac:dyDescent="0.2">
      <c r="B68" s="14"/>
    </row>
    <row r="69" spans="2:24" x14ac:dyDescent="0.2">
      <c r="B69" s="14"/>
    </row>
    <row r="70" spans="2:24" x14ac:dyDescent="0.2">
      <c r="B70" s="14"/>
    </row>
    <row r="71" spans="2:24" x14ac:dyDescent="0.2">
      <c r="B71" s="14"/>
    </row>
    <row r="72" spans="2:24" x14ac:dyDescent="0.2">
      <c r="B72" s="14"/>
    </row>
    <row r="73" spans="2:24" x14ac:dyDescent="0.2">
      <c r="B73" s="14"/>
    </row>
    <row r="74" spans="2:24" x14ac:dyDescent="0.2">
      <c r="B74" s="14"/>
    </row>
    <row r="75" spans="2:24" x14ac:dyDescent="0.2">
      <c r="B75" s="14"/>
    </row>
    <row r="76" spans="2:24" x14ac:dyDescent="0.2">
      <c r="B76" s="14"/>
    </row>
    <row r="77" spans="2:24" x14ac:dyDescent="0.2">
      <c r="B77" s="14"/>
    </row>
    <row r="78" spans="2:24" x14ac:dyDescent="0.2">
      <c r="B78" s="14"/>
    </row>
    <row r="79" spans="2:24" x14ac:dyDescent="0.2">
      <c r="B79" s="14"/>
    </row>
    <row r="80" spans="2:24"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row r="217" spans="2:2" x14ac:dyDescent="0.2">
      <c r="B217" s="14"/>
    </row>
    <row r="218" spans="2:2" x14ac:dyDescent="0.2">
      <c r="B218" s="14"/>
    </row>
    <row r="219" spans="2:2" x14ac:dyDescent="0.2">
      <c r="B219" s="14"/>
    </row>
    <row r="220" spans="2:2" x14ac:dyDescent="0.2">
      <c r="B220" s="14"/>
    </row>
    <row r="221" spans="2:2" x14ac:dyDescent="0.2">
      <c r="B221" s="14"/>
    </row>
    <row r="222" spans="2:2" x14ac:dyDescent="0.2">
      <c r="B222" s="14"/>
    </row>
    <row r="223" spans="2:2" x14ac:dyDescent="0.2">
      <c r="B223" s="14"/>
    </row>
    <row r="224" spans="2:2" x14ac:dyDescent="0.2">
      <c r="B224" s="14"/>
    </row>
    <row r="225" spans="2:2" x14ac:dyDescent="0.2">
      <c r="B225" s="14"/>
    </row>
    <row r="226" spans="2:2" x14ac:dyDescent="0.2">
      <c r="B226" s="14"/>
    </row>
    <row r="227" spans="2:2" x14ac:dyDescent="0.2">
      <c r="B227" s="14"/>
    </row>
    <row r="228" spans="2:2" x14ac:dyDescent="0.2">
      <c r="B228" s="14"/>
    </row>
    <row r="229" spans="2:2" x14ac:dyDescent="0.2">
      <c r="B229" s="14"/>
    </row>
    <row r="230" spans="2:2" x14ac:dyDescent="0.2">
      <c r="B230" s="14"/>
    </row>
    <row r="231" spans="2:2" x14ac:dyDescent="0.2">
      <c r="B231" s="14"/>
    </row>
    <row r="232" spans="2:2" x14ac:dyDescent="0.2">
      <c r="B232" s="14"/>
    </row>
    <row r="233" spans="2:2" x14ac:dyDescent="0.2">
      <c r="B233" s="14"/>
    </row>
    <row r="234" spans="2:2" x14ac:dyDescent="0.2">
      <c r="B234" s="14"/>
    </row>
    <row r="235" spans="2:2" x14ac:dyDescent="0.2">
      <c r="B235" s="14"/>
    </row>
    <row r="236" spans="2:2" x14ac:dyDescent="0.2">
      <c r="B236" s="14"/>
    </row>
    <row r="237" spans="2:2" x14ac:dyDescent="0.2">
      <c r="B237" s="14"/>
    </row>
    <row r="238" spans="2:2" x14ac:dyDescent="0.2">
      <c r="B238" s="14"/>
    </row>
    <row r="239" spans="2:2" x14ac:dyDescent="0.2">
      <c r="B239" s="14"/>
    </row>
    <row r="240" spans="2:2" x14ac:dyDescent="0.2">
      <c r="B240" s="14"/>
    </row>
    <row r="241" spans="2:2" x14ac:dyDescent="0.2">
      <c r="B241" s="14"/>
    </row>
    <row r="242" spans="2:2" x14ac:dyDescent="0.2">
      <c r="B242" s="14"/>
    </row>
    <row r="243" spans="2:2" x14ac:dyDescent="0.2">
      <c r="B243" s="14"/>
    </row>
    <row r="244" spans="2:2" x14ac:dyDescent="0.2">
      <c r="B244" s="14"/>
    </row>
    <row r="245" spans="2:2" x14ac:dyDescent="0.2">
      <c r="B245" s="14"/>
    </row>
    <row r="246" spans="2:2" x14ac:dyDescent="0.2">
      <c r="B246" s="14"/>
    </row>
    <row r="247" spans="2:2" x14ac:dyDescent="0.2">
      <c r="B247" s="14"/>
    </row>
    <row r="248" spans="2:2" x14ac:dyDescent="0.2">
      <c r="B248" s="14"/>
    </row>
    <row r="249" spans="2:2" x14ac:dyDescent="0.2">
      <c r="B249" s="14"/>
    </row>
    <row r="250" spans="2:2" x14ac:dyDescent="0.2">
      <c r="B250" s="14"/>
    </row>
    <row r="251" spans="2:2" x14ac:dyDescent="0.2">
      <c r="B251" s="14"/>
    </row>
    <row r="252" spans="2:2" x14ac:dyDescent="0.2">
      <c r="B252" s="14"/>
    </row>
    <row r="253" spans="2:2" x14ac:dyDescent="0.2">
      <c r="B253" s="14"/>
    </row>
    <row r="254" spans="2:2" x14ac:dyDescent="0.2">
      <c r="B254" s="14"/>
    </row>
    <row r="255" spans="2:2" x14ac:dyDescent="0.2">
      <c r="B255" s="14"/>
    </row>
    <row r="256" spans="2:2" x14ac:dyDescent="0.2">
      <c r="B256" s="14"/>
    </row>
    <row r="257" spans="2:2" x14ac:dyDescent="0.2">
      <c r="B257" s="14"/>
    </row>
    <row r="258" spans="2:2" x14ac:dyDescent="0.2">
      <c r="B258" s="14"/>
    </row>
    <row r="259" spans="2:2" x14ac:dyDescent="0.2">
      <c r="B259" s="14"/>
    </row>
    <row r="260" spans="2:2" x14ac:dyDescent="0.2">
      <c r="B260" s="14"/>
    </row>
    <row r="261" spans="2:2" x14ac:dyDescent="0.2">
      <c r="B261" s="14"/>
    </row>
    <row r="262" spans="2:2" x14ac:dyDescent="0.2">
      <c r="B262" s="14"/>
    </row>
    <row r="263" spans="2:2" x14ac:dyDescent="0.2">
      <c r="B263" s="14"/>
    </row>
    <row r="264" spans="2:2" x14ac:dyDescent="0.2">
      <c r="B264" s="14"/>
    </row>
    <row r="265" spans="2:2" x14ac:dyDescent="0.2">
      <c r="B265" s="14"/>
    </row>
    <row r="266" spans="2:2" x14ac:dyDescent="0.2">
      <c r="B266" s="14"/>
    </row>
    <row r="267" spans="2:2" x14ac:dyDescent="0.2">
      <c r="B267" s="14"/>
    </row>
    <row r="268" spans="2:2" x14ac:dyDescent="0.2">
      <c r="B268" s="14"/>
    </row>
    <row r="269" spans="2:2" x14ac:dyDescent="0.2">
      <c r="B269" s="14"/>
    </row>
    <row r="270" spans="2:2" x14ac:dyDescent="0.2">
      <c r="B270" s="14"/>
    </row>
    <row r="271" spans="2:2" x14ac:dyDescent="0.2">
      <c r="B271" s="14"/>
    </row>
    <row r="272" spans="2:2" x14ac:dyDescent="0.2">
      <c r="B272" s="14"/>
    </row>
    <row r="273" spans="2:2" x14ac:dyDescent="0.2">
      <c r="B273" s="14"/>
    </row>
    <row r="274" spans="2:2" x14ac:dyDescent="0.2">
      <c r="B274" s="14"/>
    </row>
    <row r="275" spans="2:2" x14ac:dyDescent="0.2">
      <c r="B275" s="14"/>
    </row>
    <row r="276" spans="2:2" x14ac:dyDescent="0.2">
      <c r="B276" s="14"/>
    </row>
    <row r="277" spans="2:2" x14ac:dyDescent="0.2">
      <c r="B277" s="14"/>
    </row>
    <row r="278" spans="2:2" x14ac:dyDescent="0.2">
      <c r="B278" s="14"/>
    </row>
    <row r="279" spans="2:2" x14ac:dyDescent="0.2">
      <c r="B279" s="14"/>
    </row>
    <row r="280" spans="2:2" x14ac:dyDescent="0.2">
      <c r="B280" s="14"/>
    </row>
    <row r="281" spans="2:2" x14ac:dyDescent="0.2">
      <c r="B281" s="14"/>
    </row>
    <row r="282" spans="2:2" x14ac:dyDescent="0.2">
      <c r="B282" s="14"/>
    </row>
    <row r="283" spans="2:2" x14ac:dyDescent="0.2">
      <c r="B283" s="14"/>
    </row>
    <row r="284" spans="2:2" x14ac:dyDescent="0.2">
      <c r="B284" s="14"/>
    </row>
    <row r="285" spans="2:2" x14ac:dyDescent="0.2">
      <c r="B285" s="14"/>
    </row>
    <row r="286" spans="2:2" x14ac:dyDescent="0.2">
      <c r="B286" s="14"/>
    </row>
    <row r="287" spans="2:2" x14ac:dyDescent="0.2">
      <c r="B287" s="14"/>
    </row>
    <row r="288" spans="2:2" x14ac:dyDescent="0.2">
      <c r="B288" s="14"/>
    </row>
    <row r="289" spans="2:2" x14ac:dyDescent="0.2">
      <c r="B289" s="14"/>
    </row>
    <row r="290" spans="2:2" x14ac:dyDescent="0.2">
      <c r="B290" s="14"/>
    </row>
    <row r="291" spans="2:2" x14ac:dyDescent="0.2">
      <c r="B291" s="14"/>
    </row>
    <row r="292" spans="2:2" x14ac:dyDescent="0.2">
      <c r="B292" s="14"/>
    </row>
    <row r="293" spans="2:2" x14ac:dyDescent="0.2">
      <c r="B293" s="14"/>
    </row>
    <row r="294" spans="2:2" x14ac:dyDescent="0.2">
      <c r="B294" s="14"/>
    </row>
    <row r="295" spans="2:2" x14ac:dyDescent="0.2">
      <c r="B295" s="14"/>
    </row>
    <row r="296" spans="2:2" x14ac:dyDescent="0.2">
      <c r="B296" s="14"/>
    </row>
    <row r="297" spans="2:2" x14ac:dyDescent="0.2">
      <c r="B297" s="14"/>
    </row>
    <row r="298" spans="2:2" x14ac:dyDescent="0.2">
      <c r="B298" s="14"/>
    </row>
    <row r="299" spans="2:2" x14ac:dyDescent="0.2">
      <c r="B299" s="14"/>
    </row>
    <row r="300" spans="2:2" x14ac:dyDescent="0.2">
      <c r="B300" s="14"/>
    </row>
    <row r="301" spans="2:2" x14ac:dyDescent="0.2">
      <c r="B301" s="14"/>
    </row>
    <row r="302" spans="2:2" x14ac:dyDescent="0.2">
      <c r="B302" s="14"/>
    </row>
    <row r="303" spans="2:2" x14ac:dyDescent="0.2">
      <c r="B303" s="14"/>
    </row>
    <row r="304" spans="2:2" x14ac:dyDescent="0.2">
      <c r="B304" s="14"/>
    </row>
    <row r="305" spans="2:2" x14ac:dyDescent="0.2">
      <c r="B305" s="14"/>
    </row>
    <row r="306" spans="2:2" x14ac:dyDescent="0.2">
      <c r="B306" s="14"/>
    </row>
    <row r="307" spans="2:2" x14ac:dyDescent="0.2">
      <c r="B307" s="14"/>
    </row>
    <row r="308" spans="2:2" x14ac:dyDescent="0.2">
      <c r="B308" s="14"/>
    </row>
    <row r="309" spans="2:2" x14ac:dyDescent="0.2">
      <c r="B309" s="14"/>
    </row>
    <row r="310" spans="2:2" x14ac:dyDescent="0.2">
      <c r="B310" s="14"/>
    </row>
    <row r="311" spans="2:2" x14ac:dyDescent="0.2">
      <c r="B311" s="14"/>
    </row>
    <row r="312" spans="2:2" x14ac:dyDescent="0.2">
      <c r="B312" s="14"/>
    </row>
    <row r="313" spans="2:2" x14ac:dyDescent="0.2">
      <c r="B313" s="14"/>
    </row>
    <row r="314" spans="2:2" x14ac:dyDescent="0.2">
      <c r="B314" s="14"/>
    </row>
    <row r="315" spans="2:2" x14ac:dyDescent="0.2">
      <c r="B315" s="14"/>
    </row>
    <row r="316" spans="2:2" x14ac:dyDescent="0.2">
      <c r="B316" s="14"/>
    </row>
    <row r="317" spans="2:2" x14ac:dyDescent="0.2">
      <c r="B317" s="14"/>
    </row>
    <row r="318" spans="2:2" x14ac:dyDescent="0.2">
      <c r="B318" s="14"/>
    </row>
    <row r="319" spans="2:2" x14ac:dyDescent="0.2">
      <c r="B319" s="14"/>
    </row>
    <row r="320" spans="2:2" x14ac:dyDescent="0.2">
      <c r="B320" s="14"/>
    </row>
    <row r="321" spans="2:2" x14ac:dyDescent="0.2">
      <c r="B321" s="14"/>
    </row>
    <row r="322" spans="2:2" x14ac:dyDescent="0.2">
      <c r="B322" s="14"/>
    </row>
    <row r="323" spans="2:2" x14ac:dyDescent="0.2">
      <c r="B323" s="14"/>
    </row>
    <row r="324" spans="2:2" x14ac:dyDescent="0.2">
      <c r="B324" s="14"/>
    </row>
    <row r="325" spans="2:2" x14ac:dyDescent="0.2">
      <c r="B325" s="14"/>
    </row>
    <row r="326" spans="2:2" x14ac:dyDescent="0.2">
      <c r="B326" s="14"/>
    </row>
    <row r="327" spans="2:2" x14ac:dyDescent="0.2">
      <c r="B327" s="14"/>
    </row>
    <row r="328" spans="2:2" x14ac:dyDescent="0.2">
      <c r="B328" s="14"/>
    </row>
    <row r="329" spans="2:2" x14ac:dyDescent="0.2">
      <c r="B329" s="14"/>
    </row>
    <row r="330" spans="2:2" x14ac:dyDescent="0.2">
      <c r="B330" s="14"/>
    </row>
    <row r="331" spans="2:2" x14ac:dyDescent="0.2">
      <c r="B331" s="14"/>
    </row>
    <row r="332" spans="2:2" x14ac:dyDescent="0.2">
      <c r="B332" s="14"/>
    </row>
    <row r="333" spans="2:2" x14ac:dyDescent="0.2">
      <c r="B333" s="14"/>
    </row>
    <row r="334" spans="2:2" x14ac:dyDescent="0.2">
      <c r="B334" s="14"/>
    </row>
    <row r="335" spans="2:2" x14ac:dyDescent="0.2">
      <c r="B335" s="14"/>
    </row>
    <row r="336" spans="2:2" x14ac:dyDescent="0.2">
      <c r="B336" s="14"/>
    </row>
    <row r="337" spans="2:2" x14ac:dyDescent="0.2">
      <c r="B337" s="14"/>
    </row>
    <row r="338" spans="2:2" x14ac:dyDescent="0.2">
      <c r="B338" s="14"/>
    </row>
    <row r="339" spans="2:2" x14ac:dyDescent="0.2">
      <c r="B339" s="14"/>
    </row>
    <row r="340" spans="2:2" x14ac:dyDescent="0.2">
      <c r="B340" s="14"/>
    </row>
    <row r="341" spans="2:2" x14ac:dyDescent="0.2">
      <c r="B341" s="14"/>
    </row>
    <row r="342" spans="2:2" x14ac:dyDescent="0.2">
      <c r="B342" s="14"/>
    </row>
    <row r="343" spans="2:2" x14ac:dyDescent="0.2">
      <c r="B343" s="14"/>
    </row>
    <row r="344" spans="2:2" x14ac:dyDescent="0.2">
      <c r="B344" s="14"/>
    </row>
    <row r="345" spans="2:2" x14ac:dyDescent="0.2">
      <c r="B345" s="14"/>
    </row>
    <row r="346" spans="2:2" x14ac:dyDescent="0.2">
      <c r="B346" s="14"/>
    </row>
    <row r="347" spans="2:2" x14ac:dyDescent="0.2">
      <c r="B347" s="14"/>
    </row>
    <row r="348" spans="2:2" x14ac:dyDescent="0.2">
      <c r="B348" s="14"/>
    </row>
    <row r="349" spans="2:2" x14ac:dyDescent="0.2">
      <c r="B349" s="14"/>
    </row>
    <row r="350" spans="2:2" x14ac:dyDescent="0.2">
      <c r="B350" s="14"/>
    </row>
    <row r="351" spans="2:2" x14ac:dyDescent="0.2">
      <c r="B351" s="14"/>
    </row>
    <row r="352" spans="2:2" x14ac:dyDescent="0.2">
      <c r="B352" s="14"/>
    </row>
    <row r="353" spans="2:2" x14ac:dyDescent="0.2">
      <c r="B353" s="14"/>
    </row>
    <row r="354" spans="2:2" x14ac:dyDescent="0.2">
      <c r="B354" s="14"/>
    </row>
    <row r="355" spans="2:2" x14ac:dyDescent="0.2">
      <c r="B355" s="14"/>
    </row>
    <row r="356" spans="2:2" x14ac:dyDescent="0.2">
      <c r="B356" s="14"/>
    </row>
    <row r="357" spans="2:2" x14ac:dyDescent="0.2">
      <c r="B357" s="14"/>
    </row>
    <row r="358" spans="2:2" x14ac:dyDescent="0.2">
      <c r="B358" s="14"/>
    </row>
    <row r="359" spans="2:2" x14ac:dyDescent="0.2">
      <c r="B359" s="14"/>
    </row>
    <row r="360" spans="2:2" x14ac:dyDescent="0.2">
      <c r="B360" s="14"/>
    </row>
    <row r="361" spans="2:2" x14ac:dyDescent="0.2">
      <c r="B361" s="14"/>
    </row>
    <row r="362" spans="2:2" x14ac:dyDescent="0.2">
      <c r="B362" s="14"/>
    </row>
    <row r="363" spans="2:2" x14ac:dyDescent="0.2">
      <c r="B363" s="14"/>
    </row>
    <row r="364" spans="2:2" x14ac:dyDescent="0.2">
      <c r="B364" s="14"/>
    </row>
    <row r="365" spans="2:2" x14ac:dyDescent="0.2">
      <c r="B365" s="14"/>
    </row>
    <row r="366" spans="2:2" x14ac:dyDescent="0.2">
      <c r="B366" s="14"/>
    </row>
    <row r="367" spans="2:2" x14ac:dyDescent="0.2">
      <c r="B367" s="14"/>
    </row>
    <row r="368" spans="2:2" x14ac:dyDescent="0.2">
      <c r="B368" s="14"/>
    </row>
    <row r="369" spans="2:2" x14ac:dyDescent="0.2">
      <c r="B369" s="14"/>
    </row>
    <row r="370" spans="2:2" x14ac:dyDescent="0.2">
      <c r="B370" s="14"/>
    </row>
    <row r="371" spans="2:2" x14ac:dyDescent="0.2">
      <c r="B371" s="14"/>
    </row>
    <row r="372" spans="2:2" x14ac:dyDescent="0.2">
      <c r="B372" s="14"/>
    </row>
    <row r="373" spans="2:2" x14ac:dyDescent="0.2">
      <c r="B373" s="14"/>
    </row>
    <row r="374" spans="2:2" x14ac:dyDescent="0.2">
      <c r="B374" s="14"/>
    </row>
    <row r="375" spans="2:2" x14ac:dyDescent="0.2">
      <c r="B375" s="14"/>
    </row>
    <row r="376" spans="2:2" x14ac:dyDescent="0.2">
      <c r="B376" s="14"/>
    </row>
    <row r="377" spans="2:2" x14ac:dyDescent="0.2">
      <c r="B377" s="14"/>
    </row>
    <row r="378" spans="2:2" x14ac:dyDescent="0.2">
      <c r="B378" s="14"/>
    </row>
    <row r="379" spans="2:2" x14ac:dyDescent="0.2">
      <c r="B379" s="14"/>
    </row>
    <row r="380" spans="2:2" x14ac:dyDescent="0.2">
      <c r="B380" s="14"/>
    </row>
    <row r="381" spans="2:2" x14ac:dyDescent="0.2">
      <c r="B381" s="14"/>
    </row>
    <row r="382" spans="2:2" x14ac:dyDescent="0.2">
      <c r="B382" s="14"/>
    </row>
    <row r="383" spans="2:2" x14ac:dyDescent="0.2">
      <c r="B383" s="14"/>
    </row>
    <row r="384" spans="2:2" x14ac:dyDescent="0.2">
      <c r="B384" s="14"/>
    </row>
    <row r="385" spans="2:2" x14ac:dyDescent="0.2">
      <c r="B385" s="14"/>
    </row>
    <row r="386" spans="2:2" x14ac:dyDescent="0.2">
      <c r="B386" s="14"/>
    </row>
    <row r="387" spans="2:2" x14ac:dyDescent="0.2">
      <c r="B387" s="14"/>
    </row>
    <row r="388" spans="2:2" x14ac:dyDescent="0.2">
      <c r="B388" s="14"/>
    </row>
    <row r="389" spans="2:2" x14ac:dyDescent="0.2">
      <c r="B389" s="14"/>
    </row>
    <row r="390" spans="2:2" x14ac:dyDescent="0.2">
      <c r="B390" s="14"/>
    </row>
    <row r="391" spans="2:2" x14ac:dyDescent="0.2">
      <c r="B391" s="14"/>
    </row>
    <row r="392" spans="2:2" x14ac:dyDescent="0.2">
      <c r="B392" s="14"/>
    </row>
    <row r="393" spans="2:2" x14ac:dyDescent="0.2">
      <c r="B393" s="14"/>
    </row>
    <row r="394" spans="2:2" x14ac:dyDescent="0.2">
      <c r="B394" s="14"/>
    </row>
    <row r="395" spans="2:2" x14ac:dyDescent="0.2">
      <c r="B395" s="14"/>
    </row>
    <row r="396" spans="2:2" x14ac:dyDescent="0.2">
      <c r="B396" s="14"/>
    </row>
    <row r="397" spans="2:2" x14ac:dyDescent="0.2">
      <c r="B397" s="14"/>
    </row>
    <row r="398" spans="2:2" x14ac:dyDescent="0.2">
      <c r="B398" s="14"/>
    </row>
    <row r="399" spans="2:2" x14ac:dyDescent="0.2">
      <c r="B399" s="14"/>
    </row>
    <row r="400" spans="2:2" x14ac:dyDescent="0.2">
      <c r="B400" s="14"/>
    </row>
    <row r="401" spans="2:2" x14ac:dyDescent="0.2">
      <c r="B401" s="14"/>
    </row>
    <row r="402" spans="2:2" x14ac:dyDescent="0.2">
      <c r="B402" s="14"/>
    </row>
    <row r="403" spans="2:2" x14ac:dyDescent="0.2">
      <c r="B403" s="14"/>
    </row>
    <row r="404" spans="2:2" x14ac:dyDescent="0.2">
      <c r="B404" s="14"/>
    </row>
    <row r="405" spans="2:2" x14ac:dyDescent="0.2">
      <c r="B405" s="14"/>
    </row>
    <row r="406" spans="2:2" x14ac:dyDescent="0.2">
      <c r="B406" s="14"/>
    </row>
    <row r="407" spans="2:2" x14ac:dyDescent="0.2">
      <c r="B407" s="14"/>
    </row>
    <row r="408" spans="2:2" x14ac:dyDescent="0.2">
      <c r="B408" s="14"/>
    </row>
    <row r="409" spans="2:2" x14ac:dyDescent="0.2">
      <c r="B409" s="14"/>
    </row>
    <row r="410" spans="2:2" x14ac:dyDescent="0.2">
      <c r="B410" s="14"/>
    </row>
    <row r="411" spans="2:2" x14ac:dyDescent="0.2">
      <c r="B411" s="14"/>
    </row>
    <row r="412" spans="2:2" x14ac:dyDescent="0.2">
      <c r="B412" s="14"/>
    </row>
    <row r="413" spans="2:2" x14ac:dyDescent="0.2">
      <c r="B413" s="14"/>
    </row>
    <row r="414" spans="2:2" x14ac:dyDescent="0.2">
      <c r="B414" s="14"/>
    </row>
    <row r="415" spans="2:2" x14ac:dyDescent="0.2">
      <c r="B415" s="14"/>
    </row>
    <row r="416" spans="2:2" x14ac:dyDescent="0.2">
      <c r="B416" s="14"/>
    </row>
    <row r="417" spans="2:2" x14ac:dyDescent="0.2">
      <c r="B417" s="14"/>
    </row>
    <row r="418" spans="2:2" x14ac:dyDescent="0.2">
      <c r="B418" s="14"/>
    </row>
    <row r="419" spans="2:2" x14ac:dyDescent="0.2">
      <c r="B419" s="14"/>
    </row>
    <row r="420" spans="2:2" x14ac:dyDescent="0.2">
      <c r="B420" s="14"/>
    </row>
    <row r="421" spans="2:2" x14ac:dyDescent="0.2">
      <c r="B421" s="14"/>
    </row>
    <row r="422" spans="2:2" x14ac:dyDescent="0.2">
      <c r="B422" s="14"/>
    </row>
    <row r="423" spans="2:2" x14ac:dyDescent="0.2">
      <c r="B423" s="14"/>
    </row>
    <row r="424" spans="2:2" x14ac:dyDescent="0.2">
      <c r="B424" s="14"/>
    </row>
    <row r="425" spans="2:2" x14ac:dyDescent="0.2">
      <c r="B425" s="14"/>
    </row>
    <row r="426" spans="2:2" x14ac:dyDescent="0.2">
      <c r="B426" s="14"/>
    </row>
    <row r="427" spans="2:2" x14ac:dyDescent="0.2">
      <c r="B427" s="14"/>
    </row>
    <row r="428" spans="2:2" x14ac:dyDescent="0.2">
      <c r="B428" s="14"/>
    </row>
    <row r="429" spans="2:2" x14ac:dyDescent="0.2">
      <c r="B429" s="14"/>
    </row>
    <row r="430" spans="2:2" x14ac:dyDescent="0.2">
      <c r="B430" s="14"/>
    </row>
    <row r="431" spans="2:2" x14ac:dyDescent="0.2">
      <c r="B431" s="14"/>
    </row>
    <row r="432" spans="2:2" x14ac:dyDescent="0.2">
      <c r="B432" s="14"/>
    </row>
    <row r="433" spans="2:2" x14ac:dyDescent="0.2">
      <c r="B433" s="14"/>
    </row>
    <row r="434" spans="2:2" x14ac:dyDescent="0.2">
      <c r="B434" s="14"/>
    </row>
    <row r="435" spans="2:2" x14ac:dyDescent="0.2">
      <c r="B435" s="14"/>
    </row>
    <row r="436" spans="2:2" x14ac:dyDescent="0.2">
      <c r="B436" s="14"/>
    </row>
    <row r="437" spans="2:2" x14ac:dyDescent="0.2">
      <c r="B437" s="14"/>
    </row>
    <row r="438" spans="2:2" x14ac:dyDescent="0.2">
      <c r="B438" s="14"/>
    </row>
    <row r="439" spans="2:2" x14ac:dyDescent="0.2">
      <c r="B439" s="14"/>
    </row>
    <row r="440" spans="2:2" x14ac:dyDescent="0.2">
      <c r="B440" s="14"/>
    </row>
    <row r="441" spans="2:2" x14ac:dyDescent="0.2">
      <c r="B441" s="14"/>
    </row>
    <row r="442" spans="2:2" x14ac:dyDescent="0.2">
      <c r="B442" s="14"/>
    </row>
    <row r="443" spans="2:2" x14ac:dyDescent="0.2">
      <c r="B443" s="14"/>
    </row>
    <row r="444" spans="2:2" x14ac:dyDescent="0.2">
      <c r="B444" s="14"/>
    </row>
    <row r="445" spans="2:2" x14ac:dyDescent="0.2">
      <c r="B445" s="14"/>
    </row>
    <row r="446" spans="2:2" x14ac:dyDescent="0.2">
      <c r="B446" s="14"/>
    </row>
    <row r="447" spans="2:2" x14ac:dyDescent="0.2">
      <c r="B447" s="14"/>
    </row>
    <row r="448" spans="2:2" x14ac:dyDescent="0.2">
      <c r="B448" s="14"/>
    </row>
    <row r="449" spans="2:2" x14ac:dyDescent="0.2">
      <c r="B449" s="14"/>
    </row>
    <row r="450" spans="2:2" x14ac:dyDescent="0.2">
      <c r="B450" s="14"/>
    </row>
    <row r="451" spans="2:2" x14ac:dyDescent="0.2">
      <c r="B451" s="14"/>
    </row>
    <row r="452" spans="2:2" x14ac:dyDescent="0.2">
      <c r="B452" s="14"/>
    </row>
    <row r="453" spans="2:2" x14ac:dyDescent="0.2">
      <c r="B453" s="14"/>
    </row>
    <row r="454" spans="2:2" x14ac:dyDescent="0.2">
      <c r="B454" s="14"/>
    </row>
    <row r="455" spans="2:2" x14ac:dyDescent="0.2">
      <c r="B455" s="14"/>
    </row>
    <row r="456" spans="2:2" x14ac:dyDescent="0.2">
      <c r="B456" s="14"/>
    </row>
    <row r="457" spans="2:2" x14ac:dyDescent="0.2">
      <c r="B457" s="14"/>
    </row>
    <row r="458" spans="2:2" x14ac:dyDescent="0.2">
      <c r="B458" s="14"/>
    </row>
    <row r="459" spans="2:2" x14ac:dyDescent="0.2">
      <c r="B459" s="14"/>
    </row>
    <row r="460" spans="2:2" x14ac:dyDescent="0.2">
      <c r="B460" s="14"/>
    </row>
    <row r="461" spans="2:2" x14ac:dyDescent="0.2">
      <c r="B461" s="14"/>
    </row>
    <row r="462" spans="2:2" x14ac:dyDescent="0.2">
      <c r="B462" s="14"/>
    </row>
    <row r="463" spans="2:2" x14ac:dyDescent="0.2">
      <c r="B463" s="14"/>
    </row>
    <row r="464" spans="2:2" x14ac:dyDescent="0.2">
      <c r="B464" s="14"/>
    </row>
    <row r="465" spans="2:2" x14ac:dyDescent="0.2">
      <c r="B465" s="14"/>
    </row>
    <row r="466" spans="2:2" x14ac:dyDescent="0.2">
      <c r="B466" s="14"/>
    </row>
    <row r="467" spans="2:2" x14ac:dyDescent="0.2">
      <c r="B467" s="14"/>
    </row>
    <row r="468" spans="2:2" x14ac:dyDescent="0.2">
      <c r="B468" s="14"/>
    </row>
    <row r="469" spans="2:2" x14ac:dyDescent="0.2">
      <c r="B469" s="14"/>
    </row>
    <row r="470" spans="2:2" x14ac:dyDescent="0.2">
      <c r="B470" s="14"/>
    </row>
    <row r="471" spans="2:2" x14ac:dyDescent="0.2">
      <c r="B471" s="14"/>
    </row>
    <row r="472" spans="2:2" x14ac:dyDescent="0.2">
      <c r="B472" s="14"/>
    </row>
    <row r="473" spans="2:2" x14ac:dyDescent="0.2">
      <c r="B473" s="14"/>
    </row>
    <row r="474" spans="2:2" x14ac:dyDescent="0.2">
      <c r="B474" s="14"/>
    </row>
    <row r="475" spans="2:2" x14ac:dyDescent="0.2">
      <c r="B475" s="14"/>
    </row>
    <row r="476" spans="2:2" x14ac:dyDescent="0.2">
      <c r="B476" s="14"/>
    </row>
    <row r="477" spans="2:2" x14ac:dyDescent="0.2">
      <c r="B477" s="14"/>
    </row>
    <row r="478" spans="2:2" x14ac:dyDescent="0.2">
      <c r="B478" s="14"/>
    </row>
    <row r="479" spans="2:2" x14ac:dyDescent="0.2">
      <c r="B479" s="14"/>
    </row>
    <row r="480" spans="2:2" x14ac:dyDescent="0.2">
      <c r="B480" s="14"/>
    </row>
    <row r="481" spans="2:2" x14ac:dyDescent="0.2">
      <c r="B481" s="14"/>
    </row>
    <row r="482" spans="2:2" x14ac:dyDescent="0.2">
      <c r="B482" s="14"/>
    </row>
    <row r="483" spans="2:2" x14ac:dyDescent="0.2">
      <c r="B483" s="14"/>
    </row>
    <row r="484" spans="2:2" x14ac:dyDescent="0.2">
      <c r="B484" s="14"/>
    </row>
    <row r="485" spans="2:2" x14ac:dyDescent="0.2">
      <c r="B485" s="14"/>
    </row>
    <row r="486" spans="2:2" x14ac:dyDescent="0.2">
      <c r="B486" s="14"/>
    </row>
    <row r="487" spans="2:2" x14ac:dyDescent="0.2">
      <c r="B487" s="14"/>
    </row>
    <row r="488" spans="2:2" x14ac:dyDescent="0.2">
      <c r="B488" s="14"/>
    </row>
    <row r="489" spans="2:2" x14ac:dyDescent="0.2">
      <c r="B489" s="14"/>
    </row>
    <row r="490" spans="2:2" x14ac:dyDescent="0.2">
      <c r="B490" s="14"/>
    </row>
    <row r="491" spans="2:2" x14ac:dyDescent="0.2">
      <c r="B491" s="14"/>
    </row>
    <row r="492" spans="2:2" x14ac:dyDescent="0.2">
      <c r="B492" s="14"/>
    </row>
    <row r="493" spans="2:2" x14ac:dyDescent="0.2">
      <c r="B493" s="14"/>
    </row>
    <row r="494" spans="2:2" x14ac:dyDescent="0.2">
      <c r="B494" s="14"/>
    </row>
    <row r="495" spans="2:2" x14ac:dyDescent="0.2">
      <c r="B495" s="14"/>
    </row>
    <row r="496" spans="2:2" x14ac:dyDescent="0.2">
      <c r="B496" s="14"/>
    </row>
    <row r="497" spans="2:2" x14ac:dyDescent="0.2">
      <c r="B497" s="14"/>
    </row>
    <row r="498" spans="2:2" x14ac:dyDescent="0.2">
      <c r="B498" s="14"/>
    </row>
    <row r="499" spans="2:2" x14ac:dyDescent="0.2">
      <c r="B499" s="14"/>
    </row>
    <row r="500" spans="2:2" x14ac:dyDescent="0.2">
      <c r="B500" s="14"/>
    </row>
    <row r="501" spans="2:2" x14ac:dyDescent="0.2">
      <c r="B501" s="14"/>
    </row>
    <row r="502" spans="2:2" x14ac:dyDescent="0.2">
      <c r="B502" s="14"/>
    </row>
    <row r="503" spans="2:2" x14ac:dyDescent="0.2">
      <c r="B503" s="14"/>
    </row>
    <row r="504" spans="2:2" x14ac:dyDescent="0.2">
      <c r="B504" s="14"/>
    </row>
    <row r="505" spans="2:2" x14ac:dyDescent="0.2">
      <c r="B505" s="14"/>
    </row>
    <row r="506" spans="2:2" x14ac:dyDescent="0.2">
      <c r="B506" s="14"/>
    </row>
    <row r="507" spans="2:2" x14ac:dyDescent="0.2">
      <c r="B507" s="14"/>
    </row>
    <row r="508" spans="2:2" x14ac:dyDescent="0.2">
      <c r="B508" s="14"/>
    </row>
    <row r="509" spans="2:2" x14ac:dyDescent="0.2">
      <c r="B509" s="14"/>
    </row>
    <row r="510" spans="2:2" x14ac:dyDescent="0.2">
      <c r="B510" s="14"/>
    </row>
    <row r="511" spans="2:2" x14ac:dyDescent="0.2">
      <c r="B511" s="14"/>
    </row>
    <row r="512" spans="2:2" x14ac:dyDescent="0.2">
      <c r="B512" s="14"/>
    </row>
    <row r="513" spans="2:2" x14ac:dyDescent="0.2">
      <c r="B513" s="14"/>
    </row>
    <row r="514" spans="2:2" x14ac:dyDescent="0.2">
      <c r="B514" s="14"/>
    </row>
    <row r="515" spans="2:2" x14ac:dyDescent="0.2">
      <c r="B515" s="14"/>
    </row>
    <row r="516" spans="2:2" x14ac:dyDescent="0.2">
      <c r="B516" s="14"/>
    </row>
    <row r="517" spans="2:2" x14ac:dyDescent="0.2">
      <c r="B517" s="14"/>
    </row>
    <row r="518" spans="2:2" x14ac:dyDescent="0.2">
      <c r="B518" s="14"/>
    </row>
    <row r="519" spans="2:2" x14ac:dyDescent="0.2">
      <c r="B519" s="14"/>
    </row>
    <row r="520" spans="2:2" x14ac:dyDescent="0.2">
      <c r="B520" s="14"/>
    </row>
    <row r="521" spans="2:2" x14ac:dyDescent="0.2">
      <c r="B521" s="14"/>
    </row>
    <row r="522" spans="2:2" x14ac:dyDescent="0.2">
      <c r="B522" s="14"/>
    </row>
    <row r="523" spans="2:2" x14ac:dyDescent="0.2">
      <c r="B523" s="14"/>
    </row>
    <row r="524" spans="2:2" x14ac:dyDescent="0.2">
      <c r="B524" s="14"/>
    </row>
    <row r="525" spans="2:2" x14ac:dyDescent="0.2">
      <c r="B525" s="14"/>
    </row>
    <row r="526" spans="2:2" x14ac:dyDescent="0.2">
      <c r="B526" s="14"/>
    </row>
    <row r="527" spans="2:2" x14ac:dyDescent="0.2">
      <c r="B527" s="14"/>
    </row>
    <row r="528" spans="2:2" x14ac:dyDescent="0.2">
      <c r="B528" s="14"/>
    </row>
    <row r="529" spans="2:2" x14ac:dyDescent="0.2">
      <c r="B529" s="14"/>
    </row>
    <row r="530" spans="2:2" x14ac:dyDescent="0.2">
      <c r="B530" s="14"/>
    </row>
    <row r="531" spans="2:2" x14ac:dyDescent="0.2">
      <c r="B531" s="14"/>
    </row>
    <row r="532" spans="2:2" x14ac:dyDescent="0.2">
      <c r="B532" s="14"/>
    </row>
    <row r="533" spans="2:2" x14ac:dyDescent="0.2">
      <c r="B533" s="14"/>
    </row>
    <row r="534" spans="2:2" x14ac:dyDescent="0.2">
      <c r="B534" s="14"/>
    </row>
    <row r="535" spans="2:2" x14ac:dyDescent="0.2">
      <c r="B535" s="14"/>
    </row>
    <row r="536" spans="2:2" x14ac:dyDescent="0.2">
      <c r="B536" s="14"/>
    </row>
    <row r="537" spans="2:2" x14ac:dyDescent="0.2">
      <c r="B537" s="14"/>
    </row>
    <row r="538" spans="2:2" x14ac:dyDescent="0.2">
      <c r="B538" s="14"/>
    </row>
    <row r="539" spans="2:2" x14ac:dyDescent="0.2">
      <c r="B539" s="14"/>
    </row>
    <row r="540" spans="2:2" x14ac:dyDescent="0.2">
      <c r="B540" s="14"/>
    </row>
    <row r="541" spans="2:2" x14ac:dyDescent="0.2">
      <c r="B541" s="14"/>
    </row>
    <row r="542" spans="2:2" x14ac:dyDescent="0.2">
      <c r="B542" s="14"/>
    </row>
    <row r="543" spans="2:2" x14ac:dyDescent="0.2">
      <c r="B543" s="14"/>
    </row>
    <row r="544" spans="2:2" x14ac:dyDescent="0.2">
      <c r="B544" s="14"/>
    </row>
    <row r="545" spans="2:2" x14ac:dyDescent="0.2">
      <c r="B545" s="14"/>
    </row>
    <row r="546" spans="2:2" x14ac:dyDescent="0.2">
      <c r="B546" s="14"/>
    </row>
    <row r="547" spans="2:2" x14ac:dyDescent="0.2">
      <c r="B547" s="14"/>
    </row>
    <row r="548" spans="2:2" x14ac:dyDescent="0.2">
      <c r="B548" s="14"/>
    </row>
    <row r="549" spans="2:2" x14ac:dyDescent="0.2">
      <c r="B549" s="14"/>
    </row>
    <row r="550" spans="2:2" x14ac:dyDescent="0.2">
      <c r="B550" s="14"/>
    </row>
    <row r="551" spans="2:2" x14ac:dyDescent="0.2">
      <c r="B551" s="14"/>
    </row>
    <row r="552" spans="2:2" x14ac:dyDescent="0.2">
      <c r="B552" s="14"/>
    </row>
    <row r="553" spans="2:2" x14ac:dyDescent="0.2">
      <c r="B553" s="14"/>
    </row>
    <row r="554" spans="2:2" x14ac:dyDescent="0.2">
      <c r="B554" s="14"/>
    </row>
    <row r="555" spans="2:2" x14ac:dyDescent="0.2">
      <c r="B555" s="14"/>
    </row>
    <row r="556" spans="2:2" x14ac:dyDescent="0.2">
      <c r="B556" s="14"/>
    </row>
    <row r="557" spans="2:2" x14ac:dyDescent="0.2">
      <c r="B557" s="14"/>
    </row>
    <row r="558" spans="2:2" x14ac:dyDescent="0.2">
      <c r="B558" s="14"/>
    </row>
    <row r="559" spans="2:2" x14ac:dyDescent="0.2">
      <c r="B559" s="14"/>
    </row>
    <row r="560" spans="2:2" x14ac:dyDescent="0.2">
      <c r="B560" s="14"/>
    </row>
    <row r="561" spans="2:2" x14ac:dyDescent="0.2">
      <c r="B561" s="14"/>
    </row>
    <row r="562" spans="2:2" x14ac:dyDescent="0.2">
      <c r="B562" s="14"/>
    </row>
    <row r="563" spans="2:2" x14ac:dyDescent="0.2">
      <c r="B563" s="14"/>
    </row>
    <row r="564" spans="2:2" x14ac:dyDescent="0.2">
      <c r="B564" s="14"/>
    </row>
    <row r="565" spans="2:2" x14ac:dyDescent="0.2">
      <c r="B565" s="14"/>
    </row>
    <row r="566" spans="2:2" x14ac:dyDescent="0.2">
      <c r="B566" s="14"/>
    </row>
    <row r="567" spans="2:2" x14ac:dyDescent="0.2">
      <c r="B567" s="14"/>
    </row>
    <row r="568" spans="2:2" x14ac:dyDescent="0.2">
      <c r="B568" s="14"/>
    </row>
    <row r="569" spans="2:2" x14ac:dyDescent="0.2">
      <c r="B569" s="14"/>
    </row>
    <row r="570" spans="2:2" x14ac:dyDescent="0.2">
      <c r="B570" s="14"/>
    </row>
    <row r="571" spans="2:2" x14ac:dyDescent="0.2">
      <c r="B571" s="14"/>
    </row>
    <row r="572" spans="2:2" x14ac:dyDescent="0.2">
      <c r="B572" s="14"/>
    </row>
    <row r="573" spans="2:2" x14ac:dyDescent="0.2">
      <c r="B573" s="14"/>
    </row>
    <row r="574" spans="2:2" x14ac:dyDescent="0.2">
      <c r="B574" s="14"/>
    </row>
    <row r="575" spans="2:2" x14ac:dyDescent="0.2">
      <c r="B575" s="14"/>
    </row>
    <row r="576" spans="2:2" x14ac:dyDescent="0.2">
      <c r="B576" s="14"/>
    </row>
    <row r="577" spans="2:2" x14ac:dyDescent="0.2">
      <c r="B577" s="14"/>
    </row>
    <row r="578" spans="2:2" x14ac:dyDescent="0.2">
      <c r="B578" s="14"/>
    </row>
    <row r="579" spans="2:2" x14ac:dyDescent="0.2">
      <c r="B579" s="14"/>
    </row>
    <row r="580" spans="2:2" x14ac:dyDescent="0.2">
      <c r="B580" s="14"/>
    </row>
    <row r="581" spans="2:2" x14ac:dyDescent="0.2">
      <c r="B581" s="14"/>
    </row>
    <row r="582" spans="2:2" x14ac:dyDescent="0.2">
      <c r="B582" s="14"/>
    </row>
    <row r="583" spans="2:2" x14ac:dyDescent="0.2">
      <c r="B583" s="14"/>
    </row>
    <row r="584" spans="2:2" x14ac:dyDescent="0.2">
      <c r="B584" s="14"/>
    </row>
    <row r="585" spans="2:2" x14ac:dyDescent="0.2">
      <c r="B585" s="14"/>
    </row>
    <row r="586" spans="2:2" x14ac:dyDescent="0.2">
      <c r="B586" s="14"/>
    </row>
    <row r="587" spans="2:2" x14ac:dyDescent="0.2">
      <c r="B587" s="14"/>
    </row>
    <row r="588" spans="2:2" x14ac:dyDescent="0.2">
      <c r="B588" s="14"/>
    </row>
    <row r="589" spans="2:2" x14ac:dyDescent="0.2">
      <c r="B589" s="14"/>
    </row>
    <row r="590" spans="2:2" x14ac:dyDescent="0.2">
      <c r="B590" s="14"/>
    </row>
    <row r="591" spans="2:2" x14ac:dyDescent="0.2">
      <c r="B591" s="14"/>
    </row>
    <row r="592" spans="2:2" x14ac:dyDescent="0.2">
      <c r="B592" s="14"/>
    </row>
    <row r="593" spans="2:2" x14ac:dyDescent="0.2">
      <c r="B593" s="14"/>
    </row>
    <row r="594" spans="2:2" x14ac:dyDescent="0.2">
      <c r="B594" s="14"/>
    </row>
    <row r="595" spans="2:2" x14ac:dyDescent="0.2">
      <c r="B595" s="14"/>
    </row>
    <row r="596" spans="2:2" x14ac:dyDescent="0.2">
      <c r="B596" s="14"/>
    </row>
    <row r="597" spans="2:2" x14ac:dyDescent="0.2">
      <c r="B597" s="14"/>
    </row>
    <row r="598" spans="2:2" x14ac:dyDescent="0.2">
      <c r="B598" s="14"/>
    </row>
    <row r="599" spans="2:2" x14ac:dyDescent="0.2">
      <c r="B599" s="14"/>
    </row>
    <row r="600" spans="2:2" x14ac:dyDescent="0.2">
      <c r="B600" s="14"/>
    </row>
    <row r="601" spans="2:2" x14ac:dyDescent="0.2">
      <c r="B601" s="14"/>
    </row>
    <row r="602" spans="2:2" x14ac:dyDescent="0.2">
      <c r="B602" s="14"/>
    </row>
    <row r="603" spans="2:2" x14ac:dyDescent="0.2">
      <c r="B603" s="14"/>
    </row>
    <row r="604" spans="2:2" x14ac:dyDescent="0.2">
      <c r="B604" s="14"/>
    </row>
    <row r="605" spans="2:2" x14ac:dyDescent="0.2">
      <c r="B605" s="14"/>
    </row>
    <row r="606" spans="2:2" x14ac:dyDescent="0.2">
      <c r="B606" s="14"/>
    </row>
    <row r="607" spans="2:2" x14ac:dyDescent="0.2">
      <c r="B607" s="14"/>
    </row>
    <row r="608" spans="2:2" x14ac:dyDescent="0.2">
      <c r="B608" s="14"/>
    </row>
    <row r="609" spans="2:2" x14ac:dyDescent="0.2">
      <c r="B609" s="14"/>
    </row>
    <row r="610" spans="2:2" x14ac:dyDescent="0.2">
      <c r="B610" s="14"/>
    </row>
    <row r="611" spans="2:2" x14ac:dyDescent="0.2">
      <c r="B611" s="14"/>
    </row>
    <row r="612" spans="2:2" x14ac:dyDescent="0.2">
      <c r="B612" s="14"/>
    </row>
    <row r="613" spans="2:2" x14ac:dyDescent="0.2">
      <c r="B613" s="14"/>
    </row>
    <row r="614" spans="2:2" x14ac:dyDescent="0.2">
      <c r="B614" s="14"/>
    </row>
    <row r="615" spans="2:2" x14ac:dyDescent="0.2">
      <c r="B615" s="14"/>
    </row>
    <row r="616" spans="2:2" x14ac:dyDescent="0.2">
      <c r="B616" s="14"/>
    </row>
    <row r="617" spans="2:2" x14ac:dyDescent="0.2">
      <c r="B617" s="14"/>
    </row>
    <row r="618" spans="2:2" x14ac:dyDescent="0.2">
      <c r="B618" s="14"/>
    </row>
    <row r="619" spans="2:2" x14ac:dyDescent="0.2">
      <c r="B619" s="14"/>
    </row>
    <row r="620" spans="2:2" x14ac:dyDescent="0.2">
      <c r="B620" s="14"/>
    </row>
    <row r="621" spans="2:2" x14ac:dyDescent="0.2">
      <c r="B621" s="14"/>
    </row>
    <row r="622" spans="2:2" x14ac:dyDescent="0.2">
      <c r="B622" s="14"/>
    </row>
    <row r="623" spans="2:2" x14ac:dyDescent="0.2">
      <c r="B623" s="14"/>
    </row>
    <row r="624" spans="2:2" x14ac:dyDescent="0.2">
      <c r="B624" s="14"/>
    </row>
    <row r="625" spans="2:2" x14ac:dyDescent="0.2">
      <c r="B625" s="14"/>
    </row>
    <row r="626" spans="2:2" x14ac:dyDescent="0.2">
      <c r="B626" s="14"/>
    </row>
    <row r="627" spans="2:2" x14ac:dyDescent="0.2">
      <c r="B627" s="14"/>
    </row>
    <row r="628" spans="2:2" x14ac:dyDescent="0.2">
      <c r="B628" s="14"/>
    </row>
    <row r="629" spans="2:2" x14ac:dyDescent="0.2">
      <c r="B629" s="14"/>
    </row>
    <row r="630" spans="2:2" x14ac:dyDescent="0.2">
      <c r="B630" s="14"/>
    </row>
    <row r="631" spans="2:2" x14ac:dyDescent="0.2">
      <c r="B631" s="14"/>
    </row>
    <row r="632" spans="2:2" x14ac:dyDescent="0.2">
      <c r="B632" s="14"/>
    </row>
    <row r="633" spans="2:2" x14ac:dyDescent="0.2">
      <c r="B633" s="14"/>
    </row>
    <row r="634" spans="2:2" x14ac:dyDescent="0.2">
      <c r="B634" s="14"/>
    </row>
    <row r="635" spans="2:2" x14ac:dyDescent="0.2">
      <c r="B635" s="14"/>
    </row>
    <row r="636" spans="2:2" x14ac:dyDescent="0.2">
      <c r="B636" s="14"/>
    </row>
    <row r="637" spans="2:2" x14ac:dyDescent="0.2">
      <c r="B637" s="14"/>
    </row>
    <row r="638" spans="2:2" x14ac:dyDescent="0.2">
      <c r="B638" s="14"/>
    </row>
    <row r="639" spans="2:2" x14ac:dyDescent="0.2">
      <c r="B639" s="14"/>
    </row>
    <row r="640" spans="2:2" x14ac:dyDescent="0.2">
      <c r="B640" s="14"/>
    </row>
    <row r="641" spans="2:2" x14ac:dyDescent="0.2">
      <c r="B641" s="14"/>
    </row>
    <row r="642" spans="2:2" x14ac:dyDescent="0.2">
      <c r="B642" s="14"/>
    </row>
    <row r="643" spans="2:2" x14ac:dyDescent="0.2">
      <c r="B643" s="14"/>
    </row>
    <row r="644" spans="2:2" x14ac:dyDescent="0.2">
      <c r="B644" s="14"/>
    </row>
    <row r="645" spans="2:2" x14ac:dyDescent="0.2">
      <c r="B645" s="14"/>
    </row>
    <row r="646" spans="2:2" x14ac:dyDescent="0.2">
      <c r="B646" s="14"/>
    </row>
    <row r="647" spans="2:2" x14ac:dyDescent="0.2">
      <c r="B647" s="14"/>
    </row>
    <row r="648" spans="2:2" x14ac:dyDescent="0.2">
      <c r="B648" s="14"/>
    </row>
    <row r="649" spans="2:2" x14ac:dyDescent="0.2">
      <c r="B649" s="14"/>
    </row>
    <row r="650" spans="2:2" x14ac:dyDescent="0.2">
      <c r="B650" s="14"/>
    </row>
    <row r="651" spans="2:2" x14ac:dyDescent="0.2">
      <c r="B651" s="14"/>
    </row>
    <row r="652" spans="2:2" x14ac:dyDescent="0.2">
      <c r="B652" s="14"/>
    </row>
    <row r="653" spans="2:2" x14ac:dyDescent="0.2">
      <c r="B653" s="14"/>
    </row>
    <row r="654" spans="2:2" x14ac:dyDescent="0.2">
      <c r="B654" s="14"/>
    </row>
    <row r="655" spans="2:2" x14ac:dyDescent="0.2">
      <c r="B655" s="14"/>
    </row>
    <row r="656" spans="2:2" x14ac:dyDescent="0.2">
      <c r="B656" s="14"/>
    </row>
    <row r="657" spans="2:2" x14ac:dyDescent="0.2">
      <c r="B657" s="14"/>
    </row>
    <row r="658" spans="2:2" x14ac:dyDescent="0.2">
      <c r="B658" s="14"/>
    </row>
    <row r="659" spans="2:2" x14ac:dyDescent="0.2">
      <c r="B659" s="14"/>
    </row>
    <row r="660" spans="2:2" x14ac:dyDescent="0.2">
      <c r="B660" s="14"/>
    </row>
    <row r="661" spans="2:2" x14ac:dyDescent="0.2">
      <c r="B661" s="14"/>
    </row>
    <row r="662" spans="2:2" x14ac:dyDescent="0.2">
      <c r="B662" s="14"/>
    </row>
    <row r="663" spans="2:2" x14ac:dyDescent="0.2">
      <c r="B663" s="14"/>
    </row>
    <row r="664" spans="2:2" x14ac:dyDescent="0.2">
      <c r="B664" s="14"/>
    </row>
    <row r="665" spans="2:2" x14ac:dyDescent="0.2">
      <c r="B665" s="14"/>
    </row>
    <row r="666" spans="2:2" x14ac:dyDescent="0.2">
      <c r="B666" s="14"/>
    </row>
    <row r="667" spans="2:2" x14ac:dyDescent="0.2">
      <c r="B667" s="14"/>
    </row>
    <row r="668" spans="2:2" x14ac:dyDescent="0.2">
      <c r="B668" s="14"/>
    </row>
    <row r="669" spans="2:2" x14ac:dyDescent="0.2">
      <c r="B669" s="14"/>
    </row>
    <row r="670" spans="2:2" x14ac:dyDescent="0.2">
      <c r="B670" s="14"/>
    </row>
    <row r="671" spans="2:2" x14ac:dyDescent="0.2">
      <c r="B671" s="14"/>
    </row>
    <row r="672" spans="2:2" x14ac:dyDescent="0.2">
      <c r="B672" s="14"/>
    </row>
    <row r="673" spans="2:2" x14ac:dyDescent="0.2">
      <c r="B673" s="14"/>
    </row>
    <row r="674" spans="2:2" x14ac:dyDescent="0.2">
      <c r="B674" s="14"/>
    </row>
    <row r="675" spans="2:2" x14ac:dyDescent="0.2">
      <c r="B675" s="14"/>
    </row>
    <row r="676" spans="2:2" x14ac:dyDescent="0.2">
      <c r="B676" s="14"/>
    </row>
    <row r="677" spans="2:2" x14ac:dyDescent="0.2">
      <c r="B677" s="14"/>
    </row>
    <row r="678" spans="2:2" x14ac:dyDescent="0.2">
      <c r="B678" s="14"/>
    </row>
    <row r="679" spans="2:2" x14ac:dyDescent="0.2">
      <c r="B679" s="14"/>
    </row>
    <row r="680" spans="2:2" x14ac:dyDescent="0.2">
      <c r="B680" s="14"/>
    </row>
    <row r="681" spans="2:2" x14ac:dyDescent="0.2">
      <c r="B681" s="14"/>
    </row>
    <row r="682" spans="2:2" x14ac:dyDescent="0.2">
      <c r="B682" s="14"/>
    </row>
    <row r="683" spans="2:2" x14ac:dyDescent="0.2">
      <c r="B683" s="14"/>
    </row>
    <row r="684" spans="2:2" x14ac:dyDescent="0.2">
      <c r="B684" s="14"/>
    </row>
    <row r="685" spans="2:2" x14ac:dyDescent="0.2">
      <c r="B685" s="14"/>
    </row>
    <row r="686" spans="2:2" x14ac:dyDescent="0.2">
      <c r="B686" s="14"/>
    </row>
    <row r="687" spans="2:2" x14ac:dyDescent="0.2">
      <c r="B687" s="14"/>
    </row>
    <row r="688" spans="2:2" x14ac:dyDescent="0.2">
      <c r="B688" s="14"/>
    </row>
    <row r="689" spans="2:2" x14ac:dyDescent="0.2">
      <c r="B689" s="14"/>
    </row>
    <row r="690" spans="2:2" x14ac:dyDescent="0.2">
      <c r="B690" s="14"/>
    </row>
    <row r="691" spans="2:2" x14ac:dyDescent="0.2">
      <c r="B691" s="14"/>
    </row>
    <row r="692" spans="2:2" x14ac:dyDescent="0.2">
      <c r="B692" s="14"/>
    </row>
    <row r="693" spans="2:2" x14ac:dyDescent="0.2">
      <c r="B693" s="14"/>
    </row>
    <row r="694" spans="2:2" x14ac:dyDescent="0.2">
      <c r="B694" s="14"/>
    </row>
    <row r="695" spans="2:2" x14ac:dyDescent="0.2">
      <c r="B695" s="14"/>
    </row>
    <row r="696" spans="2:2" x14ac:dyDescent="0.2">
      <c r="B696" s="14"/>
    </row>
    <row r="697" spans="2:2" x14ac:dyDescent="0.2">
      <c r="B697" s="14"/>
    </row>
    <row r="698" spans="2:2" x14ac:dyDescent="0.2">
      <c r="B698" s="14"/>
    </row>
    <row r="699" spans="2:2" x14ac:dyDescent="0.2">
      <c r="B699" s="14"/>
    </row>
    <row r="700" spans="2:2" x14ac:dyDescent="0.2">
      <c r="B700" s="14"/>
    </row>
    <row r="701" spans="2:2" x14ac:dyDescent="0.2">
      <c r="B701" s="14"/>
    </row>
    <row r="702" spans="2:2" x14ac:dyDescent="0.2">
      <c r="B702" s="14"/>
    </row>
    <row r="703" spans="2:2" x14ac:dyDescent="0.2">
      <c r="B703" s="14"/>
    </row>
    <row r="704" spans="2:2" x14ac:dyDescent="0.2">
      <c r="B704" s="14"/>
    </row>
    <row r="705" spans="2:2" x14ac:dyDescent="0.2">
      <c r="B705" s="14"/>
    </row>
    <row r="706" spans="2:2" x14ac:dyDescent="0.2">
      <c r="B706" s="14"/>
    </row>
    <row r="707" spans="2:2" x14ac:dyDescent="0.2">
      <c r="B707" s="14"/>
    </row>
    <row r="708" spans="2:2" x14ac:dyDescent="0.2">
      <c r="B708" s="14"/>
    </row>
    <row r="709" spans="2:2" x14ac:dyDescent="0.2">
      <c r="B709" s="14"/>
    </row>
    <row r="710" spans="2:2" x14ac:dyDescent="0.2">
      <c r="B710" s="14"/>
    </row>
    <row r="711" spans="2:2" x14ac:dyDescent="0.2">
      <c r="B711" s="14"/>
    </row>
    <row r="712" spans="2:2" x14ac:dyDescent="0.2">
      <c r="B712" s="14"/>
    </row>
    <row r="713" spans="2:2" x14ac:dyDescent="0.2">
      <c r="B713" s="14"/>
    </row>
    <row r="714" spans="2:2" x14ac:dyDescent="0.2">
      <c r="B714" s="14"/>
    </row>
    <row r="715" spans="2:2" x14ac:dyDescent="0.2">
      <c r="B715" s="14"/>
    </row>
    <row r="716" spans="2:2" x14ac:dyDescent="0.2">
      <c r="B716" s="14"/>
    </row>
    <row r="717" spans="2:2" x14ac:dyDescent="0.2">
      <c r="B717" s="14"/>
    </row>
    <row r="718" spans="2:2" x14ac:dyDescent="0.2">
      <c r="B718" s="14"/>
    </row>
    <row r="719" spans="2:2" x14ac:dyDescent="0.2">
      <c r="B719" s="14"/>
    </row>
    <row r="720" spans="2:2" x14ac:dyDescent="0.2">
      <c r="B720" s="14"/>
    </row>
    <row r="721" spans="2:2" x14ac:dyDescent="0.2">
      <c r="B721" s="14"/>
    </row>
    <row r="722" spans="2:2" x14ac:dyDescent="0.2">
      <c r="B722" s="14"/>
    </row>
    <row r="723" spans="2:2" x14ac:dyDescent="0.2">
      <c r="B723" s="14"/>
    </row>
    <row r="724" spans="2:2" x14ac:dyDescent="0.2">
      <c r="B724" s="14"/>
    </row>
    <row r="725" spans="2:2" x14ac:dyDescent="0.2">
      <c r="B725" s="14"/>
    </row>
    <row r="726" spans="2:2" x14ac:dyDescent="0.2">
      <c r="B726" s="14"/>
    </row>
    <row r="727" spans="2:2" x14ac:dyDescent="0.2">
      <c r="B727" s="14"/>
    </row>
    <row r="728" spans="2:2" x14ac:dyDescent="0.2">
      <c r="B728" s="14"/>
    </row>
    <row r="729" spans="2:2" x14ac:dyDescent="0.2">
      <c r="B729" s="14"/>
    </row>
    <row r="730" spans="2:2" x14ac:dyDescent="0.2">
      <c r="B730" s="14"/>
    </row>
  </sheetData>
  <mergeCells count="49">
    <mergeCell ref="C3:R3"/>
    <mergeCell ref="U3:V3"/>
    <mergeCell ref="I4:J4"/>
    <mergeCell ref="U4:V4"/>
    <mergeCell ref="C5:J5"/>
    <mergeCell ref="K5:P5"/>
    <mergeCell ref="Q5:R5"/>
    <mergeCell ref="U5:V5"/>
    <mergeCell ref="K6:P6"/>
    <mergeCell ref="Q6:R6"/>
    <mergeCell ref="U6:V6"/>
    <mergeCell ref="M7:N7"/>
    <mergeCell ref="O7:P7"/>
    <mergeCell ref="U7:V7"/>
    <mergeCell ref="K7:L7"/>
    <mergeCell ref="A8:B8"/>
    <mergeCell ref="C8:D8"/>
    <mergeCell ref="E8:F8"/>
    <mergeCell ref="G8:H8"/>
    <mergeCell ref="I8:J8"/>
    <mergeCell ref="A7:B7"/>
    <mergeCell ref="C7:D7"/>
    <mergeCell ref="E7:F7"/>
    <mergeCell ref="G7:H7"/>
    <mergeCell ref="I7:J7"/>
    <mergeCell ref="U8:V8"/>
    <mergeCell ref="C9:D9"/>
    <mergeCell ref="E9:F9"/>
    <mergeCell ref="G9:H9"/>
    <mergeCell ref="I9:J9"/>
    <mergeCell ref="K9:L9"/>
    <mergeCell ref="M9:N9"/>
    <mergeCell ref="O9:P9"/>
    <mergeCell ref="K8:L8"/>
    <mergeCell ref="C10:D10"/>
    <mergeCell ref="G10:H10"/>
    <mergeCell ref="I10:J10"/>
    <mergeCell ref="K10:L10"/>
    <mergeCell ref="C11:D11"/>
    <mergeCell ref="E11:F11"/>
    <mergeCell ref="G11:H11"/>
    <mergeCell ref="I11:J11"/>
    <mergeCell ref="K11:L11"/>
    <mergeCell ref="X21:X24"/>
    <mergeCell ref="M11:N11"/>
    <mergeCell ref="O11:P11"/>
    <mergeCell ref="Q11:R11"/>
    <mergeCell ref="U11:V11"/>
    <mergeCell ref="U12:V12"/>
  </mergeCells>
  <pageMargins left="0.4" right="0.36" top="0.49" bottom="0.49" header="0.5" footer="0.5"/>
  <pageSetup paperSize="9" scale="83"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68"/>
  <sheetViews>
    <sheetView zoomScale="80" zoomScaleNormal="80" workbookViewId="0">
      <pane xSplit="1" ySplit="14" topLeftCell="B15" activePane="bottomRight" state="frozen"/>
      <selection activeCell="V4" sqref="V4:W4"/>
      <selection pane="topRight" activeCell="V4" sqref="V4:W4"/>
      <selection pane="bottomLeft" activeCell="V4" sqref="V4:W4"/>
      <selection pane="bottomRight" activeCell="AK15" sqref="AK15"/>
    </sheetView>
  </sheetViews>
  <sheetFormatPr defaultRowHeight="12.75" x14ac:dyDescent="0.2"/>
  <cols>
    <col min="1" max="1" width="23.7109375" customWidth="1"/>
    <col min="2" max="2" width="11.85546875" customWidth="1"/>
    <col min="3" max="3" width="1.42578125" customWidth="1"/>
    <col min="4" max="4" width="11.85546875" customWidth="1"/>
    <col min="5" max="5" width="1.42578125" customWidth="1"/>
    <col min="6" max="6" width="11.85546875" customWidth="1"/>
    <col min="7" max="7" width="1.42578125" customWidth="1"/>
    <col min="8" max="8" width="11.85546875" customWidth="1"/>
    <col min="9" max="9" width="1.42578125" customWidth="1"/>
    <col min="10" max="10" width="10.42578125" customWidth="1"/>
    <col min="11" max="11" width="1.28515625" customWidth="1"/>
    <col min="12" max="12" width="11.7109375" customWidth="1"/>
    <col min="13" max="13" width="1.28515625" customWidth="1"/>
    <col min="14" max="14" width="11" customWidth="1"/>
    <col min="15" max="15" width="1.42578125" customWidth="1"/>
    <col min="16" max="16" width="10" customWidth="1"/>
    <col min="17" max="17" width="1.140625" customWidth="1"/>
    <col min="18" max="18" width="10.140625" customWidth="1"/>
    <col min="19" max="19" width="1" customWidth="1"/>
    <col min="20" max="20" width="11.5703125" customWidth="1"/>
    <col min="21" max="21" width="1.140625" customWidth="1"/>
    <col min="22" max="22" width="9.85546875" customWidth="1"/>
    <col min="23" max="23" width="1.42578125" customWidth="1"/>
    <col min="24" max="24" width="11.5703125" customWidth="1"/>
    <col min="25" max="25" width="2" customWidth="1"/>
    <col min="26" max="26" width="10.5703125" customWidth="1"/>
    <col min="27" max="27" width="1.140625" customWidth="1"/>
    <col min="28" max="28" width="12.7109375" customWidth="1"/>
    <col min="29" max="29" width="0.85546875" customWidth="1"/>
    <col min="30" max="30" width="13.28515625" customWidth="1"/>
    <col min="31" max="31" width="1.7109375" customWidth="1"/>
    <col min="32" max="32" width="3.5703125" customWidth="1"/>
    <col min="33" max="33" width="10.85546875" customWidth="1"/>
    <col min="34" max="34" width="1.7109375" customWidth="1"/>
    <col min="35" max="35" width="2.5703125" customWidth="1"/>
    <col min="36" max="36" width="4.42578125" customWidth="1"/>
    <col min="37" max="37" width="10.7109375" customWidth="1"/>
    <col min="38" max="38" width="1.7109375" customWidth="1"/>
    <col min="39" max="39" width="9.7109375" bestFit="1" customWidth="1"/>
    <col min="40" max="40" width="1.7109375" customWidth="1"/>
    <col min="41" max="41" width="10" customWidth="1"/>
    <col min="42" max="42" width="1.7109375" customWidth="1"/>
    <col min="43" max="43" width="10.42578125" customWidth="1"/>
    <col min="44" max="44" width="2" customWidth="1"/>
    <col min="45" max="45" width="9.7109375" bestFit="1" customWidth="1"/>
    <col min="46" max="46" width="1.85546875" customWidth="1"/>
    <col min="47" max="47" width="9.28515625" bestFit="1" customWidth="1"/>
    <col min="48" max="48" width="1.5703125" customWidth="1"/>
    <col min="49" max="49" width="9.28515625" bestFit="1" customWidth="1"/>
    <col min="50" max="50" width="1.85546875" customWidth="1"/>
    <col min="51" max="51" width="9.28515625" bestFit="1" customWidth="1"/>
    <col min="52" max="52" width="1.85546875" customWidth="1"/>
    <col min="55" max="55" width="14.42578125" customWidth="1"/>
  </cols>
  <sheetData>
    <row r="1" spans="1:55" ht="23.25" x14ac:dyDescent="0.35">
      <c r="A1" s="325" t="s">
        <v>1227</v>
      </c>
      <c r="J1" s="326"/>
      <c r="AJ1" s="24"/>
    </row>
    <row r="2" spans="1:55" ht="13.5" thickBot="1" x14ac:dyDescent="0.25"/>
    <row r="3" spans="1:55" x14ac:dyDescent="0.2">
      <c r="A3" s="25"/>
      <c r="B3" s="3149" t="s">
        <v>366</v>
      </c>
      <c r="C3" s="3150"/>
      <c r="D3" s="3150"/>
      <c r="E3" s="3150"/>
      <c r="F3" s="3150"/>
      <c r="G3" s="3150"/>
      <c r="H3" s="3150"/>
      <c r="I3" s="3150"/>
      <c r="J3" s="3150"/>
      <c r="K3" s="3150"/>
      <c r="L3" s="3150"/>
      <c r="M3" s="3150"/>
      <c r="N3" s="3150"/>
      <c r="O3" s="3150"/>
      <c r="P3" s="3150"/>
      <c r="Q3" s="3150"/>
      <c r="R3" s="327">
        <v>2015</v>
      </c>
      <c r="S3" s="2768"/>
      <c r="T3" s="2768"/>
      <c r="U3" s="2768"/>
      <c r="V3" s="2768"/>
      <c r="W3" s="2768"/>
      <c r="X3" s="26"/>
      <c r="Y3" s="2743"/>
      <c r="Z3" s="2743"/>
      <c r="AA3" s="2743"/>
      <c r="AB3" s="2743"/>
      <c r="AC3" s="2765"/>
      <c r="AD3" s="2742"/>
      <c r="AE3" s="2765"/>
      <c r="AG3" s="2847" t="s">
        <v>374</v>
      </c>
      <c r="AH3" s="3126"/>
    </row>
    <row r="4" spans="1:55" x14ac:dyDescent="0.2">
      <c r="A4" s="1"/>
      <c r="B4" s="2851" t="s">
        <v>71</v>
      </c>
      <c r="C4" s="2852"/>
      <c r="D4" s="2852"/>
      <c r="E4" s="2852"/>
      <c r="F4" s="2852"/>
      <c r="G4" s="2852"/>
      <c r="H4" s="2852"/>
      <c r="I4" s="2852"/>
      <c r="J4" s="2852"/>
      <c r="K4" s="2852"/>
      <c r="L4" s="2852"/>
      <c r="M4" s="2852"/>
      <c r="N4" s="2852"/>
      <c r="O4" s="2852"/>
      <c r="P4" s="2852"/>
      <c r="Q4" s="2852"/>
      <c r="R4" s="2852"/>
      <c r="S4" s="2852"/>
      <c r="T4" s="2852"/>
      <c r="U4" s="2852"/>
      <c r="V4" s="2852"/>
      <c r="W4" s="2852"/>
      <c r="X4" s="2852"/>
      <c r="Y4" s="2852"/>
      <c r="Z4" s="2852"/>
      <c r="AA4" s="2852"/>
      <c r="AB4" s="2852"/>
      <c r="AC4" s="2853"/>
      <c r="AD4" s="2851" t="s">
        <v>367</v>
      </c>
      <c r="AE4" s="2853"/>
      <c r="AG4" s="2971" t="s">
        <v>410</v>
      </c>
      <c r="AH4" s="2972"/>
    </row>
    <row r="5" spans="1:55" x14ac:dyDescent="0.2">
      <c r="A5" s="1"/>
      <c r="B5" s="2851" t="s">
        <v>370</v>
      </c>
      <c r="C5" s="2852"/>
      <c r="D5" s="2852"/>
      <c r="E5" s="2852"/>
      <c r="F5" s="2852"/>
      <c r="G5" s="2852"/>
      <c r="H5" s="2852"/>
      <c r="I5" s="2852"/>
      <c r="J5" s="2852"/>
      <c r="K5" s="2852"/>
      <c r="L5" s="2852"/>
      <c r="M5" s="2852"/>
      <c r="N5" s="2852"/>
      <c r="O5" s="2852"/>
      <c r="P5" s="2852"/>
      <c r="Q5" s="2852"/>
      <c r="R5" s="2852"/>
      <c r="S5" s="2852"/>
      <c r="T5" s="2852"/>
      <c r="U5" s="2852"/>
      <c r="V5" s="2852"/>
      <c r="W5" s="2852"/>
      <c r="X5" s="2852"/>
      <c r="Y5" s="2852"/>
      <c r="Z5" s="2852"/>
      <c r="AA5" s="2852"/>
      <c r="AB5" s="2852"/>
      <c r="AC5" s="2853"/>
      <c r="AD5" s="2851" t="s">
        <v>371</v>
      </c>
      <c r="AE5" s="2853"/>
      <c r="AG5" s="2971" t="s">
        <v>862</v>
      </c>
      <c r="AH5" s="2972"/>
    </row>
    <row r="6" spans="1:55" x14ac:dyDescent="0.2">
      <c r="A6" s="1"/>
      <c r="B6" s="1"/>
      <c r="C6" s="14"/>
      <c r="D6" s="37"/>
      <c r="E6" s="14"/>
      <c r="F6" s="37"/>
      <c r="G6" s="14"/>
      <c r="H6" s="37"/>
      <c r="I6" s="14"/>
      <c r="J6" s="14"/>
      <c r="K6" s="14"/>
      <c r="L6" s="14"/>
      <c r="M6" s="14"/>
      <c r="N6" s="14"/>
      <c r="O6" s="14"/>
      <c r="P6" s="14"/>
      <c r="Q6" s="14"/>
      <c r="R6" s="14"/>
      <c r="S6" s="14"/>
      <c r="T6" s="14"/>
      <c r="U6" s="14"/>
      <c r="V6" s="14"/>
      <c r="W6" s="14"/>
      <c r="X6" s="14"/>
      <c r="Y6" s="14"/>
      <c r="Z6" s="14"/>
      <c r="AA6" s="14"/>
      <c r="AB6" s="14"/>
      <c r="AC6" s="5"/>
      <c r="AD6" s="2851" t="s">
        <v>374</v>
      </c>
      <c r="AE6" s="2853"/>
      <c r="AG6" s="2971" t="s">
        <v>341</v>
      </c>
      <c r="AH6" s="2972"/>
    </row>
    <row r="7" spans="1:55" x14ac:dyDescent="0.2">
      <c r="A7" s="2745" t="s">
        <v>678</v>
      </c>
      <c r="B7" s="2879" t="s">
        <v>557</v>
      </c>
      <c r="C7" s="2890"/>
      <c r="D7" s="2982" t="s">
        <v>557</v>
      </c>
      <c r="E7" s="2984"/>
      <c r="F7" s="2849" t="s">
        <v>557</v>
      </c>
      <c r="G7" s="2850"/>
      <c r="H7" s="2982" t="s">
        <v>557</v>
      </c>
      <c r="I7" s="2984"/>
      <c r="J7" s="2849" t="s">
        <v>557</v>
      </c>
      <c r="K7" s="2850"/>
      <c r="L7" s="2982" t="s">
        <v>557</v>
      </c>
      <c r="M7" s="2984"/>
      <c r="N7" s="2982" t="s">
        <v>557</v>
      </c>
      <c r="O7" s="2984"/>
      <c r="P7" s="2982" t="s">
        <v>557</v>
      </c>
      <c r="Q7" s="2984"/>
      <c r="R7" s="2982" t="s">
        <v>1099</v>
      </c>
      <c r="S7" s="2984"/>
      <c r="T7" s="2982" t="s">
        <v>1099</v>
      </c>
      <c r="U7" s="2983"/>
      <c r="V7" s="2982" t="s">
        <v>1099</v>
      </c>
      <c r="W7" s="2983"/>
      <c r="X7" s="2982" t="s">
        <v>382</v>
      </c>
      <c r="Y7" s="2983"/>
      <c r="Z7" s="2982" t="s">
        <v>383</v>
      </c>
      <c r="AA7" s="2983"/>
      <c r="AB7" s="2744"/>
      <c r="AC7" s="2770"/>
      <c r="AD7" s="2851" t="s">
        <v>384</v>
      </c>
      <c r="AE7" s="2853"/>
      <c r="AG7" s="2777" t="s">
        <v>1077</v>
      </c>
      <c r="AH7" s="2758"/>
    </row>
    <row r="8" spans="1:55" x14ac:dyDescent="0.2">
      <c r="A8" s="2745"/>
      <c r="B8" s="2851" t="s">
        <v>659</v>
      </c>
      <c r="C8" s="2852"/>
      <c r="D8" s="2964" t="s">
        <v>659</v>
      </c>
      <c r="E8" s="2965"/>
      <c r="F8" s="2964" t="s">
        <v>659</v>
      </c>
      <c r="G8" s="2965"/>
      <c r="H8" s="2964" t="s">
        <v>1100</v>
      </c>
      <c r="I8" s="2965"/>
      <c r="J8" s="2964" t="s">
        <v>1101</v>
      </c>
      <c r="K8" s="2864"/>
      <c r="L8" s="2964" t="s">
        <v>1101</v>
      </c>
      <c r="M8" s="2965"/>
      <c r="N8" s="2964" t="s">
        <v>1102</v>
      </c>
      <c r="O8" s="2965"/>
      <c r="P8" s="2964" t="s">
        <v>1103</v>
      </c>
      <c r="Q8" s="2965"/>
      <c r="R8" s="2964" t="s">
        <v>1104</v>
      </c>
      <c r="S8" s="2965"/>
      <c r="T8" s="2964" t="s">
        <v>1105</v>
      </c>
      <c r="U8" s="2978"/>
      <c r="V8" s="2964" t="s">
        <v>401</v>
      </c>
      <c r="W8" s="2965"/>
      <c r="X8" s="2964" t="s">
        <v>392</v>
      </c>
      <c r="Y8" s="2978"/>
      <c r="Z8" s="2964" t="s">
        <v>393</v>
      </c>
      <c r="AA8" s="2978"/>
      <c r="AB8" s="2885" t="s">
        <v>488</v>
      </c>
      <c r="AC8" s="3152"/>
      <c r="AD8" s="2851" t="s">
        <v>394</v>
      </c>
      <c r="AE8" s="2853"/>
      <c r="AG8" s="2971"/>
      <c r="AH8" s="2972"/>
    </row>
    <row r="9" spans="1:55" x14ac:dyDescent="0.2">
      <c r="A9" s="1"/>
      <c r="B9" s="3309" t="s">
        <v>660</v>
      </c>
      <c r="C9" s="2852"/>
      <c r="D9" s="2995" t="s">
        <v>660</v>
      </c>
      <c r="E9" s="2965"/>
      <c r="F9" s="2995" t="s">
        <v>660</v>
      </c>
      <c r="G9" s="2965"/>
      <c r="H9" s="2995" t="s">
        <v>399</v>
      </c>
      <c r="I9" s="2965"/>
      <c r="J9" s="2964" t="s">
        <v>399</v>
      </c>
      <c r="K9" s="2864"/>
      <c r="L9" s="2964" t="s">
        <v>399</v>
      </c>
      <c r="M9" s="2965"/>
      <c r="N9" s="2964"/>
      <c r="O9" s="2965"/>
      <c r="P9" s="2964" t="s">
        <v>1105</v>
      </c>
      <c r="Q9" s="2965"/>
      <c r="R9" s="2964" t="s">
        <v>1106</v>
      </c>
      <c r="S9" s="2965"/>
      <c r="T9" s="2964" t="s">
        <v>400</v>
      </c>
      <c r="U9" s="2978"/>
      <c r="V9" s="2964" t="s">
        <v>392</v>
      </c>
      <c r="W9" s="2965"/>
      <c r="X9" s="2964" t="s">
        <v>1107</v>
      </c>
      <c r="Y9" s="2978"/>
      <c r="Z9" s="2964" t="s">
        <v>875</v>
      </c>
      <c r="AA9" s="2978"/>
      <c r="AB9" s="2885"/>
      <c r="AC9" s="3152"/>
      <c r="AD9" s="2851"/>
      <c r="AE9" s="2853"/>
      <c r="AG9" s="2971"/>
      <c r="AH9" s="2972"/>
    </row>
    <row r="10" spans="1:55" x14ac:dyDescent="0.2">
      <c r="A10" s="1"/>
      <c r="B10" s="2851" t="s">
        <v>1108</v>
      </c>
      <c r="C10" s="2864"/>
      <c r="D10" s="2964" t="s">
        <v>1109</v>
      </c>
      <c r="E10" s="2965"/>
      <c r="F10" s="2964" t="s">
        <v>1110</v>
      </c>
      <c r="G10" s="2965"/>
      <c r="H10" s="2964" t="s">
        <v>1110</v>
      </c>
      <c r="I10" s="2965"/>
      <c r="J10" s="2964" t="s">
        <v>1111</v>
      </c>
      <c r="K10" s="2864"/>
      <c r="L10" s="2964" t="s">
        <v>1111</v>
      </c>
      <c r="M10" s="2965"/>
      <c r="N10" s="2964" t="s">
        <v>1108</v>
      </c>
      <c r="O10" s="2965"/>
      <c r="P10" s="2964" t="s">
        <v>1108</v>
      </c>
      <c r="Q10" s="2965"/>
      <c r="R10" s="2964" t="s">
        <v>1108</v>
      </c>
      <c r="S10" s="2965"/>
      <c r="T10" s="2964" t="s">
        <v>408</v>
      </c>
      <c r="U10" s="2965"/>
      <c r="V10" s="2964" t="s">
        <v>1112</v>
      </c>
      <c r="W10" s="2965"/>
      <c r="X10" s="2964" t="s">
        <v>876</v>
      </c>
      <c r="Y10" s="2965"/>
      <c r="Z10" s="2964" t="s">
        <v>877</v>
      </c>
      <c r="AA10" s="2965"/>
      <c r="AB10" s="2753"/>
      <c r="AC10" s="2769"/>
      <c r="AD10" s="2745"/>
      <c r="AE10" s="2747"/>
      <c r="AG10" s="2757"/>
      <c r="AH10" s="2758"/>
    </row>
    <row r="11" spans="1:55" x14ac:dyDescent="0.2">
      <c r="A11" s="2745"/>
      <c r="B11" s="2851"/>
      <c r="C11" s="2852"/>
      <c r="D11" s="2964"/>
      <c r="E11" s="2965"/>
      <c r="F11" s="2964"/>
      <c r="G11" s="2965"/>
      <c r="H11" s="2964"/>
      <c r="I11" s="2965"/>
      <c r="J11" s="2964" t="s">
        <v>1113</v>
      </c>
      <c r="K11" s="2864"/>
      <c r="L11" s="2964" t="s">
        <v>1113</v>
      </c>
      <c r="M11" s="2965"/>
      <c r="N11" s="2964"/>
      <c r="O11" s="2965"/>
      <c r="P11" s="2964"/>
      <c r="Q11" s="2965"/>
      <c r="R11" s="2964"/>
      <c r="S11" s="2965"/>
      <c r="T11" s="2964" t="s">
        <v>570</v>
      </c>
      <c r="U11" s="2965"/>
      <c r="V11" s="2964" t="s">
        <v>401</v>
      </c>
      <c r="W11" s="2978"/>
      <c r="X11" s="2964" t="s">
        <v>878</v>
      </c>
      <c r="Y11" s="2965"/>
      <c r="Z11" s="2964" t="s">
        <v>409</v>
      </c>
      <c r="AA11" s="2965"/>
      <c r="AB11" s="2748"/>
      <c r="AC11" s="2747"/>
      <c r="AD11" s="2745"/>
      <c r="AE11" s="2747"/>
      <c r="AG11" s="1"/>
      <c r="AH11" s="5"/>
      <c r="AJ11" s="13"/>
      <c r="AM11" s="2794"/>
      <c r="AO11" s="1393"/>
      <c r="AQ11" s="1393"/>
    </row>
    <row r="12" spans="1:55" x14ac:dyDescent="0.2">
      <c r="A12" s="2745"/>
      <c r="B12" s="2745"/>
      <c r="C12" s="2746"/>
      <c r="D12" s="2754"/>
      <c r="E12" s="2755"/>
      <c r="F12" s="2754"/>
      <c r="G12" s="2755"/>
      <c r="H12" s="2754"/>
      <c r="I12" s="2755"/>
      <c r="J12" s="2964" t="s">
        <v>1114</v>
      </c>
      <c r="K12" s="2864"/>
      <c r="L12" s="2964" t="s">
        <v>1115</v>
      </c>
      <c r="M12" s="2965"/>
      <c r="N12" s="2964"/>
      <c r="O12" s="2965"/>
      <c r="P12" s="2964" t="s">
        <v>1116</v>
      </c>
      <c r="Q12" s="2965"/>
      <c r="R12" s="2964" t="s">
        <v>1116</v>
      </c>
      <c r="S12" s="2965"/>
      <c r="T12" s="2964" t="s">
        <v>659</v>
      </c>
      <c r="U12" s="2965"/>
      <c r="V12" s="2964" t="s">
        <v>399</v>
      </c>
      <c r="W12" s="2965"/>
      <c r="X12" s="2964" t="s">
        <v>409</v>
      </c>
      <c r="Y12" s="2965"/>
      <c r="Z12" s="2754"/>
      <c r="AA12" s="2761"/>
      <c r="AB12" s="2748"/>
      <c r="AC12" s="2747"/>
      <c r="AD12" s="2745"/>
      <c r="AE12" s="224"/>
      <c r="AG12" s="2851"/>
      <c r="AH12" s="2853"/>
      <c r="AM12" s="2705"/>
      <c r="AO12" s="2741"/>
    </row>
    <row r="13" spans="1:55" x14ac:dyDescent="0.2">
      <c r="A13" s="2745"/>
      <c r="B13" s="2745"/>
      <c r="C13" s="2746"/>
      <c r="D13" s="2754"/>
      <c r="E13" s="2755"/>
      <c r="F13" s="2754"/>
      <c r="G13" s="2755"/>
      <c r="H13" s="2754"/>
      <c r="I13" s="2755"/>
      <c r="J13" s="2759"/>
      <c r="K13" s="2751"/>
      <c r="L13" s="2759"/>
      <c r="M13" s="2760"/>
      <c r="N13" s="2759"/>
      <c r="O13" s="2760"/>
      <c r="P13" s="2759"/>
      <c r="Q13" s="2760"/>
      <c r="R13" s="2759"/>
      <c r="S13" s="2760"/>
      <c r="T13" s="2975" t="s">
        <v>1108</v>
      </c>
      <c r="U13" s="2977"/>
      <c r="V13" s="2759"/>
      <c r="W13" s="2760"/>
      <c r="X13" s="2975" t="s">
        <v>1108</v>
      </c>
      <c r="Y13" s="2977"/>
      <c r="Z13" s="2754"/>
      <c r="AA13" s="2761"/>
      <c r="AB13" s="2748"/>
      <c r="AC13" s="2747"/>
      <c r="AD13" s="2745"/>
      <c r="AE13" s="224"/>
      <c r="AG13" s="2745"/>
      <c r="AH13" s="2747"/>
      <c r="AM13" s="2705"/>
      <c r="AO13" s="2741"/>
    </row>
    <row r="14" spans="1:55" ht="13.5" thickBot="1" x14ac:dyDescent="0.25">
      <c r="A14" s="1956" t="s">
        <v>879</v>
      </c>
      <c r="B14" s="334">
        <v>0.5</v>
      </c>
      <c r="C14" s="337"/>
      <c r="D14" s="2795">
        <v>0.5</v>
      </c>
      <c r="E14" s="2796"/>
      <c r="F14" s="2797">
        <v>1</v>
      </c>
      <c r="G14" s="2796"/>
      <c r="H14" s="2797">
        <v>1</v>
      </c>
      <c r="I14" s="2796"/>
      <c r="J14" s="338">
        <v>1.5</v>
      </c>
      <c r="K14" s="339"/>
      <c r="L14" s="2795">
        <v>1.5</v>
      </c>
      <c r="M14" s="2798"/>
      <c r="N14" s="2795">
        <v>1.5</v>
      </c>
      <c r="O14" s="2798"/>
      <c r="P14" s="2795">
        <v>0.5</v>
      </c>
      <c r="Q14" s="2798"/>
      <c r="R14" s="2795">
        <v>0.5</v>
      </c>
      <c r="S14" s="2798"/>
      <c r="T14" s="2795">
        <v>0.5</v>
      </c>
      <c r="U14" s="2799"/>
      <c r="V14" s="2797">
        <v>1</v>
      </c>
      <c r="W14" s="2799"/>
      <c r="X14" s="2795">
        <v>0.5</v>
      </c>
      <c r="Y14" s="2799"/>
      <c r="Z14" s="2795">
        <v>0.5</v>
      </c>
      <c r="AA14" s="2240"/>
      <c r="AB14" s="2750"/>
      <c r="AC14" s="2766"/>
      <c r="AD14" s="2767"/>
      <c r="AE14" s="2766"/>
      <c r="AG14" s="3142" t="s">
        <v>486</v>
      </c>
      <c r="AH14" s="3141"/>
      <c r="AI14" s="1"/>
      <c r="AM14" s="2705"/>
    </row>
    <row r="15" spans="1:55" x14ac:dyDescent="0.2">
      <c r="A15" s="642" t="s">
        <v>591</v>
      </c>
      <c r="B15" s="2131">
        <v>92</v>
      </c>
      <c r="C15" s="2133"/>
      <c r="D15" s="2040">
        <v>431</v>
      </c>
      <c r="E15" s="2800"/>
      <c r="F15" s="2040">
        <v>4127</v>
      </c>
      <c r="G15" s="2800"/>
      <c r="H15" s="2040">
        <v>0</v>
      </c>
      <c r="I15" s="2800"/>
      <c r="J15" s="2040">
        <v>0</v>
      </c>
      <c r="K15" s="2133"/>
      <c r="L15" s="2040">
        <v>648</v>
      </c>
      <c r="M15" s="2041"/>
      <c r="N15" s="2040">
        <v>2651</v>
      </c>
      <c r="O15" s="2041"/>
      <c r="P15" s="2040">
        <v>0</v>
      </c>
      <c r="Q15" s="2041"/>
      <c r="R15" s="2040">
        <v>0</v>
      </c>
      <c r="S15" s="2041"/>
      <c r="T15" s="2040">
        <v>0</v>
      </c>
      <c r="U15" s="2041"/>
      <c r="V15" s="2040">
        <v>0</v>
      </c>
      <c r="W15" s="2041"/>
      <c r="X15" s="2040">
        <v>237</v>
      </c>
      <c r="Y15" s="2041"/>
      <c r="Z15" s="2040">
        <v>10</v>
      </c>
      <c r="AA15" s="2041"/>
      <c r="AB15" s="1263">
        <f t="shared" ref="AB15:AB38" si="0">SUM(B15:Z15)</f>
        <v>8196</v>
      </c>
      <c r="AC15" s="657"/>
      <c r="AD15" s="677">
        <f>ROUND(B15*$B$14+D15*$D$14+F15*$F$14+H15*$H$14+J15*$J$14+L15*$L$14+N15*$N$14+P15*$P$14+R15*$R$14+T15*$T$14+V15*$V$14+X15*$X$14+Z15*$Z$14,3)</f>
        <v>9460.5</v>
      </c>
      <c r="AE15" s="253"/>
      <c r="AF15" s="1"/>
      <c r="AG15" s="654">
        <f t="shared" ref="AG15:AG38" si="1">$AG$39*AD15/$AD$39</f>
        <v>231494.64548452932</v>
      </c>
      <c r="AH15" s="643"/>
      <c r="AI15" s="1"/>
      <c r="AM15" s="91"/>
      <c r="AO15" s="91"/>
      <c r="AQ15" s="2801"/>
      <c r="BC15" s="2025"/>
    </row>
    <row r="16" spans="1:55" x14ac:dyDescent="0.2">
      <c r="A16" s="642" t="s">
        <v>494</v>
      </c>
      <c r="B16" s="2131">
        <v>68</v>
      </c>
      <c r="C16" s="2133"/>
      <c r="D16" s="2040">
        <v>0</v>
      </c>
      <c r="E16" s="2800"/>
      <c r="F16" s="2040">
        <v>28</v>
      </c>
      <c r="G16" s="2800"/>
      <c r="H16" s="2040">
        <v>1786</v>
      </c>
      <c r="I16" s="2800"/>
      <c r="J16" s="2040">
        <v>0</v>
      </c>
      <c r="K16" s="2133"/>
      <c r="L16" s="2040">
        <v>1503</v>
      </c>
      <c r="M16" s="2041"/>
      <c r="N16" s="2040">
        <v>0</v>
      </c>
      <c r="O16" s="2041"/>
      <c r="P16" s="2040">
        <v>269</v>
      </c>
      <c r="Q16" s="2041"/>
      <c r="R16" s="2040">
        <v>173</v>
      </c>
      <c r="S16" s="2041"/>
      <c r="T16" s="2040">
        <v>156</v>
      </c>
      <c r="U16" s="2041"/>
      <c r="V16" s="2040">
        <v>0</v>
      </c>
      <c r="W16" s="2041"/>
      <c r="X16" s="2040">
        <v>1834</v>
      </c>
      <c r="Y16" s="2041"/>
      <c r="Z16" s="2040">
        <v>607.16200000000003</v>
      </c>
      <c r="AA16" s="2041"/>
      <c r="AB16" s="1263">
        <f t="shared" si="0"/>
        <v>6424.1620000000003</v>
      </c>
      <c r="AC16" s="657"/>
      <c r="AD16" s="677">
        <f>ROUND(B16*$B$14+D16*$D$14+F16*$F$14+H16*$H$14+J16*$J$14+L16*$L$14+N16*$N$14+P16*$P$14+R16*$R$14+T16*$T$14+V16*$V$14+X16*$X$14+Z16*$Z$14,3)</f>
        <v>5622.0810000000001</v>
      </c>
      <c r="AE16" s="643"/>
      <c r="AF16" s="1"/>
      <c r="AG16" s="654">
        <f t="shared" si="1"/>
        <v>137570.07007878102</v>
      </c>
      <c r="AH16" s="643"/>
      <c r="AI16" s="1"/>
      <c r="AM16" s="91"/>
      <c r="AO16" s="91"/>
      <c r="AQ16" s="2801"/>
      <c r="BC16" s="2025"/>
    </row>
    <row r="17" spans="1:55" x14ac:dyDescent="0.2">
      <c r="A17" s="642" t="s">
        <v>612</v>
      </c>
      <c r="B17" s="2131">
        <v>83</v>
      </c>
      <c r="C17" s="2133"/>
      <c r="D17" s="2040">
        <v>160</v>
      </c>
      <c r="E17" s="2800"/>
      <c r="F17" s="2040">
        <v>1443</v>
      </c>
      <c r="G17" s="2800"/>
      <c r="H17" s="2040">
        <v>1</v>
      </c>
      <c r="I17" s="2800"/>
      <c r="J17" s="2040">
        <v>0</v>
      </c>
      <c r="K17" s="2133"/>
      <c r="L17" s="2040">
        <v>278</v>
      </c>
      <c r="M17" s="2041"/>
      <c r="N17" s="2040">
        <v>1005</v>
      </c>
      <c r="O17" s="2041"/>
      <c r="P17" s="2040">
        <v>32</v>
      </c>
      <c r="Q17" s="2041"/>
      <c r="R17" s="2040">
        <v>0</v>
      </c>
      <c r="S17" s="2041"/>
      <c r="T17" s="2040">
        <v>244</v>
      </c>
      <c r="U17" s="2041"/>
      <c r="V17" s="2040">
        <v>0</v>
      </c>
      <c r="W17" s="2041"/>
      <c r="X17" s="2040">
        <v>98</v>
      </c>
      <c r="Y17" s="2041"/>
      <c r="Z17" s="2040">
        <v>0</v>
      </c>
      <c r="AA17" s="2041"/>
      <c r="AB17" s="1263">
        <f t="shared" si="0"/>
        <v>3344</v>
      </c>
      <c r="AC17" s="657"/>
      <c r="AD17" s="677">
        <f t="shared" ref="AD17:AD38" si="2">ROUND(B17*$B$14+D17*$D$14+F17*$F$14+H17*$H$14+J17*$J$14+L17*$L$14+N17*$N$14+P17*$P$14+R17*$R$14+T17*$T$14+V17*$V$14+X17*$X$14+Z17*$Z$14,3)</f>
        <v>3677</v>
      </c>
      <c r="AE17" s="643"/>
      <c r="AF17" s="1"/>
      <c r="AG17" s="654">
        <f t="shared" si="1"/>
        <v>89974.71713404305</v>
      </c>
      <c r="AH17" s="643"/>
      <c r="AI17" s="1"/>
      <c r="AM17" s="91"/>
      <c r="AO17" s="91"/>
      <c r="AQ17" s="2801"/>
      <c r="BC17" s="2025"/>
    </row>
    <row r="18" spans="1:55" x14ac:dyDescent="0.2">
      <c r="A18" s="642" t="s">
        <v>306</v>
      </c>
      <c r="B18" s="2131">
        <v>54</v>
      </c>
      <c r="C18" s="2133"/>
      <c r="D18" s="2040">
        <v>0</v>
      </c>
      <c r="E18" s="2800"/>
      <c r="F18" s="2040">
        <v>3858</v>
      </c>
      <c r="G18" s="2800"/>
      <c r="H18" s="2040">
        <v>0</v>
      </c>
      <c r="I18" s="2800"/>
      <c r="J18" s="2040">
        <v>203</v>
      </c>
      <c r="K18" s="2133"/>
      <c r="L18" s="2040">
        <v>117</v>
      </c>
      <c r="M18" s="2041"/>
      <c r="N18" s="2040">
        <v>2149</v>
      </c>
      <c r="O18" s="2041"/>
      <c r="P18" s="2040">
        <v>0</v>
      </c>
      <c r="Q18" s="2041"/>
      <c r="R18" s="2040">
        <v>0</v>
      </c>
      <c r="S18" s="2041"/>
      <c r="T18" s="2040">
        <v>0</v>
      </c>
      <c r="U18" s="2041"/>
      <c r="V18" s="2040">
        <v>0</v>
      </c>
      <c r="W18" s="2041"/>
      <c r="X18" s="2040">
        <v>0</v>
      </c>
      <c r="Y18" s="2041"/>
      <c r="Z18" s="2040">
        <v>17</v>
      </c>
      <c r="AA18" s="2041"/>
      <c r="AB18" s="1263">
        <f t="shared" si="0"/>
        <v>6398</v>
      </c>
      <c r="AC18" s="657"/>
      <c r="AD18" s="677">
        <f t="shared" si="2"/>
        <v>7597</v>
      </c>
      <c r="AE18" s="643"/>
      <c r="AF18" s="1"/>
      <c r="AG18" s="654">
        <f>$AG$39*AD18/$AD$39</f>
        <v>185895.54693155427</v>
      </c>
      <c r="AH18" s="643"/>
      <c r="AI18" s="1"/>
      <c r="AM18" s="91"/>
      <c r="AO18" s="91"/>
      <c r="AQ18" s="2801"/>
      <c r="BC18" s="2025"/>
    </row>
    <row r="19" spans="1:55" x14ac:dyDescent="0.2">
      <c r="A19" s="658" t="s">
        <v>496</v>
      </c>
      <c r="B19" s="2131">
        <v>125</v>
      </c>
      <c r="C19" s="2133"/>
      <c r="D19" s="2040">
        <v>0</v>
      </c>
      <c r="E19" s="2800"/>
      <c r="F19" s="2040">
        <v>42</v>
      </c>
      <c r="G19" s="2800"/>
      <c r="H19" s="2040">
        <v>960</v>
      </c>
      <c r="I19" s="2800"/>
      <c r="J19" s="2040">
        <v>0</v>
      </c>
      <c r="K19" s="2133"/>
      <c r="L19" s="2040">
        <v>789</v>
      </c>
      <c r="M19" s="2041"/>
      <c r="N19" s="2040">
        <v>0</v>
      </c>
      <c r="O19" s="2041"/>
      <c r="P19" s="2040">
        <v>0</v>
      </c>
      <c r="Q19" s="2041"/>
      <c r="R19" s="2040">
        <v>0</v>
      </c>
      <c r="S19" s="2041"/>
      <c r="T19" s="2040">
        <v>157</v>
      </c>
      <c r="U19" s="2041"/>
      <c r="V19" s="2040">
        <v>19</v>
      </c>
      <c r="W19" s="2041"/>
      <c r="X19" s="2040">
        <v>688</v>
      </c>
      <c r="Y19" s="2041"/>
      <c r="Z19" s="2040">
        <v>45</v>
      </c>
      <c r="AA19" s="2041"/>
      <c r="AB19" s="1263">
        <f t="shared" si="0"/>
        <v>2825</v>
      </c>
      <c r="AC19" s="657"/>
      <c r="AD19" s="677">
        <f t="shared" si="2"/>
        <v>2712</v>
      </c>
      <c r="AE19" s="689"/>
      <c r="AF19" s="1"/>
      <c r="AG19" s="654">
        <f t="shared" si="1"/>
        <v>66361.553676237352</v>
      </c>
      <c r="AH19" s="643"/>
      <c r="AI19" s="1"/>
      <c r="AM19" s="91"/>
      <c r="AO19" s="91"/>
      <c r="AQ19" s="2801"/>
      <c r="BC19" s="2025"/>
    </row>
    <row r="20" spans="1:55" x14ac:dyDescent="0.2">
      <c r="A20" s="642" t="s">
        <v>445</v>
      </c>
      <c r="B20" s="2131">
        <v>298</v>
      </c>
      <c r="C20" s="2133"/>
      <c r="D20" s="2040">
        <v>0</v>
      </c>
      <c r="E20" s="2800"/>
      <c r="F20" s="2040">
        <v>395</v>
      </c>
      <c r="G20" s="2800"/>
      <c r="H20" s="2040">
        <v>2303</v>
      </c>
      <c r="I20" s="2800"/>
      <c r="J20" s="2040">
        <v>0</v>
      </c>
      <c r="K20" s="2133"/>
      <c r="L20" s="2040">
        <v>1187</v>
      </c>
      <c r="M20" s="2041"/>
      <c r="N20" s="2040">
        <v>0</v>
      </c>
      <c r="O20" s="2041"/>
      <c r="P20" s="2040">
        <v>10</v>
      </c>
      <c r="Q20" s="2041"/>
      <c r="R20" s="2040">
        <v>0</v>
      </c>
      <c r="S20" s="2041"/>
      <c r="T20" s="2040">
        <v>1057</v>
      </c>
      <c r="U20" s="2041"/>
      <c r="V20" s="2040">
        <v>2</v>
      </c>
      <c r="W20" s="2041"/>
      <c r="X20" s="2040">
        <v>970</v>
      </c>
      <c r="Y20" s="2041"/>
      <c r="Z20" s="2040">
        <v>260.43099999999998</v>
      </c>
      <c r="AA20" s="2041"/>
      <c r="AB20" s="1263">
        <f t="shared" si="0"/>
        <v>6482.4309999999996</v>
      </c>
      <c r="AC20" s="657"/>
      <c r="AD20" s="677">
        <f t="shared" si="2"/>
        <v>5778.2160000000003</v>
      </c>
      <c r="AE20" s="690"/>
      <c r="AF20" s="1"/>
      <c r="AG20" s="654">
        <f t="shared" si="1"/>
        <v>141390.63098705513</v>
      </c>
      <c r="AH20" s="643"/>
      <c r="AI20" s="1"/>
      <c r="AM20" s="91"/>
      <c r="AO20" s="91"/>
      <c r="AQ20" s="2801"/>
      <c r="BC20" s="2025"/>
    </row>
    <row r="21" spans="1:55" x14ac:dyDescent="0.2">
      <c r="A21" s="642" t="s">
        <v>592</v>
      </c>
      <c r="B21" s="2131">
        <v>67</v>
      </c>
      <c r="C21" s="2133"/>
      <c r="D21" s="2040">
        <v>0</v>
      </c>
      <c r="E21" s="2800"/>
      <c r="F21" s="2040">
        <v>3052</v>
      </c>
      <c r="G21" s="2800"/>
      <c r="H21" s="2040">
        <v>3524</v>
      </c>
      <c r="I21" s="2800"/>
      <c r="J21" s="2040">
        <v>0</v>
      </c>
      <c r="K21" s="2133"/>
      <c r="L21" s="2040">
        <v>1094</v>
      </c>
      <c r="M21" s="2041"/>
      <c r="N21" s="2040">
        <v>1470</v>
      </c>
      <c r="O21" s="2041"/>
      <c r="P21" s="2040">
        <v>345</v>
      </c>
      <c r="Q21" s="2041"/>
      <c r="R21" s="2040">
        <v>0</v>
      </c>
      <c r="S21" s="2041"/>
      <c r="T21" s="2040">
        <v>85</v>
      </c>
      <c r="U21" s="2041"/>
      <c r="V21" s="2040">
        <v>147</v>
      </c>
      <c r="W21" s="2041"/>
      <c r="X21" s="2040">
        <v>1759</v>
      </c>
      <c r="Y21" s="2041"/>
      <c r="Z21" s="2040">
        <v>151</v>
      </c>
      <c r="AA21" s="2041"/>
      <c r="AB21" s="1263">
        <f t="shared" si="0"/>
        <v>11694</v>
      </c>
      <c r="AC21" s="657"/>
      <c r="AD21" s="677">
        <f t="shared" si="2"/>
        <v>11772.5</v>
      </c>
      <c r="AE21" s="690"/>
      <c r="AF21" s="1"/>
      <c r="AG21" s="654">
        <f t="shared" si="1"/>
        <v>288068.35938551044</v>
      </c>
      <c r="AH21" s="643"/>
      <c r="AI21" s="1"/>
      <c r="AM21" s="91"/>
      <c r="AO21" s="91"/>
      <c r="AQ21" s="2801"/>
      <c r="BC21" s="2025"/>
    </row>
    <row r="22" spans="1:55" x14ac:dyDescent="0.2">
      <c r="A22" s="642" t="s">
        <v>593</v>
      </c>
      <c r="B22" s="2131">
        <v>692</v>
      </c>
      <c r="C22" s="2133"/>
      <c r="D22" s="2040">
        <v>0</v>
      </c>
      <c r="E22" s="2800"/>
      <c r="F22" s="2040">
        <v>13</v>
      </c>
      <c r="G22" s="2800"/>
      <c r="H22" s="2040">
        <v>3283</v>
      </c>
      <c r="I22" s="2800"/>
      <c r="J22" s="2040">
        <v>0</v>
      </c>
      <c r="K22" s="2133"/>
      <c r="L22" s="2040">
        <v>2095</v>
      </c>
      <c r="M22" s="2041"/>
      <c r="N22" s="2040">
        <v>0</v>
      </c>
      <c r="O22" s="2041"/>
      <c r="P22" s="2040">
        <v>0</v>
      </c>
      <c r="Q22" s="2041"/>
      <c r="R22" s="2040">
        <v>0</v>
      </c>
      <c r="S22" s="2041"/>
      <c r="T22" s="2040">
        <v>929</v>
      </c>
      <c r="U22" s="2041"/>
      <c r="V22" s="2040">
        <v>0</v>
      </c>
      <c r="W22" s="2041"/>
      <c r="X22" s="2040">
        <v>1504</v>
      </c>
      <c r="Y22" s="2041"/>
      <c r="Z22" s="2040">
        <v>384.01</v>
      </c>
      <c r="AA22" s="2041"/>
      <c r="AB22" s="1263">
        <f t="shared" si="0"/>
        <v>8900.01</v>
      </c>
      <c r="AC22" s="657"/>
      <c r="AD22" s="677">
        <f t="shared" si="2"/>
        <v>8193.0049999999992</v>
      </c>
      <c r="AE22" s="690"/>
      <c r="AF22" s="1"/>
      <c r="AG22" s="654">
        <f t="shared" si="1"/>
        <v>200479.55054468324</v>
      </c>
      <c r="AH22" s="643"/>
      <c r="AI22" s="1"/>
      <c r="AM22" s="91"/>
      <c r="AO22" s="91"/>
      <c r="AQ22" s="2801"/>
      <c r="BC22" s="2025"/>
    </row>
    <row r="23" spans="1:55" x14ac:dyDescent="0.2">
      <c r="A23" s="642" t="s">
        <v>594</v>
      </c>
      <c r="B23" s="2131">
        <v>0</v>
      </c>
      <c r="C23" s="2133"/>
      <c r="D23" s="2040">
        <v>0</v>
      </c>
      <c r="E23" s="2800"/>
      <c r="F23" s="2040">
        <v>17</v>
      </c>
      <c r="G23" s="2800"/>
      <c r="H23" s="2040">
        <v>2040</v>
      </c>
      <c r="I23" s="2800"/>
      <c r="J23" s="2040">
        <v>81</v>
      </c>
      <c r="K23" s="2133"/>
      <c r="L23" s="2040">
        <v>1261</v>
      </c>
      <c r="M23" s="2041"/>
      <c r="N23" s="2040">
        <v>0</v>
      </c>
      <c r="O23" s="2041"/>
      <c r="P23" s="2040">
        <v>0</v>
      </c>
      <c r="Q23" s="2041"/>
      <c r="R23" s="2040">
        <v>166</v>
      </c>
      <c r="S23" s="2041"/>
      <c r="T23" s="2040">
        <v>0</v>
      </c>
      <c r="U23" s="2041"/>
      <c r="V23" s="2040">
        <v>0</v>
      </c>
      <c r="W23" s="2041"/>
      <c r="X23" s="2040">
        <v>674</v>
      </c>
      <c r="Y23" s="2041"/>
      <c r="Z23" s="2040">
        <v>67.8</v>
      </c>
      <c r="AA23" s="2041"/>
      <c r="AB23" s="1263">
        <f t="shared" si="0"/>
        <v>4306.8</v>
      </c>
      <c r="AC23" s="657"/>
      <c r="AD23" s="677">
        <f t="shared" si="2"/>
        <v>4523.8999999999996</v>
      </c>
      <c r="AE23" s="689"/>
      <c r="AF23" s="1"/>
      <c r="AG23" s="654">
        <f t="shared" si="1"/>
        <v>110698.02089820433</v>
      </c>
      <c r="AH23" s="643"/>
      <c r="AI23" s="1"/>
      <c r="AM23" s="91"/>
      <c r="AO23" s="91"/>
      <c r="AQ23" s="2801"/>
      <c r="BC23" s="2025"/>
    </row>
    <row r="24" spans="1:55" x14ac:dyDescent="0.2">
      <c r="A24" s="642" t="s">
        <v>520</v>
      </c>
      <c r="B24" s="2131">
        <v>0</v>
      </c>
      <c r="C24" s="2133"/>
      <c r="D24" s="2040">
        <v>0</v>
      </c>
      <c r="E24" s="2800"/>
      <c r="F24" s="2040">
        <v>2262</v>
      </c>
      <c r="G24" s="2800"/>
      <c r="H24" s="2040">
        <v>0</v>
      </c>
      <c r="I24" s="2800"/>
      <c r="J24" s="2040">
        <v>0</v>
      </c>
      <c r="K24" s="2133"/>
      <c r="L24" s="2040">
        <v>0</v>
      </c>
      <c r="M24" s="2041"/>
      <c r="N24" s="2040">
        <v>221</v>
      </c>
      <c r="O24" s="2041"/>
      <c r="P24" s="2040">
        <v>0</v>
      </c>
      <c r="Q24" s="2041"/>
      <c r="R24" s="2040">
        <v>0</v>
      </c>
      <c r="S24" s="2041"/>
      <c r="T24" s="2040">
        <v>0</v>
      </c>
      <c r="U24" s="2041"/>
      <c r="V24" s="2040">
        <v>0</v>
      </c>
      <c r="W24" s="2041"/>
      <c r="X24" s="2040">
        <v>8</v>
      </c>
      <c r="Y24" s="2041"/>
      <c r="Z24" s="2040">
        <v>0</v>
      </c>
      <c r="AA24" s="2041"/>
      <c r="AB24" s="1263">
        <f t="shared" si="0"/>
        <v>2491</v>
      </c>
      <c r="AC24" s="657"/>
      <c r="AD24" s="677">
        <f t="shared" si="2"/>
        <v>2597.5</v>
      </c>
      <c r="AE24" s="689"/>
      <c r="AF24" s="1"/>
      <c r="AG24" s="654">
        <f t="shared" si="1"/>
        <v>63559.784540570254</v>
      </c>
      <c r="AH24" s="643"/>
      <c r="AI24" s="1"/>
      <c r="AM24" s="91"/>
      <c r="AO24" s="91"/>
      <c r="AQ24" s="2801"/>
      <c r="BC24" s="2025"/>
    </row>
    <row r="25" spans="1:55" x14ac:dyDescent="0.2">
      <c r="A25" s="642" t="s">
        <v>531</v>
      </c>
      <c r="B25" s="2131">
        <v>457</v>
      </c>
      <c r="C25" s="2133"/>
      <c r="D25" s="2040">
        <v>0</v>
      </c>
      <c r="E25" s="2800"/>
      <c r="F25" s="2040">
        <v>1835</v>
      </c>
      <c r="G25" s="2800"/>
      <c r="H25" s="2040">
        <v>989</v>
      </c>
      <c r="I25" s="2800"/>
      <c r="J25" s="2040">
        <v>0</v>
      </c>
      <c r="K25" s="2133"/>
      <c r="L25" s="2040">
        <v>738</v>
      </c>
      <c r="M25" s="2041"/>
      <c r="N25" s="2040">
        <v>877</v>
      </c>
      <c r="O25" s="2041"/>
      <c r="P25" s="2040">
        <v>27</v>
      </c>
      <c r="Q25" s="2041"/>
      <c r="R25" s="2040">
        <v>0</v>
      </c>
      <c r="S25" s="2041"/>
      <c r="T25" s="2040">
        <v>155</v>
      </c>
      <c r="U25" s="2041"/>
      <c r="V25" s="2040">
        <v>0</v>
      </c>
      <c r="W25" s="2041"/>
      <c r="X25" s="2040">
        <v>699</v>
      </c>
      <c r="Y25" s="2041"/>
      <c r="Z25" s="2040">
        <v>134.97999999999999</v>
      </c>
      <c r="AA25" s="2041"/>
      <c r="AB25" s="1263">
        <f t="shared" si="0"/>
        <v>5911.98</v>
      </c>
      <c r="AC25" s="657"/>
      <c r="AD25" s="677">
        <f t="shared" si="2"/>
        <v>5982.99</v>
      </c>
      <c r="AE25" s="689"/>
      <c r="AF25" s="1"/>
      <c r="AG25" s="654">
        <f t="shared" si="1"/>
        <v>146401.36874240093</v>
      </c>
      <c r="AH25" s="643"/>
      <c r="AI25" s="1"/>
      <c r="AM25" s="91"/>
      <c r="AO25" s="91"/>
      <c r="AQ25" s="2801"/>
      <c r="BC25" s="2025"/>
    </row>
    <row r="26" spans="1:55" x14ac:dyDescent="0.2">
      <c r="A26" s="642" t="s">
        <v>500</v>
      </c>
      <c r="B26" s="2131">
        <v>3004</v>
      </c>
      <c r="C26" s="2133"/>
      <c r="D26" s="2040">
        <v>0</v>
      </c>
      <c r="E26" s="2800"/>
      <c r="F26" s="2040">
        <v>2394</v>
      </c>
      <c r="G26" s="2800"/>
      <c r="H26" s="2040">
        <v>3840</v>
      </c>
      <c r="I26" s="2800"/>
      <c r="J26" s="2040">
        <v>0</v>
      </c>
      <c r="K26" s="2133"/>
      <c r="L26" s="2040">
        <v>2229</v>
      </c>
      <c r="M26" s="2041"/>
      <c r="N26" s="2040">
        <v>0</v>
      </c>
      <c r="O26" s="2041"/>
      <c r="P26" s="2040">
        <v>0</v>
      </c>
      <c r="Q26" s="2041"/>
      <c r="R26" s="2040">
        <v>0</v>
      </c>
      <c r="S26" s="2041"/>
      <c r="T26" s="2040">
        <v>1004</v>
      </c>
      <c r="U26" s="2041"/>
      <c r="V26" s="2040">
        <v>0</v>
      </c>
      <c r="W26" s="2041"/>
      <c r="X26" s="2040">
        <v>2162</v>
      </c>
      <c r="Y26" s="2041"/>
      <c r="Z26" s="2040">
        <v>222.7</v>
      </c>
      <c r="AA26" s="2041"/>
      <c r="AB26" s="1263">
        <f t="shared" si="0"/>
        <v>14855.7</v>
      </c>
      <c r="AC26" s="657"/>
      <c r="AD26" s="677">
        <f t="shared" si="2"/>
        <v>12773.85</v>
      </c>
      <c r="AE26" s="689"/>
      <c r="AF26" s="1"/>
      <c r="AG26" s="654">
        <f t="shared" si="1"/>
        <v>312570.99278289254</v>
      </c>
      <c r="AH26" s="643"/>
      <c r="AI26" s="1"/>
      <c r="AM26" s="91"/>
      <c r="AO26" s="91"/>
      <c r="AQ26" s="2801"/>
      <c r="BC26" s="2025"/>
    </row>
    <row r="27" spans="1:55" x14ac:dyDescent="0.2">
      <c r="A27" s="642" t="s">
        <v>503</v>
      </c>
      <c r="B27" s="2131">
        <v>246</v>
      </c>
      <c r="C27" s="2133"/>
      <c r="D27" s="2040">
        <v>0</v>
      </c>
      <c r="E27" s="2800"/>
      <c r="F27" s="2040">
        <v>9</v>
      </c>
      <c r="G27" s="2800"/>
      <c r="H27" s="2040">
        <v>3791</v>
      </c>
      <c r="I27" s="2800"/>
      <c r="J27" s="2040">
        <v>0</v>
      </c>
      <c r="K27" s="2133"/>
      <c r="L27" s="2040">
        <v>2637</v>
      </c>
      <c r="M27" s="2041"/>
      <c r="N27" s="2040">
        <v>0</v>
      </c>
      <c r="O27" s="2041"/>
      <c r="P27" s="2040">
        <v>0</v>
      </c>
      <c r="Q27" s="2041"/>
      <c r="R27" s="2040">
        <v>0</v>
      </c>
      <c r="S27" s="2041"/>
      <c r="T27" s="2040">
        <v>376</v>
      </c>
      <c r="U27" s="2041"/>
      <c r="V27" s="2040">
        <v>132</v>
      </c>
      <c r="W27" s="2041"/>
      <c r="X27" s="2040">
        <v>4020</v>
      </c>
      <c r="Y27" s="2041"/>
      <c r="Z27" s="2040">
        <v>874</v>
      </c>
      <c r="AA27" s="2041"/>
      <c r="AB27" s="1263">
        <f t="shared" si="0"/>
        <v>12085</v>
      </c>
      <c r="AC27" s="657"/>
      <c r="AD27" s="677">
        <f t="shared" si="2"/>
        <v>10645.5</v>
      </c>
      <c r="AE27" s="690"/>
      <c r="AF27" s="1"/>
      <c r="AG27" s="654">
        <f t="shared" si="1"/>
        <v>260491.12081872593</v>
      </c>
      <c r="AH27" s="643"/>
      <c r="AI27" s="1"/>
      <c r="AM27" s="91"/>
      <c r="AO27" s="91"/>
      <c r="AQ27" s="2801"/>
      <c r="BC27" s="2025"/>
    </row>
    <row r="28" spans="1:55" x14ac:dyDescent="0.2">
      <c r="A28" s="642" t="s">
        <v>505</v>
      </c>
      <c r="B28" s="2131">
        <v>0</v>
      </c>
      <c r="C28" s="2133"/>
      <c r="D28" s="2040">
        <v>0</v>
      </c>
      <c r="E28" s="2800"/>
      <c r="F28" s="2040">
        <v>0</v>
      </c>
      <c r="G28" s="2800"/>
      <c r="H28" s="2040">
        <v>956</v>
      </c>
      <c r="I28" s="2800"/>
      <c r="J28" s="2040">
        <v>0</v>
      </c>
      <c r="K28" s="2133"/>
      <c r="L28" s="2040">
        <v>270</v>
      </c>
      <c r="M28" s="2041"/>
      <c r="N28" s="2040">
        <v>0</v>
      </c>
      <c r="O28" s="2041"/>
      <c r="P28" s="2040">
        <v>0</v>
      </c>
      <c r="Q28" s="2041"/>
      <c r="R28" s="2040">
        <v>0</v>
      </c>
      <c r="S28" s="2041"/>
      <c r="T28" s="2040">
        <v>283</v>
      </c>
      <c r="U28" s="2041"/>
      <c r="V28" s="2040">
        <v>0</v>
      </c>
      <c r="W28" s="2041"/>
      <c r="X28" s="2040">
        <v>436</v>
      </c>
      <c r="Y28" s="2041"/>
      <c r="Z28" s="2040">
        <v>46.6</v>
      </c>
      <c r="AA28" s="2041"/>
      <c r="AB28" s="1263">
        <f t="shared" si="0"/>
        <v>1991.6</v>
      </c>
      <c r="AC28" s="657"/>
      <c r="AD28" s="677">
        <f t="shared" si="2"/>
        <v>1743.8</v>
      </c>
      <c r="AE28" s="690"/>
      <c r="AF28" s="1"/>
      <c r="AG28" s="654">
        <f t="shared" si="1"/>
        <v>42670.087500229609</v>
      </c>
      <c r="AH28" s="643"/>
      <c r="AI28" s="1"/>
      <c r="AM28" s="91"/>
      <c r="AO28" s="91"/>
      <c r="AQ28" s="2801"/>
      <c r="BC28" s="2025"/>
    </row>
    <row r="29" spans="1:55" x14ac:dyDescent="0.2">
      <c r="A29" s="642" t="s">
        <v>988</v>
      </c>
      <c r="B29" s="2131">
        <v>0</v>
      </c>
      <c r="C29" s="2133"/>
      <c r="D29" s="2040">
        <v>0</v>
      </c>
      <c r="E29" s="2800"/>
      <c r="F29" s="2040">
        <v>0</v>
      </c>
      <c r="G29" s="2800"/>
      <c r="H29" s="2040">
        <v>270</v>
      </c>
      <c r="I29" s="2800"/>
      <c r="J29" s="2040">
        <v>0</v>
      </c>
      <c r="K29" s="2133"/>
      <c r="L29" s="2040">
        <v>469</v>
      </c>
      <c r="M29" s="2041"/>
      <c r="N29" s="2040">
        <v>0</v>
      </c>
      <c r="O29" s="2041"/>
      <c r="P29" s="2040">
        <v>9</v>
      </c>
      <c r="Q29" s="2041"/>
      <c r="R29" s="2040">
        <v>0</v>
      </c>
      <c r="S29" s="2041"/>
      <c r="T29" s="2040">
        <v>0</v>
      </c>
      <c r="U29" s="2041"/>
      <c r="V29" s="2040">
        <v>0</v>
      </c>
      <c r="W29" s="2041"/>
      <c r="X29" s="2040">
        <v>126</v>
      </c>
      <c r="Y29" s="2041"/>
      <c r="Z29" s="2040">
        <v>63.05</v>
      </c>
      <c r="AA29" s="2041"/>
      <c r="AB29" s="1263">
        <f t="shared" si="0"/>
        <v>937.05</v>
      </c>
      <c r="AC29" s="657"/>
      <c r="AD29" s="677">
        <f t="shared" si="2"/>
        <v>1072.5250000000001</v>
      </c>
      <c r="AE29" s="690"/>
      <c r="AF29" s="1"/>
      <c r="AG29" s="654">
        <f t="shared" si="1"/>
        <v>26244.257137391767</v>
      </c>
      <c r="AH29" s="643"/>
      <c r="AI29" s="1"/>
      <c r="AM29" s="91"/>
      <c r="AO29" s="91"/>
      <c r="AQ29" s="2801"/>
      <c r="BC29" s="2025"/>
    </row>
    <row r="30" spans="1:55" x14ac:dyDescent="0.2">
      <c r="A30" s="642" t="s">
        <v>104</v>
      </c>
      <c r="B30" s="2131">
        <v>7406</v>
      </c>
      <c r="C30" s="2133"/>
      <c r="D30" s="2040">
        <v>72</v>
      </c>
      <c r="E30" s="2800"/>
      <c r="F30" s="2040">
        <v>4624</v>
      </c>
      <c r="G30" s="2800"/>
      <c r="H30" s="2040">
        <v>9198</v>
      </c>
      <c r="I30" s="2800"/>
      <c r="J30" s="2040">
        <v>0</v>
      </c>
      <c r="K30" s="2133"/>
      <c r="L30" s="2040">
        <v>6665</v>
      </c>
      <c r="M30" s="2041"/>
      <c r="N30" s="2040">
        <v>1379</v>
      </c>
      <c r="O30" s="2041"/>
      <c r="P30" s="2040">
        <v>338</v>
      </c>
      <c r="Q30" s="2041"/>
      <c r="R30" s="2040">
        <v>0</v>
      </c>
      <c r="S30" s="2041"/>
      <c r="T30" s="2040">
        <v>4046</v>
      </c>
      <c r="U30" s="2041"/>
      <c r="V30" s="2040">
        <v>0</v>
      </c>
      <c r="W30" s="2041"/>
      <c r="X30" s="2040">
        <v>5147</v>
      </c>
      <c r="Y30" s="2041"/>
      <c r="Z30" s="2040">
        <v>423.01</v>
      </c>
      <c r="AA30" s="2041"/>
      <c r="AB30" s="674">
        <f t="shared" si="0"/>
        <v>39298.01</v>
      </c>
      <c r="AC30" s="657"/>
      <c r="AD30" s="677">
        <f t="shared" si="2"/>
        <v>34604.004999999997</v>
      </c>
      <c r="AE30" s="689"/>
      <c r="AF30" s="1"/>
      <c r="AG30" s="654">
        <f t="shared" si="1"/>
        <v>846746.14130541508</v>
      </c>
      <c r="AH30" s="643"/>
      <c r="AI30" s="1"/>
      <c r="AJ30" s="3413">
        <v>2.6</v>
      </c>
      <c r="AM30" s="91"/>
      <c r="AO30" s="91"/>
      <c r="AQ30" s="2801"/>
      <c r="BC30" s="2025"/>
    </row>
    <row r="31" spans="1:55" x14ac:dyDescent="0.2">
      <c r="A31" s="642" t="s">
        <v>506</v>
      </c>
      <c r="B31" s="2131">
        <v>0</v>
      </c>
      <c r="C31" s="2133"/>
      <c r="D31" s="2040">
        <v>0</v>
      </c>
      <c r="E31" s="2800"/>
      <c r="F31" s="2040">
        <v>13</v>
      </c>
      <c r="G31" s="2800"/>
      <c r="H31" s="2040">
        <v>2152</v>
      </c>
      <c r="I31" s="2800"/>
      <c r="J31" s="2040">
        <v>0</v>
      </c>
      <c r="K31" s="2133"/>
      <c r="L31" s="2040">
        <v>1397</v>
      </c>
      <c r="M31" s="2041"/>
      <c r="N31" s="2040">
        <v>0</v>
      </c>
      <c r="O31" s="2041"/>
      <c r="P31" s="2040">
        <v>0</v>
      </c>
      <c r="Q31" s="2041"/>
      <c r="R31" s="2040">
        <v>0</v>
      </c>
      <c r="S31" s="2041"/>
      <c r="T31" s="2040">
        <v>1378</v>
      </c>
      <c r="U31" s="2041"/>
      <c r="V31" s="2040">
        <v>73</v>
      </c>
      <c r="W31" s="2041"/>
      <c r="X31" s="2040">
        <v>1178</v>
      </c>
      <c r="Y31" s="2041"/>
      <c r="Z31" s="2040">
        <v>433.57</v>
      </c>
      <c r="AA31" s="2041"/>
      <c r="AB31" s="1263">
        <f t="shared" si="0"/>
        <v>6624.57</v>
      </c>
      <c r="AC31" s="657"/>
      <c r="AD31" s="677">
        <f t="shared" si="2"/>
        <v>5828.2849999999999</v>
      </c>
      <c r="AE31" s="690"/>
      <c r="AF31" s="1"/>
      <c r="AG31" s="654">
        <f t="shared" si="1"/>
        <v>142615.79936132338</v>
      </c>
      <c r="AH31" s="643"/>
      <c r="AI31" s="1"/>
      <c r="AJ31" s="3413"/>
      <c r="AM31" s="91"/>
      <c r="AO31" s="91"/>
      <c r="AQ31" s="2801"/>
      <c r="BC31" s="2025"/>
    </row>
    <row r="32" spans="1:55" x14ac:dyDescent="0.2">
      <c r="A32" s="658" t="s">
        <v>320</v>
      </c>
      <c r="B32" s="2131">
        <v>227</v>
      </c>
      <c r="C32" s="2133"/>
      <c r="D32" s="2040">
        <v>548</v>
      </c>
      <c r="E32" s="2800"/>
      <c r="F32" s="2040">
        <v>7125</v>
      </c>
      <c r="G32" s="2800"/>
      <c r="H32" s="2040">
        <v>0</v>
      </c>
      <c r="I32" s="2800"/>
      <c r="J32" s="2040">
        <v>0</v>
      </c>
      <c r="K32" s="2133"/>
      <c r="L32" s="2040">
        <v>537</v>
      </c>
      <c r="M32" s="2041"/>
      <c r="N32" s="2040">
        <v>3847</v>
      </c>
      <c r="O32" s="2041"/>
      <c r="P32" s="2040">
        <v>0</v>
      </c>
      <c r="Q32" s="2041"/>
      <c r="R32" s="2040">
        <v>0</v>
      </c>
      <c r="S32" s="2041"/>
      <c r="T32" s="2040">
        <v>0</v>
      </c>
      <c r="U32" s="2041"/>
      <c r="V32" s="2040">
        <v>0</v>
      </c>
      <c r="W32" s="2041"/>
      <c r="X32" s="2040">
        <v>118</v>
      </c>
      <c r="Y32" s="2041"/>
      <c r="Z32" s="2040">
        <v>56</v>
      </c>
      <c r="AA32" s="2041"/>
      <c r="AB32" s="1263">
        <f t="shared" si="0"/>
        <v>12458</v>
      </c>
      <c r="AC32" s="657"/>
      <c r="AD32" s="677">
        <f t="shared" si="2"/>
        <v>14175.5</v>
      </c>
      <c r="AE32" s="689"/>
      <c r="AF32" s="1"/>
      <c r="AG32" s="654">
        <f t="shared" si="1"/>
        <v>346868.80683536234</v>
      </c>
      <c r="AH32" s="643"/>
      <c r="AI32" s="1"/>
      <c r="AJ32" s="3413"/>
      <c r="AM32" s="91"/>
      <c r="AO32" s="91"/>
      <c r="AQ32" s="2801"/>
      <c r="BC32" s="2025"/>
    </row>
    <row r="33" spans="1:55" x14ac:dyDescent="0.2">
      <c r="A33" s="642" t="s">
        <v>614</v>
      </c>
      <c r="B33" s="2131">
        <v>3</v>
      </c>
      <c r="C33" s="2133"/>
      <c r="D33" s="2040">
        <v>0</v>
      </c>
      <c r="E33" s="2800"/>
      <c r="F33" s="2040">
        <v>2813</v>
      </c>
      <c r="G33" s="2800"/>
      <c r="H33" s="2040">
        <v>0</v>
      </c>
      <c r="I33" s="2800"/>
      <c r="J33" s="2040">
        <v>0</v>
      </c>
      <c r="K33" s="2133"/>
      <c r="L33" s="2040">
        <v>0</v>
      </c>
      <c r="M33" s="2041"/>
      <c r="N33" s="2040">
        <v>994</v>
      </c>
      <c r="O33" s="2041"/>
      <c r="P33" s="2040">
        <v>0</v>
      </c>
      <c r="Q33" s="2041"/>
      <c r="R33" s="2040">
        <v>0</v>
      </c>
      <c r="S33" s="2041"/>
      <c r="T33" s="2040">
        <v>0</v>
      </c>
      <c r="U33" s="2041"/>
      <c r="V33" s="2040">
        <v>0</v>
      </c>
      <c r="W33" s="2041"/>
      <c r="X33" s="2040">
        <v>124</v>
      </c>
      <c r="Y33" s="2041"/>
      <c r="Z33" s="2040">
        <v>1.5</v>
      </c>
      <c r="AA33" s="2041"/>
      <c r="AB33" s="1263">
        <f t="shared" si="0"/>
        <v>3935.5</v>
      </c>
      <c r="AC33" s="657"/>
      <c r="AD33" s="677">
        <f t="shared" si="2"/>
        <v>4368.25</v>
      </c>
      <c r="AE33" s="690"/>
      <c r="AF33" s="1"/>
      <c r="AG33" s="654">
        <f t="shared" si="1"/>
        <v>106889.32774565775</v>
      </c>
      <c r="AH33" s="643"/>
      <c r="AI33" s="1"/>
      <c r="AJ33" s="3413"/>
      <c r="AM33" s="91"/>
      <c r="AO33" s="91"/>
      <c r="AQ33" s="2801"/>
      <c r="BC33" s="2025"/>
    </row>
    <row r="34" spans="1:55" x14ac:dyDescent="0.2">
      <c r="A34" s="642" t="s">
        <v>509</v>
      </c>
      <c r="B34" s="2131">
        <v>0</v>
      </c>
      <c r="C34" s="2133"/>
      <c r="D34" s="2040">
        <v>0</v>
      </c>
      <c r="E34" s="2800"/>
      <c r="F34" s="2040">
        <v>100</v>
      </c>
      <c r="G34" s="2800"/>
      <c r="H34" s="2040">
        <v>913</v>
      </c>
      <c r="I34" s="2800"/>
      <c r="J34" s="2040">
        <v>0</v>
      </c>
      <c r="K34" s="2133"/>
      <c r="L34" s="2040">
        <v>957</v>
      </c>
      <c r="M34" s="2041"/>
      <c r="N34" s="2040">
        <v>0</v>
      </c>
      <c r="O34" s="2041"/>
      <c r="P34" s="2040">
        <v>0</v>
      </c>
      <c r="Q34" s="2041"/>
      <c r="R34" s="2040">
        <v>0</v>
      </c>
      <c r="S34" s="2041"/>
      <c r="T34" s="2040">
        <v>107</v>
      </c>
      <c r="U34" s="2041"/>
      <c r="V34" s="2040">
        <v>0</v>
      </c>
      <c r="W34" s="2041"/>
      <c r="X34" s="2040">
        <v>213</v>
      </c>
      <c r="Y34" s="2041"/>
      <c r="Z34" s="2040">
        <v>14.9</v>
      </c>
      <c r="AA34" s="2041"/>
      <c r="AB34" s="1263">
        <f t="shared" si="0"/>
        <v>2304.9</v>
      </c>
      <c r="AC34" s="657"/>
      <c r="AD34" s="677">
        <f t="shared" si="2"/>
        <v>2615.9499999999998</v>
      </c>
      <c r="AE34" s="689"/>
      <c r="AF34" s="1"/>
      <c r="AG34" s="654">
        <f t="shared" si="1"/>
        <v>64011.248650203946</v>
      </c>
      <c r="AH34" s="643"/>
      <c r="AI34" s="1"/>
      <c r="AM34" s="91"/>
      <c r="AO34" s="91"/>
      <c r="AQ34" s="2801"/>
      <c r="BC34" s="2025"/>
    </row>
    <row r="35" spans="1:55" x14ac:dyDescent="0.2">
      <c r="A35" s="658" t="s">
        <v>634</v>
      </c>
      <c r="B35" s="2131">
        <v>85</v>
      </c>
      <c r="C35" s="2133"/>
      <c r="D35" s="2040">
        <v>268</v>
      </c>
      <c r="E35" s="2800"/>
      <c r="F35" s="2040">
        <v>2097</v>
      </c>
      <c r="G35" s="2800"/>
      <c r="H35" s="2040">
        <v>370</v>
      </c>
      <c r="I35" s="2800"/>
      <c r="J35" s="2040">
        <v>0</v>
      </c>
      <c r="K35" s="2133"/>
      <c r="L35" s="2040">
        <v>1319</v>
      </c>
      <c r="M35" s="2041"/>
      <c r="N35" s="2040">
        <v>489</v>
      </c>
      <c r="O35" s="2041"/>
      <c r="P35" s="2040">
        <v>0</v>
      </c>
      <c r="Q35" s="2041"/>
      <c r="R35" s="2040">
        <v>0</v>
      </c>
      <c r="S35" s="2041"/>
      <c r="T35" s="2040">
        <v>227</v>
      </c>
      <c r="U35" s="2041"/>
      <c r="V35" s="2040">
        <v>0</v>
      </c>
      <c r="W35" s="2041"/>
      <c r="X35" s="2040">
        <v>108</v>
      </c>
      <c r="Y35" s="2041"/>
      <c r="Z35" s="2040">
        <v>37.270000000000003</v>
      </c>
      <c r="AA35" s="2041"/>
      <c r="AB35" s="1263">
        <f t="shared" si="0"/>
        <v>5000.2700000000004</v>
      </c>
      <c r="AC35" s="657"/>
      <c r="AD35" s="677">
        <f t="shared" si="2"/>
        <v>5541.6350000000002</v>
      </c>
      <c r="AE35" s="689"/>
      <c r="AF35" s="1"/>
      <c r="AG35" s="654">
        <f t="shared" si="1"/>
        <v>135601.58868238039</v>
      </c>
      <c r="AH35" s="643"/>
      <c r="AI35" s="1"/>
      <c r="AM35" s="91"/>
      <c r="AO35" s="91"/>
      <c r="AQ35" s="2801"/>
      <c r="BC35" s="2025"/>
    </row>
    <row r="36" spans="1:55" x14ac:dyDescent="0.2">
      <c r="A36" s="642" t="s">
        <v>511</v>
      </c>
      <c r="B36" s="2131">
        <v>354</v>
      </c>
      <c r="C36" s="2133"/>
      <c r="D36" s="2040">
        <v>0</v>
      </c>
      <c r="E36" s="2800"/>
      <c r="F36" s="2040">
        <v>0</v>
      </c>
      <c r="G36" s="2800"/>
      <c r="H36" s="2040">
        <v>1764</v>
      </c>
      <c r="I36" s="2800"/>
      <c r="J36" s="2040">
        <v>0</v>
      </c>
      <c r="K36" s="2133"/>
      <c r="L36" s="2040">
        <v>1159</v>
      </c>
      <c r="M36" s="2041"/>
      <c r="N36" s="2040">
        <v>0</v>
      </c>
      <c r="O36" s="2041"/>
      <c r="P36" s="2040">
        <v>0</v>
      </c>
      <c r="Q36" s="2041"/>
      <c r="R36" s="2040">
        <v>0</v>
      </c>
      <c r="S36" s="2041"/>
      <c r="T36" s="2040">
        <v>420</v>
      </c>
      <c r="U36" s="2041"/>
      <c r="V36" s="2040">
        <v>0</v>
      </c>
      <c r="W36" s="2041"/>
      <c r="X36" s="2040">
        <v>617</v>
      </c>
      <c r="Y36" s="2041"/>
      <c r="Z36" s="2040">
        <v>121</v>
      </c>
      <c r="AA36" s="2041"/>
      <c r="AB36" s="1263">
        <f t="shared" si="0"/>
        <v>4435</v>
      </c>
      <c r="AC36" s="657"/>
      <c r="AD36" s="677">
        <f t="shared" si="2"/>
        <v>4258.5</v>
      </c>
      <c r="AE36" s="689"/>
      <c r="AF36" s="1"/>
      <c r="AG36" s="654">
        <f t="shared" si="1"/>
        <v>104203.78920732182</v>
      </c>
      <c r="AH36" s="643"/>
      <c r="AI36" s="1"/>
      <c r="AM36" s="91"/>
      <c r="AO36" s="91"/>
      <c r="AQ36" s="2801"/>
      <c r="BC36" s="2025"/>
    </row>
    <row r="37" spans="1:55" x14ac:dyDescent="0.2">
      <c r="A37" s="642" t="s">
        <v>326</v>
      </c>
      <c r="B37" s="2131">
        <v>0</v>
      </c>
      <c r="C37" s="2133"/>
      <c r="D37" s="2040">
        <v>0</v>
      </c>
      <c r="E37" s="2800"/>
      <c r="F37" s="2040">
        <v>2</v>
      </c>
      <c r="G37" s="2800"/>
      <c r="H37" s="2040">
        <v>2172</v>
      </c>
      <c r="I37" s="2800"/>
      <c r="J37" s="2040">
        <v>0</v>
      </c>
      <c r="K37" s="2133"/>
      <c r="L37" s="2040">
        <v>1948</v>
      </c>
      <c r="M37" s="2041"/>
      <c r="N37" s="2040">
        <v>0</v>
      </c>
      <c r="O37" s="2041"/>
      <c r="P37" s="2040">
        <v>0</v>
      </c>
      <c r="Q37" s="2041"/>
      <c r="R37" s="2040">
        <v>0</v>
      </c>
      <c r="S37" s="2041"/>
      <c r="T37" s="2040">
        <v>841</v>
      </c>
      <c r="U37" s="2041"/>
      <c r="V37" s="2040">
        <v>0</v>
      </c>
      <c r="W37" s="2041"/>
      <c r="X37" s="2040">
        <v>1368</v>
      </c>
      <c r="Y37" s="2041"/>
      <c r="Z37" s="2040">
        <v>639.32000000000005</v>
      </c>
      <c r="AA37" s="2041"/>
      <c r="AB37" s="1263">
        <f t="shared" si="0"/>
        <v>6970.32</v>
      </c>
      <c r="AC37" s="657"/>
      <c r="AD37" s="677">
        <f t="shared" si="2"/>
        <v>6520.16</v>
      </c>
      <c r="AE37" s="690"/>
      <c r="AF37" s="1"/>
      <c r="AG37" s="654">
        <f t="shared" si="1"/>
        <v>159545.70347258693</v>
      </c>
      <c r="AH37" s="643"/>
      <c r="AM37" s="91"/>
      <c r="AO37" s="91"/>
      <c r="AQ37" s="2801"/>
      <c r="BC37" s="2025"/>
    </row>
    <row r="38" spans="1:55" ht="15.75" thickBot="1" x14ac:dyDescent="0.25">
      <c r="A38" s="6" t="s">
        <v>513</v>
      </c>
      <c r="B38" s="2131">
        <v>103</v>
      </c>
      <c r="C38" s="2133"/>
      <c r="D38" s="2040">
        <v>0</v>
      </c>
      <c r="E38" s="2800"/>
      <c r="F38" s="2040">
        <v>296</v>
      </c>
      <c r="G38" s="2800"/>
      <c r="H38" s="2040">
        <v>1444</v>
      </c>
      <c r="I38" s="2800"/>
      <c r="J38" s="2040">
        <v>0</v>
      </c>
      <c r="K38" s="2133"/>
      <c r="L38" s="2040">
        <v>1298</v>
      </c>
      <c r="M38" s="2041"/>
      <c r="N38" s="2040">
        <v>0</v>
      </c>
      <c r="O38" s="2041"/>
      <c r="P38" s="2040">
        <v>0</v>
      </c>
      <c r="Q38" s="2041"/>
      <c r="R38" s="2040">
        <v>0</v>
      </c>
      <c r="S38" s="2041"/>
      <c r="T38" s="2040">
        <v>361</v>
      </c>
      <c r="U38" s="2041"/>
      <c r="V38" s="2040">
        <v>54</v>
      </c>
      <c r="W38" s="2041"/>
      <c r="X38" s="2040">
        <v>243</v>
      </c>
      <c r="Y38" s="2041"/>
      <c r="Z38" s="2040">
        <v>9</v>
      </c>
      <c r="AA38" s="2802"/>
      <c r="AB38" s="2135">
        <f t="shared" si="0"/>
        <v>3808</v>
      </c>
      <c r="AC38" s="101"/>
      <c r="AD38" s="2026">
        <f t="shared" si="2"/>
        <v>4099</v>
      </c>
      <c r="AE38" s="571"/>
      <c r="AF38" s="14"/>
      <c r="AG38" s="716">
        <f t="shared" si="1"/>
        <v>100300.88809693839</v>
      </c>
      <c r="AH38" s="7"/>
      <c r="AI38" s="34"/>
      <c r="AM38" s="91"/>
      <c r="AO38" s="91"/>
      <c r="AQ38" s="2801"/>
      <c r="BC38" s="2025"/>
    </row>
    <row r="39" spans="1:55" ht="15.75" thickBot="1" x14ac:dyDescent="0.25">
      <c r="A39" s="87" t="s">
        <v>488</v>
      </c>
      <c r="B39" s="2136">
        <f>SUM(B15:B38)</f>
        <v>13364</v>
      </c>
      <c r="C39" s="2137"/>
      <c r="D39" s="2138">
        <f>SUM(D15:D38)</f>
        <v>1479</v>
      </c>
      <c r="E39" s="2803"/>
      <c r="F39" s="2138">
        <f>SUM(F15:F38)</f>
        <v>36545</v>
      </c>
      <c r="G39" s="2803"/>
      <c r="H39" s="2138">
        <f>SUM(H15:H38)</f>
        <v>41756</v>
      </c>
      <c r="I39" s="2803"/>
      <c r="J39" s="2138">
        <f>SUM(J15:J38)</f>
        <v>284</v>
      </c>
      <c r="K39" s="2137"/>
      <c r="L39" s="2138">
        <f>SUM(L15:L38)</f>
        <v>30595</v>
      </c>
      <c r="M39" s="2804"/>
      <c r="N39" s="2138">
        <f>SUM(N15:N38)</f>
        <v>15082</v>
      </c>
      <c r="O39" s="2804"/>
      <c r="P39" s="2138">
        <f>SUM(P15:P38)</f>
        <v>1030</v>
      </c>
      <c r="Q39" s="2804"/>
      <c r="R39" s="2138">
        <f>SUM(R15:R38)</f>
        <v>339</v>
      </c>
      <c r="S39" s="2804"/>
      <c r="T39" s="2138">
        <f>SUM(T15:T38)</f>
        <v>11826</v>
      </c>
      <c r="U39" s="2804"/>
      <c r="V39" s="2138">
        <f>SUM(V15:V38)</f>
        <v>427</v>
      </c>
      <c r="W39" s="2804"/>
      <c r="X39" s="2138">
        <f>SUM(X15:X38)</f>
        <v>24331</v>
      </c>
      <c r="Y39" s="2804"/>
      <c r="Z39" s="2138">
        <f>SUM(Z15:Z38)</f>
        <v>4619.3030000000008</v>
      </c>
      <c r="AA39" s="2804"/>
      <c r="AB39" s="2138">
        <f>SUM(AB15:AB38)</f>
        <v>181677.30300000001</v>
      </c>
      <c r="AC39" s="349"/>
      <c r="AD39" s="2029">
        <f>SUM(AD15:AD38)</f>
        <v>176163.65200000003</v>
      </c>
      <c r="AE39" s="349"/>
      <c r="AG39" s="1902">
        <v>4310654</v>
      </c>
      <c r="AH39" s="7"/>
      <c r="AI39" s="34"/>
      <c r="AM39" s="91"/>
      <c r="AO39" s="91"/>
      <c r="AQ39" s="2801"/>
      <c r="BC39" s="2025"/>
    </row>
    <row r="40" spans="1:55" s="34" customFormat="1" ht="15" x14ac:dyDescent="0.2">
      <c r="A40" s="245"/>
      <c r="C40" s="351"/>
      <c r="E40" s="351"/>
      <c r="G40" s="351"/>
      <c r="I40" s="351"/>
      <c r="J40" s="351"/>
      <c r="K40" s="351"/>
      <c r="L40" s="351"/>
      <c r="M40" s="351"/>
      <c r="N40" s="351"/>
      <c r="O40" s="351"/>
      <c r="P40" s="351"/>
      <c r="Q40" s="351"/>
      <c r="R40" s="351"/>
      <c r="S40" s="351"/>
      <c r="T40" s="351"/>
      <c r="U40" s="351"/>
      <c r="V40" s="392"/>
      <c r="W40" s="392"/>
      <c r="X40" s="392"/>
      <c r="Y40" s="392"/>
      <c r="Z40" s="351"/>
      <c r="AA40" s="351"/>
      <c r="AC40" s="351"/>
      <c r="AE40" s="351"/>
      <c r="AJ40"/>
    </row>
    <row r="41" spans="1:55" s="34" customFormat="1" ht="15" x14ac:dyDescent="0.2">
      <c r="A41" s="245"/>
      <c r="C41" s="351"/>
      <c r="E41" s="351"/>
      <c r="G41" s="351"/>
      <c r="I41" s="351"/>
      <c r="J41" s="351"/>
      <c r="K41" s="351"/>
      <c r="L41" s="351"/>
      <c r="M41" s="351"/>
      <c r="N41" s="351"/>
      <c r="O41" s="351"/>
      <c r="P41" s="351"/>
      <c r="Q41" s="351"/>
      <c r="R41" s="351"/>
      <c r="S41" s="351"/>
      <c r="T41" s="351"/>
      <c r="U41" s="351"/>
      <c r="V41" s="392"/>
      <c r="W41" s="392"/>
      <c r="X41" s="392"/>
      <c r="Y41" s="392"/>
      <c r="Z41" s="351"/>
      <c r="AG41" s="2704"/>
      <c r="AI41" s="351"/>
      <c r="AJ41"/>
    </row>
    <row r="42" spans="1:55" s="34" customFormat="1" ht="15" x14ac:dyDescent="0.2">
      <c r="A42" s="245"/>
      <c r="C42" s="351"/>
      <c r="E42" s="351"/>
      <c r="G42" s="351"/>
      <c r="I42" s="351"/>
      <c r="J42" s="351"/>
      <c r="K42" s="351"/>
      <c r="L42" s="351"/>
      <c r="M42" s="351"/>
      <c r="N42" s="351"/>
      <c r="O42" s="351"/>
      <c r="P42" s="351"/>
      <c r="Q42" s="351"/>
      <c r="R42" s="351"/>
      <c r="S42" s="351"/>
      <c r="T42" s="351"/>
      <c r="U42" s="351"/>
      <c r="V42" s="351"/>
      <c r="W42" s="351"/>
      <c r="X42" s="351"/>
      <c r="Y42" s="351"/>
      <c r="Z42" s="351"/>
      <c r="AI42" s="351"/>
      <c r="AJ42"/>
    </row>
    <row r="43" spans="1:55" s="34" customFormat="1" ht="15" x14ac:dyDescent="0.2">
      <c r="B43" s="351"/>
      <c r="C43" s="351"/>
      <c r="D43" s="351"/>
      <c r="E43" s="351"/>
      <c r="F43" s="351"/>
      <c r="G43" s="351"/>
      <c r="H43" s="351"/>
      <c r="I43" s="351"/>
      <c r="J43" s="351"/>
      <c r="K43" s="351"/>
      <c r="L43" s="351"/>
      <c r="M43" s="351"/>
      <c r="N43" s="351"/>
      <c r="O43" s="351"/>
      <c r="P43" s="351"/>
      <c r="Q43" s="351"/>
      <c r="R43" s="351"/>
      <c r="S43" s="351"/>
      <c r="T43" s="351"/>
      <c r="U43" s="351"/>
      <c r="V43" s="351"/>
      <c r="W43" s="351"/>
      <c r="X43" s="351"/>
      <c r="Y43" s="351"/>
      <c r="Z43" s="351"/>
      <c r="AA43" s="351"/>
      <c r="AB43" s="351"/>
      <c r="AC43" s="351"/>
      <c r="AD43" s="351"/>
      <c r="AE43" s="351"/>
      <c r="AG43"/>
      <c r="AH43"/>
      <c r="AI43" s="52"/>
      <c r="AJ43"/>
    </row>
    <row r="44" spans="1:55" s="34" customFormat="1" ht="15" x14ac:dyDescent="0.2">
      <c r="B44" s="351"/>
      <c r="C44" s="351"/>
      <c r="D44" s="351"/>
      <c r="E44" s="351"/>
      <c r="F44" s="351"/>
      <c r="G44" s="351"/>
      <c r="H44" s="351"/>
      <c r="I44" s="351"/>
      <c r="J44" s="351"/>
      <c r="K44" s="351"/>
      <c r="L44" s="351"/>
      <c r="M44" s="351"/>
      <c r="N44" s="351"/>
      <c r="O44" s="351"/>
      <c r="P44" s="351"/>
      <c r="Q44" s="351"/>
      <c r="R44" s="351"/>
      <c r="S44" s="351"/>
      <c r="T44" s="351"/>
      <c r="U44" s="351"/>
      <c r="V44" s="351"/>
      <c r="W44" s="351"/>
      <c r="X44" s="351"/>
      <c r="Y44" s="351"/>
      <c r="Z44" s="351"/>
      <c r="AA44" s="351"/>
      <c r="AB44" s="351"/>
      <c r="AC44" s="351"/>
      <c r="AD44" s="351"/>
      <c r="AE44" s="351"/>
      <c r="AG44"/>
      <c r="AH44"/>
      <c r="AI44"/>
      <c r="AJ44"/>
    </row>
    <row r="45" spans="1:55" x14ac:dyDescent="0.2">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row>
    <row r="47" spans="1:55" x14ac:dyDescent="0.2">
      <c r="AJ47" s="60"/>
    </row>
    <row r="53" spans="36:36" ht="15" x14ac:dyDescent="0.2">
      <c r="AJ53" s="34"/>
    </row>
    <row r="54" spans="36:36" ht="15" x14ac:dyDescent="0.2">
      <c r="AJ54" s="34"/>
    </row>
    <row r="55" spans="36:36" ht="15" x14ac:dyDescent="0.2">
      <c r="AJ55" s="34"/>
    </row>
    <row r="56" spans="36:36" ht="15" x14ac:dyDescent="0.2">
      <c r="AJ56" s="34"/>
    </row>
    <row r="57" spans="36:36" ht="15" x14ac:dyDescent="0.2">
      <c r="AJ57" s="34"/>
    </row>
    <row r="58" spans="36:36" ht="15" x14ac:dyDescent="0.2">
      <c r="AJ58" s="34"/>
    </row>
    <row r="59" spans="36:36" ht="15" x14ac:dyDescent="0.2">
      <c r="AJ59" s="34"/>
    </row>
    <row r="60" spans="36:36" ht="15" x14ac:dyDescent="0.2">
      <c r="AJ60" s="34"/>
    </row>
    <row r="61" spans="36:36" ht="15" x14ac:dyDescent="0.2">
      <c r="AJ61" s="34"/>
    </row>
    <row r="62" spans="36:36" ht="15" x14ac:dyDescent="0.2">
      <c r="AJ62" s="34"/>
    </row>
    <row r="63" spans="36:36" ht="15" x14ac:dyDescent="0.2">
      <c r="AJ63" s="34"/>
    </row>
    <row r="64" spans="36:36" ht="15" x14ac:dyDescent="0.2">
      <c r="AJ64" s="34"/>
    </row>
    <row r="65" spans="36:36" ht="15" x14ac:dyDescent="0.2">
      <c r="AJ65" s="34"/>
    </row>
    <row r="67" spans="36:36" ht="15" x14ac:dyDescent="0.2">
      <c r="AJ67" s="34"/>
    </row>
    <row r="68" spans="36:36" ht="15" x14ac:dyDescent="0.2">
      <c r="AJ68" s="34"/>
    </row>
  </sheetData>
  <mergeCells count="95">
    <mergeCell ref="B3:Q3"/>
    <mergeCell ref="AG3:AH3"/>
    <mergeCell ref="B4:AC4"/>
    <mergeCell ref="AD4:AE4"/>
    <mergeCell ref="AG4:AH4"/>
    <mergeCell ref="V7:W7"/>
    <mergeCell ref="B5:AC5"/>
    <mergeCell ref="AD5:AE5"/>
    <mergeCell ref="AG5:AH5"/>
    <mergeCell ref="AD6:AE6"/>
    <mergeCell ref="AG6:AH6"/>
    <mergeCell ref="B7:C7"/>
    <mergeCell ref="D7:E7"/>
    <mergeCell ref="F7:G7"/>
    <mergeCell ref="H7:I7"/>
    <mergeCell ref="J7:K7"/>
    <mergeCell ref="Z8:AA8"/>
    <mergeCell ref="X7:Y7"/>
    <mergeCell ref="Z7:AA7"/>
    <mergeCell ref="AD7:AE7"/>
    <mergeCell ref="B8:C8"/>
    <mergeCell ref="D8:E8"/>
    <mergeCell ref="F8:G8"/>
    <mergeCell ref="H8:I8"/>
    <mergeCell ref="J8:K8"/>
    <mergeCell ref="L8:M8"/>
    <mergeCell ref="N8:O8"/>
    <mergeCell ref="L7:M7"/>
    <mergeCell ref="N7:O7"/>
    <mergeCell ref="P7:Q7"/>
    <mergeCell ref="R7:S7"/>
    <mergeCell ref="T7:U7"/>
    <mergeCell ref="Z9:AA9"/>
    <mergeCell ref="AB8:AC8"/>
    <mergeCell ref="AD8:AE8"/>
    <mergeCell ref="AG8:AH8"/>
    <mergeCell ref="B9:C9"/>
    <mergeCell ref="D9:E9"/>
    <mergeCell ref="F9:G9"/>
    <mergeCell ref="H9:I9"/>
    <mergeCell ref="J9:K9"/>
    <mergeCell ref="L9:M9"/>
    <mergeCell ref="N9:O9"/>
    <mergeCell ref="P8:Q8"/>
    <mergeCell ref="R8:S8"/>
    <mergeCell ref="T8:U8"/>
    <mergeCell ref="V8:W8"/>
    <mergeCell ref="X8:Y8"/>
    <mergeCell ref="Z10:AA10"/>
    <mergeCell ref="AB9:AC9"/>
    <mergeCell ref="AD9:AE9"/>
    <mergeCell ref="AG9:AH9"/>
    <mergeCell ref="B10:C10"/>
    <mergeCell ref="D10:E10"/>
    <mergeCell ref="F10:G10"/>
    <mergeCell ref="H10:I10"/>
    <mergeCell ref="J10:K10"/>
    <mergeCell ref="L10:M10"/>
    <mergeCell ref="N10:O10"/>
    <mergeCell ref="P9:Q9"/>
    <mergeCell ref="R9:S9"/>
    <mergeCell ref="T9:U9"/>
    <mergeCell ref="V9:W9"/>
    <mergeCell ref="X9:Y9"/>
    <mergeCell ref="P10:Q10"/>
    <mergeCell ref="R10:S10"/>
    <mergeCell ref="T10:U10"/>
    <mergeCell ref="V10:W10"/>
    <mergeCell ref="X10:Y10"/>
    <mergeCell ref="B11:C11"/>
    <mergeCell ref="D11:E11"/>
    <mergeCell ref="F11:G11"/>
    <mergeCell ref="H11:I11"/>
    <mergeCell ref="J11:K11"/>
    <mergeCell ref="Z11:AA11"/>
    <mergeCell ref="J12:K12"/>
    <mergeCell ref="L12:M12"/>
    <mergeCell ref="N12:O12"/>
    <mergeCell ref="P12:Q12"/>
    <mergeCell ref="R12:S12"/>
    <mergeCell ref="T12:U12"/>
    <mergeCell ref="L11:M11"/>
    <mergeCell ref="N11:O11"/>
    <mergeCell ref="P11:Q11"/>
    <mergeCell ref="R11:S11"/>
    <mergeCell ref="T13:U13"/>
    <mergeCell ref="X13:Y13"/>
    <mergeCell ref="T11:U11"/>
    <mergeCell ref="V11:W11"/>
    <mergeCell ref="X11:Y11"/>
    <mergeCell ref="AG14:AH14"/>
    <mergeCell ref="AJ30:AJ33"/>
    <mergeCell ref="V12:W12"/>
    <mergeCell ref="X12:Y12"/>
    <mergeCell ref="AG12:AH12"/>
  </mergeCells>
  <pageMargins left="0.37" right="0.37" top="0.54" bottom="0.49" header="0.5" footer="0.5"/>
  <pageSetup paperSize="9" scale="5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7"/>
  <sheetViews>
    <sheetView showGridLines="0" zoomScale="70" zoomScaleNormal="70" workbookViewId="0">
      <pane xSplit="2" ySplit="11" topLeftCell="C12" activePane="bottomRight" state="frozen"/>
      <selection activeCell="A19" sqref="A19:I19"/>
      <selection pane="topRight" activeCell="A19" sqref="A19:I19"/>
      <selection pane="bottomLeft" activeCell="A19" sqref="A19:I19"/>
      <selection pane="bottomRight" activeCell="F14" sqref="F14"/>
    </sheetView>
  </sheetViews>
  <sheetFormatPr defaultRowHeight="12.75" x14ac:dyDescent="0.2"/>
  <cols>
    <col min="1" max="1" width="2.140625" customWidth="1"/>
    <col min="2" max="2" width="23.140625" customWidth="1"/>
    <col min="3" max="3" width="11.42578125" customWidth="1"/>
    <col min="4" max="4" width="2.85546875" customWidth="1"/>
    <col min="5" max="5" width="9.42578125" customWidth="1"/>
    <col min="6" max="6" width="1.28515625" customWidth="1"/>
    <col min="7" max="7" width="9.28515625" customWidth="1"/>
    <col min="8" max="8" width="3.7109375" customWidth="1"/>
    <col min="9" max="9" width="11.28515625" customWidth="1"/>
    <col min="10" max="10" width="3.42578125" customWidth="1"/>
    <col min="11" max="11" width="9.7109375" style="99" customWidth="1"/>
    <col min="12" max="12" width="3.5703125" customWidth="1"/>
    <col min="13" max="13" width="8.85546875" style="99" customWidth="1"/>
    <col min="14" max="14" width="1.140625" customWidth="1"/>
    <col min="15" max="15" width="9.85546875" customWidth="1"/>
    <col min="16" max="16" width="1.140625" customWidth="1"/>
    <col min="17" max="17" width="9.7109375" customWidth="1"/>
    <col min="18" max="18" width="1.42578125" customWidth="1"/>
    <col min="19" max="19" width="9.5703125" customWidth="1"/>
    <col min="20" max="20" width="1" customWidth="1"/>
    <col min="21" max="21" width="9.42578125" customWidth="1"/>
    <col min="22" max="22" width="1.42578125" customWidth="1"/>
    <col min="23" max="23" width="10.42578125" customWidth="1"/>
    <col min="24" max="24" width="1.28515625" customWidth="1"/>
    <col min="25" max="25" width="11.5703125" customWidth="1"/>
    <col min="26" max="26" width="1.28515625" customWidth="1"/>
    <col min="27" max="27" width="2.140625" customWidth="1"/>
    <col min="28" max="28" width="10" style="99" customWidth="1"/>
    <col min="29" max="29" width="2.85546875" customWidth="1"/>
    <col min="30" max="30" width="2.140625" customWidth="1"/>
    <col min="31" max="31" width="5.140625" customWidth="1"/>
    <col min="32" max="32" width="13.7109375" customWidth="1"/>
  </cols>
  <sheetData>
    <row r="1" spans="1:31" s="24" customFormat="1" ht="20.25" x14ac:dyDescent="0.3">
      <c r="A1" s="24" t="s">
        <v>1139</v>
      </c>
      <c r="K1" s="107"/>
      <c r="M1" s="107"/>
      <c r="T1" s="107"/>
    </row>
    <row r="2" spans="1:31" ht="13.5" thickBot="1" x14ac:dyDescent="0.25"/>
    <row r="3" spans="1:31" x14ac:dyDescent="0.2">
      <c r="A3" s="25"/>
      <c r="B3" s="28"/>
      <c r="C3" s="2871" t="s">
        <v>164</v>
      </c>
      <c r="D3" s="2876"/>
      <c r="E3" s="2876"/>
      <c r="F3" s="2876"/>
      <c r="G3" s="2876"/>
      <c r="H3" s="2876"/>
      <c r="I3" s="2876"/>
      <c r="J3" s="2877"/>
      <c r="K3" s="2871" t="s">
        <v>633</v>
      </c>
      <c r="L3" s="2876"/>
      <c r="M3" s="2876"/>
      <c r="N3" s="2876"/>
      <c r="O3" s="2876"/>
      <c r="P3" s="2876"/>
      <c r="Q3" s="2876"/>
      <c r="R3" s="2876"/>
      <c r="S3" s="2876"/>
      <c r="T3" s="2876"/>
      <c r="U3" s="2876"/>
      <c r="V3" s="2876"/>
      <c r="W3" s="2876"/>
      <c r="X3" s="2877"/>
      <c r="Y3" s="155"/>
      <c r="Z3" s="156"/>
      <c r="AB3" s="155"/>
      <c r="AC3" s="156"/>
    </row>
    <row r="4" spans="1:31" x14ac:dyDescent="0.2">
      <c r="A4" s="1"/>
      <c r="B4" s="5"/>
      <c r="C4" s="205"/>
      <c r="D4" s="73"/>
      <c r="E4" s="73"/>
      <c r="F4" s="73"/>
      <c r="G4" s="73"/>
      <c r="H4" s="73"/>
      <c r="I4" s="73"/>
      <c r="J4" s="59"/>
      <c r="K4" s="537"/>
      <c r="L4" s="18"/>
      <c r="M4" s="164"/>
      <c r="N4" s="18"/>
      <c r="O4" s="18"/>
      <c r="P4" s="18"/>
      <c r="Q4" s="37"/>
      <c r="R4" s="37"/>
      <c r="S4" s="37"/>
      <c r="T4" s="37"/>
      <c r="U4" s="37"/>
      <c r="V4" s="37"/>
      <c r="W4" s="37"/>
      <c r="X4" s="23"/>
      <c r="Y4" s="2851" t="s">
        <v>488</v>
      </c>
      <c r="Z4" s="2853"/>
      <c r="AB4" s="159" t="s">
        <v>21</v>
      </c>
      <c r="AC4" s="3"/>
    </row>
    <row r="5" spans="1:31" x14ac:dyDescent="0.2">
      <c r="A5" s="2851"/>
      <c r="B5" s="2853"/>
      <c r="C5" s="2879" t="s">
        <v>208</v>
      </c>
      <c r="D5" s="2850"/>
      <c r="E5" s="93"/>
      <c r="F5" s="2"/>
      <c r="G5" s="93" t="s">
        <v>165</v>
      </c>
      <c r="H5" s="2"/>
      <c r="I5" s="538"/>
      <c r="J5" s="2"/>
      <c r="K5" s="2880" t="s">
        <v>214</v>
      </c>
      <c r="L5" s="2856"/>
      <c r="M5" s="2856"/>
      <c r="N5" s="2857"/>
      <c r="O5" s="16" t="s">
        <v>222</v>
      </c>
      <c r="P5" s="2"/>
      <c r="Q5" s="16" t="s">
        <v>38</v>
      </c>
      <c r="R5" s="2"/>
      <c r="S5" s="93" t="s">
        <v>165</v>
      </c>
      <c r="T5" s="2"/>
      <c r="U5" s="538"/>
      <c r="V5" s="2"/>
      <c r="W5" s="16" t="s">
        <v>631</v>
      </c>
      <c r="X5" s="3"/>
      <c r="Y5" s="21"/>
      <c r="Z5" s="3"/>
      <c r="AB5" s="2845" t="s">
        <v>210</v>
      </c>
      <c r="AC5" s="2846"/>
    </row>
    <row r="6" spans="1:31" x14ac:dyDescent="0.2">
      <c r="A6" s="15"/>
      <c r="B6" s="55"/>
      <c r="C6" s="2851" t="s">
        <v>209</v>
      </c>
      <c r="D6" s="2864"/>
      <c r="E6" s="16"/>
      <c r="F6" s="2"/>
      <c r="G6" s="16" t="s">
        <v>256</v>
      </c>
      <c r="H6" s="2"/>
      <c r="I6" s="35"/>
      <c r="J6" s="2"/>
      <c r="K6" s="2845" t="s">
        <v>166</v>
      </c>
      <c r="L6" s="2860"/>
      <c r="M6" s="2860"/>
      <c r="N6" s="2859"/>
      <c r="O6" s="16" t="s">
        <v>218</v>
      </c>
      <c r="P6" s="2"/>
      <c r="Q6" s="16" t="s">
        <v>40</v>
      </c>
      <c r="R6" s="50"/>
      <c r="S6" s="16" t="s">
        <v>256</v>
      </c>
      <c r="T6" s="2"/>
      <c r="U6" s="16" t="s">
        <v>290</v>
      </c>
      <c r="V6" s="2"/>
      <c r="W6" s="35"/>
      <c r="X6" s="3"/>
      <c r="Y6" s="30"/>
      <c r="Z6" s="3"/>
      <c r="AB6" s="2845" t="s">
        <v>212</v>
      </c>
      <c r="AC6" s="2846"/>
    </row>
    <row r="7" spans="1:31" x14ac:dyDescent="0.2">
      <c r="A7" s="15"/>
      <c r="B7" s="55"/>
      <c r="C7" s="2851" t="s">
        <v>637</v>
      </c>
      <c r="D7" s="2864"/>
      <c r="E7" s="2854" t="s">
        <v>167</v>
      </c>
      <c r="F7" s="2864"/>
      <c r="G7" s="2854" t="s">
        <v>257</v>
      </c>
      <c r="H7" s="2864"/>
      <c r="I7" s="31"/>
      <c r="J7" s="2"/>
      <c r="K7" s="2845" t="s">
        <v>168</v>
      </c>
      <c r="L7" s="2860"/>
      <c r="M7" s="2860"/>
      <c r="N7" s="2859"/>
      <c r="O7" s="2854" t="s">
        <v>169</v>
      </c>
      <c r="P7" s="2864"/>
      <c r="Q7" s="2854" t="s">
        <v>41</v>
      </c>
      <c r="R7" s="2864"/>
      <c r="S7" s="2854" t="s">
        <v>257</v>
      </c>
      <c r="T7" s="2852"/>
      <c r="U7" s="2854" t="s">
        <v>291</v>
      </c>
      <c r="V7" s="2864"/>
      <c r="W7" s="16"/>
      <c r="X7" s="3"/>
      <c r="Y7" s="30"/>
      <c r="Z7" s="3"/>
      <c r="AB7" s="2845" t="s">
        <v>213</v>
      </c>
      <c r="AC7" s="2846"/>
    </row>
    <row r="8" spans="1:31" x14ac:dyDescent="0.2">
      <c r="A8" s="2878" t="s">
        <v>678</v>
      </c>
      <c r="B8" s="2853"/>
      <c r="C8" s="2851" t="s">
        <v>638</v>
      </c>
      <c r="D8" s="2864"/>
      <c r="E8" s="16" t="s">
        <v>170</v>
      </c>
      <c r="F8" s="2"/>
      <c r="G8" s="16" t="s">
        <v>387</v>
      </c>
      <c r="H8" s="2"/>
      <c r="I8" s="16" t="s">
        <v>488</v>
      </c>
      <c r="J8" s="2"/>
      <c r="K8" s="2881" t="s">
        <v>211</v>
      </c>
      <c r="L8" s="2862"/>
      <c r="M8" s="2862"/>
      <c r="N8" s="2863"/>
      <c r="O8" s="16" t="s">
        <v>171</v>
      </c>
      <c r="P8" s="2"/>
      <c r="Q8" s="2854" t="s">
        <v>42</v>
      </c>
      <c r="R8" s="2864"/>
      <c r="S8" s="16" t="s">
        <v>387</v>
      </c>
      <c r="T8" s="2"/>
      <c r="U8" s="2854" t="s">
        <v>292</v>
      </c>
      <c r="V8" s="2864"/>
      <c r="W8" s="31"/>
      <c r="X8" s="5"/>
      <c r="Y8" s="2851"/>
      <c r="Z8" s="2853"/>
      <c r="AB8" s="2845" t="s">
        <v>611</v>
      </c>
      <c r="AC8" s="2846"/>
    </row>
    <row r="9" spans="1:31" x14ac:dyDescent="0.2">
      <c r="A9" s="15"/>
      <c r="B9" s="55"/>
      <c r="C9" s="2851" t="s">
        <v>636</v>
      </c>
      <c r="D9" s="2864"/>
      <c r="E9" s="16"/>
      <c r="F9" s="2"/>
      <c r="G9" s="16" t="s">
        <v>223</v>
      </c>
      <c r="H9" s="2"/>
      <c r="I9" s="35"/>
      <c r="J9" s="2"/>
      <c r="K9" s="2845" t="s">
        <v>482</v>
      </c>
      <c r="L9" s="2859"/>
      <c r="M9" s="2858" t="s">
        <v>215</v>
      </c>
      <c r="N9" s="2859"/>
      <c r="O9" s="16" t="s">
        <v>172</v>
      </c>
      <c r="P9" s="2"/>
      <c r="Q9" s="2854"/>
      <c r="R9" s="2864"/>
      <c r="S9" s="16" t="s">
        <v>223</v>
      </c>
      <c r="T9" s="2"/>
      <c r="U9" s="2854" t="s">
        <v>173</v>
      </c>
      <c r="V9" s="2864"/>
      <c r="W9" s="31"/>
      <c r="X9" s="5"/>
      <c r="Y9" s="2851"/>
      <c r="Z9" s="2853"/>
      <c r="AB9" s="2845" t="s">
        <v>281</v>
      </c>
      <c r="AC9" s="2846"/>
    </row>
    <row r="10" spans="1:31" x14ac:dyDescent="0.2">
      <c r="A10" s="15"/>
      <c r="B10" s="55"/>
      <c r="C10" s="16"/>
      <c r="D10" s="2"/>
      <c r="E10" s="16"/>
      <c r="F10" s="2"/>
      <c r="G10" s="16" t="s">
        <v>174</v>
      </c>
      <c r="H10" s="2"/>
      <c r="I10" s="35"/>
      <c r="J10" s="2"/>
      <c r="K10" s="2845" t="s">
        <v>485</v>
      </c>
      <c r="L10" s="2859"/>
      <c r="M10" s="2858" t="s">
        <v>217</v>
      </c>
      <c r="N10" s="2859"/>
      <c r="O10" s="16" t="s">
        <v>221</v>
      </c>
      <c r="P10" s="2"/>
      <c r="Q10" s="2854"/>
      <c r="R10" s="2864"/>
      <c r="S10" s="16" t="s">
        <v>174</v>
      </c>
      <c r="T10" s="2"/>
      <c r="U10" s="66"/>
      <c r="V10" s="81"/>
      <c r="W10" s="31"/>
      <c r="X10" s="5"/>
      <c r="Y10" s="2851"/>
      <c r="Z10" s="2853"/>
      <c r="AB10" s="2845" t="s">
        <v>282</v>
      </c>
      <c r="AC10" s="2846"/>
    </row>
    <row r="11" spans="1:31" ht="13.5" thickBot="1" x14ac:dyDescent="0.25">
      <c r="A11" s="6"/>
      <c r="B11" s="7"/>
      <c r="C11" s="10" t="s">
        <v>486</v>
      </c>
      <c r="D11" s="8"/>
      <c r="E11" s="10" t="s">
        <v>486</v>
      </c>
      <c r="F11" s="8"/>
      <c r="G11" s="10" t="s">
        <v>486</v>
      </c>
      <c r="H11" s="8"/>
      <c r="I11" s="10" t="s">
        <v>486</v>
      </c>
      <c r="J11" s="8"/>
      <c r="K11" s="161" t="s">
        <v>486</v>
      </c>
      <c r="L11" s="8"/>
      <c r="M11" s="108" t="s">
        <v>486</v>
      </c>
      <c r="N11" s="226"/>
      <c r="O11" s="108" t="s">
        <v>486</v>
      </c>
      <c r="P11" s="8"/>
      <c r="Q11" s="10" t="s">
        <v>486</v>
      </c>
      <c r="R11" s="8"/>
      <c r="S11" s="10" t="s">
        <v>486</v>
      </c>
      <c r="T11" s="8"/>
      <c r="U11" s="10" t="s">
        <v>486</v>
      </c>
      <c r="V11" s="8"/>
      <c r="W11" s="10" t="s">
        <v>486</v>
      </c>
      <c r="X11" s="9"/>
      <c r="Y11" s="32" t="s">
        <v>486</v>
      </c>
      <c r="Z11" s="9"/>
      <c r="AB11" s="161" t="s">
        <v>486</v>
      </c>
      <c r="AC11" s="9"/>
      <c r="AE11" s="13"/>
    </row>
    <row r="12" spans="1:31" x14ac:dyDescent="0.2">
      <c r="A12" s="234"/>
      <c r="B12" s="235" t="s">
        <v>175</v>
      </c>
      <c r="C12" s="239">
        <v>426756.00785756949</v>
      </c>
      <c r="D12" s="540"/>
      <c r="E12" s="239"/>
      <c r="F12" s="540"/>
      <c r="G12" s="239"/>
      <c r="H12" s="540"/>
      <c r="I12" s="239">
        <v>426756.00785756949</v>
      </c>
      <c r="J12" s="541"/>
      <c r="K12" s="241">
        <v>45762</v>
      </c>
      <c r="L12" s="158"/>
      <c r="M12" s="236"/>
      <c r="N12" s="238"/>
      <c r="O12" s="236">
        <v>7203</v>
      </c>
      <c r="P12" s="238"/>
      <c r="Q12" s="236"/>
      <c r="R12" s="238"/>
      <c r="S12" s="236"/>
      <c r="T12" s="276"/>
      <c r="U12" s="236">
        <v>7759</v>
      </c>
      <c r="V12" s="238"/>
      <c r="W12" s="239">
        <v>60724</v>
      </c>
      <c r="X12" s="240"/>
      <c r="Y12" s="241">
        <v>487480.00785756949</v>
      </c>
      <c r="Z12" s="240"/>
      <c r="AB12" s="241">
        <v>16471</v>
      </c>
      <c r="AC12" s="235"/>
    </row>
    <row r="13" spans="1:31" x14ac:dyDescent="0.2">
      <c r="A13" s="1"/>
      <c r="B13" s="5" t="s">
        <v>494</v>
      </c>
      <c r="C13" s="11">
        <v>523517.45923831081</v>
      </c>
      <c r="D13" s="4"/>
      <c r="E13" s="11"/>
      <c r="F13" s="4"/>
      <c r="G13" s="11"/>
      <c r="H13" s="4"/>
      <c r="I13" s="112">
        <v>523517.45923831081</v>
      </c>
      <c r="J13" s="29"/>
      <c r="K13" s="44">
        <v>26317</v>
      </c>
      <c r="L13" s="14"/>
      <c r="M13" s="11"/>
      <c r="N13" s="85"/>
      <c r="O13" s="11">
        <v>3975</v>
      </c>
      <c r="P13" s="85"/>
      <c r="Q13" s="11"/>
      <c r="R13" s="85"/>
      <c r="S13" s="11"/>
      <c r="T13" s="114"/>
      <c r="U13" s="11">
        <v>4955</v>
      </c>
      <c r="V13" s="85"/>
      <c r="W13" s="112">
        <v>35247</v>
      </c>
      <c r="X13" s="101"/>
      <c r="Y13" s="44">
        <v>558764.45923831081</v>
      </c>
      <c r="Z13" s="101"/>
      <c r="AA13" s="14"/>
      <c r="AB13" s="44">
        <v>9472</v>
      </c>
      <c r="AC13" s="5"/>
    </row>
    <row r="14" spans="1:31" x14ac:dyDescent="0.2">
      <c r="A14" s="1"/>
      <c r="B14" s="5" t="s">
        <v>612</v>
      </c>
      <c r="C14" s="11">
        <v>152911.57463800345</v>
      </c>
      <c r="D14" s="4"/>
      <c r="E14" s="11"/>
      <c r="F14" s="4"/>
      <c r="G14" s="11">
        <v>13200</v>
      </c>
      <c r="H14" s="4"/>
      <c r="I14" s="112">
        <v>166111.57463800345</v>
      </c>
      <c r="J14" s="29"/>
      <c r="K14" s="44">
        <v>26288</v>
      </c>
      <c r="L14" s="14"/>
      <c r="M14" s="11"/>
      <c r="N14" s="85"/>
      <c r="O14" s="11">
        <v>2830</v>
      </c>
      <c r="P14" s="85"/>
      <c r="Q14" s="11"/>
      <c r="R14" s="85"/>
      <c r="S14" s="11"/>
      <c r="T14" s="115"/>
      <c r="U14" s="11">
        <v>1845</v>
      </c>
      <c r="V14" s="85"/>
      <c r="W14" s="112">
        <v>30963</v>
      </c>
      <c r="X14" s="101"/>
      <c r="Y14" s="44">
        <v>197074.57463800345</v>
      </c>
      <c r="Z14" s="101"/>
      <c r="AA14" s="14"/>
      <c r="AB14" s="44">
        <v>9462</v>
      </c>
      <c r="AC14" s="5"/>
    </row>
    <row r="15" spans="1:31" x14ac:dyDescent="0.2">
      <c r="A15" s="1"/>
      <c r="B15" s="5" t="s">
        <v>613</v>
      </c>
      <c r="C15" s="11">
        <v>353869.82532726676</v>
      </c>
      <c r="D15" s="4"/>
      <c r="E15" s="11"/>
      <c r="F15" s="4"/>
      <c r="G15" s="11"/>
      <c r="H15" s="4"/>
      <c r="I15" s="112">
        <v>353869.82532726676</v>
      </c>
      <c r="J15" s="29"/>
      <c r="K15" s="44">
        <v>54570</v>
      </c>
      <c r="L15" s="14"/>
      <c r="M15" s="11"/>
      <c r="N15" s="85"/>
      <c r="O15" s="11">
        <v>3835</v>
      </c>
      <c r="P15" s="85"/>
      <c r="Q15" s="11"/>
      <c r="R15" s="85"/>
      <c r="S15" s="11"/>
      <c r="T15" s="114"/>
      <c r="U15" s="11">
        <v>3232</v>
      </c>
      <c r="V15" s="85"/>
      <c r="W15" s="112">
        <v>61637</v>
      </c>
      <c r="X15" s="101"/>
      <c r="Y15" s="44">
        <v>415506.82532726676</v>
      </c>
      <c r="Z15" s="101"/>
      <c r="AA15" s="14"/>
      <c r="AB15" s="44">
        <v>19641</v>
      </c>
      <c r="AC15" s="5"/>
    </row>
    <row r="16" spans="1:31" x14ac:dyDescent="0.2">
      <c r="A16" s="1"/>
      <c r="B16" s="5" t="s">
        <v>496</v>
      </c>
      <c r="C16" s="11">
        <v>131277.23659622986</v>
      </c>
      <c r="D16" s="4"/>
      <c r="E16" s="11"/>
      <c r="F16" s="4"/>
      <c r="G16" s="11"/>
      <c r="H16" s="4"/>
      <c r="I16" s="112">
        <v>131277.23659622986</v>
      </c>
      <c r="J16" s="29"/>
      <c r="K16" s="44">
        <v>14802</v>
      </c>
      <c r="L16" s="14"/>
      <c r="M16" s="11"/>
      <c r="N16" s="85"/>
      <c r="O16" s="11">
        <v>424</v>
      </c>
      <c r="P16" s="85"/>
      <c r="Q16" s="11"/>
      <c r="R16" s="85"/>
      <c r="S16" s="11"/>
      <c r="T16" s="114"/>
      <c r="U16" s="11">
        <v>1000</v>
      </c>
      <c r="V16" s="85"/>
      <c r="W16" s="112">
        <v>16226</v>
      </c>
      <c r="X16" s="101"/>
      <c r="Y16" s="44">
        <v>147503.23659622986</v>
      </c>
      <c r="Z16" s="101"/>
      <c r="AA16" s="14"/>
      <c r="AB16" s="44">
        <v>5328</v>
      </c>
      <c r="AC16" s="5"/>
    </row>
    <row r="17" spans="1:31" x14ac:dyDescent="0.2">
      <c r="A17" s="1"/>
      <c r="B17" s="5" t="s">
        <v>518</v>
      </c>
      <c r="C17" s="11">
        <v>417878.19938480062</v>
      </c>
      <c r="D17" s="4"/>
      <c r="E17" s="11"/>
      <c r="F17" s="4"/>
      <c r="G17" s="11">
        <v>14200</v>
      </c>
      <c r="H17" s="4"/>
      <c r="I17" s="112">
        <v>432078.19938480062</v>
      </c>
      <c r="J17" s="29"/>
      <c r="K17" s="44">
        <v>26723</v>
      </c>
      <c r="L17" s="14"/>
      <c r="M17" s="11"/>
      <c r="N17" s="85"/>
      <c r="O17" s="11">
        <v>2836</v>
      </c>
      <c r="P17" s="85"/>
      <c r="Q17" s="11"/>
      <c r="R17" s="85"/>
      <c r="S17" s="11"/>
      <c r="T17" s="114"/>
      <c r="U17" s="11">
        <v>4439</v>
      </c>
      <c r="V17" s="85"/>
      <c r="W17" s="112">
        <v>33998</v>
      </c>
      <c r="X17" s="101"/>
      <c r="Y17" s="44">
        <v>466076.19938480062</v>
      </c>
      <c r="Z17" s="101"/>
      <c r="AA17" s="14"/>
      <c r="AB17" s="44">
        <v>9618</v>
      </c>
      <c r="AC17" s="5"/>
    </row>
    <row r="18" spans="1:31" x14ac:dyDescent="0.2">
      <c r="A18" s="1"/>
      <c r="B18" s="5" t="s">
        <v>592</v>
      </c>
      <c r="C18" s="11">
        <v>648555.74682618317</v>
      </c>
      <c r="D18" s="4"/>
      <c r="E18" s="11"/>
      <c r="F18" s="4"/>
      <c r="G18" s="11">
        <v>31100</v>
      </c>
      <c r="H18" s="4"/>
      <c r="I18" s="112">
        <v>679655.74682618317</v>
      </c>
      <c r="J18" s="20"/>
      <c r="K18" s="44">
        <v>70535</v>
      </c>
      <c r="L18" s="14"/>
      <c r="M18" s="11"/>
      <c r="N18" s="85"/>
      <c r="O18" s="11">
        <v>6673</v>
      </c>
      <c r="P18" s="85"/>
      <c r="Q18" s="11"/>
      <c r="R18" s="85"/>
      <c r="S18" s="11"/>
      <c r="T18" s="115"/>
      <c r="U18" s="11">
        <v>9495</v>
      </c>
      <c r="V18" s="85"/>
      <c r="W18" s="112">
        <v>86703</v>
      </c>
      <c r="X18" s="101"/>
      <c r="Y18" s="44">
        <v>766358.74682618317</v>
      </c>
      <c r="Z18" s="101"/>
      <c r="AA18" s="14"/>
      <c r="AB18" s="44">
        <v>25387</v>
      </c>
      <c r="AC18" s="5"/>
    </row>
    <row r="19" spans="1:31" x14ac:dyDescent="0.2">
      <c r="A19" s="1"/>
      <c r="B19" s="5" t="s">
        <v>593</v>
      </c>
      <c r="C19" s="11">
        <v>735839.30209474824</v>
      </c>
      <c r="D19" s="4"/>
      <c r="E19" s="11"/>
      <c r="F19" s="4"/>
      <c r="G19" s="11"/>
      <c r="H19" s="4"/>
      <c r="I19" s="112">
        <v>735839.30209474824</v>
      </c>
      <c r="J19" s="29"/>
      <c r="K19" s="44">
        <v>63355</v>
      </c>
      <c r="L19" s="14"/>
      <c r="M19" s="11"/>
      <c r="N19" s="85"/>
      <c r="O19" s="11">
        <v>9375</v>
      </c>
      <c r="P19" s="85"/>
      <c r="Q19" s="11"/>
      <c r="R19" s="85"/>
      <c r="S19" s="11"/>
      <c r="T19" s="114"/>
      <c r="U19" s="11">
        <v>6000</v>
      </c>
      <c r="V19" s="85"/>
      <c r="W19" s="112">
        <v>78730</v>
      </c>
      <c r="X19" s="101"/>
      <c r="Y19" s="44">
        <v>814569.30209474824</v>
      </c>
      <c r="Z19" s="101"/>
      <c r="AA19" s="14"/>
      <c r="AB19" s="44">
        <v>22803</v>
      </c>
      <c r="AC19" s="5"/>
    </row>
    <row r="20" spans="1:31" x14ac:dyDescent="0.2">
      <c r="A20" s="1"/>
      <c r="B20" s="5" t="s">
        <v>594</v>
      </c>
      <c r="C20" s="11">
        <v>336388.76271746121</v>
      </c>
      <c r="D20" s="4"/>
      <c r="E20" s="11"/>
      <c r="F20" s="4"/>
      <c r="G20" s="11"/>
      <c r="H20" s="4"/>
      <c r="I20" s="112">
        <v>336388.76271746121</v>
      </c>
      <c r="J20" s="29"/>
      <c r="K20" s="44">
        <v>39989</v>
      </c>
      <c r="L20" s="14"/>
      <c r="M20" s="11"/>
      <c r="N20" s="85"/>
      <c r="O20" s="11">
        <v>2893</v>
      </c>
      <c r="P20" s="85"/>
      <c r="Q20" s="11"/>
      <c r="R20" s="85"/>
      <c r="S20" s="11"/>
      <c r="T20" s="114"/>
      <c r="U20" s="11">
        <v>4700</v>
      </c>
      <c r="V20" s="85"/>
      <c r="W20" s="112">
        <v>47582</v>
      </c>
      <c r="X20" s="101"/>
      <c r="Y20" s="44">
        <v>383970.76271746121</v>
      </c>
      <c r="Z20" s="101"/>
      <c r="AA20" s="14"/>
      <c r="AB20" s="44">
        <v>14393</v>
      </c>
      <c r="AC20" s="5"/>
    </row>
    <row r="21" spans="1:31" x14ac:dyDescent="0.2">
      <c r="A21" s="1"/>
      <c r="B21" s="5" t="s">
        <v>520</v>
      </c>
      <c r="C21" s="196">
        <v>113436.92529617062</v>
      </c>
      <c r="D21" s="4"/>
      <c r="E21" s="11"/>
      <c r="F21" s="4"/>
      <c r="G21" s="11"/>
      <c r="H21" s="4"/>
      <c r="I21" s="112">
        <v>113436.92529617062</v>
      </c>
      <c r="J21" s="29"/>
      <c r="K21" s="44">
        <v>24662</v>
      </c>
      <c r="L21" s="14"/>
      <c r="M21" s="11"/>
      <c r="N21" s="85"/>
      <c r="O21" s="11">
        <v>840</v>
      </c>
      <c r="P21" s="85"/>
      <c r="Q21" s="11"/>
      <c r="R21" s="85"/>
      <c r="S21" s="11"/>
      <c r="T21" s="114"/>
      <c r="U21" s="11">
        <v>6193</v>
      </c>
      <c r="V21" s="85"/>
      <c r="W21" s="112">
        <v>31695</v>
      </c>
      <c r="X21" s="101"/>
      <c r="Y21" s="44">
        <v>145131.92529617064</v>
      </c>
      <c r="Z21" s="101"/>
      <c r="AA21" s="14"/>
      <c r="AB21" s="44">
        <v>8877</v>
      </c>
      <c r="AC21" s="5"/>
    </row>
    <row r="22" spans="1:31" x14ac:dyDescent="0.2">
      <c r="A22" s="1"/>
      <c r="B22" s="5" t="s">
        <v>531</v>
      </c>
      <c r="C22" s="196">
        <v>385527.50119880692</v>
      </c>
      <c r="D22" s="4"/>
      <c r="E22" s="11"/>
      <c r="F22" s="4"/>
      <c r="G22" s="11">
        <v>28500</v>
      </c>
      <c r="H22" s="4"/>
      <c r="I22" s="112">
        <v>414027.50119880692</v>
      </c>
      <c r="J22" s="29"/>
      <c r="K22" s="44">
        <v>30990</v>
      </c>
      <c r="L22" s="14"/>
      <c r="M22" s="11"/>
      <c r="N22" s="85"/>
      <c r="O22" s="11">
        <v>4592</v>
      </c>
      <c r="P22" s="85"/>
      <c r="Q22" s="11"/>
      <c r="R22" s="85"/>
      <c r="S22" s="11"/>
      <c r="T22" s="114"/>
      <c r="U22" s="11">
        <v>10035</v>
      </c>
      <c r="V22" s="85"/>
      <c r="W22" s="112">
        <v>45617</v>
      </c>
      <c r="X22" s="101"/>
      <c r="Y22" s="44">
        <v>459644.50119880692</v>
      </c>
      <c r="Z22" s="101"/>
      <c r="AA22" s="14"/>
      <c r="AB22" s="44">
        <v>11153</v>
      </c>
      <c r="AC22" s="5"/>
      <c r="AE22" s="2874">
        <v>1.5</v>
      </c>
    </row>
    <row r="23" spans="1:31" x14ac:dyDescent="0.2">
      <c r="A23" s="1"/>
      <c r="B23" s="5" t="s">
        <v>500</v>
      </c>
      <c r="C23" s="11">
        <v>526535.86214569188</v>
      </c>
      <c r="D23" s="4"/>
      <c r="E23" s="11"/>
      <c r="F23" s="4"/>
      <c r="G23" s="11"/>
      <c r="H23" s="4"/>
      <c r="I23" s="112">
        <v>526535.86214569188</v>
      </c>
      <c r="J23" s="29"/>
      <c r="K23" s="44">
        <v>29398</v>
      </c>
      <c r="L23" s="14"/>
      <c r="M23" s="11"/>
      <c r="N23" s="85"/>
      <c r="O23" s="11">
        <v>4119</v>
      </c>
      <c r="P23" s="85"/>
      <c r="Q23" s="11"/>
      <c r="R23" s="85"/>
      <c r="S23" s="11"/>
      <c r="T23" s="114"/>
      <c r="U23" s="11">
        <v>5820</v>
      </c>
      <c r="V23" s="85"/>
      <c r="W23" s="112">
        <v>39337</v>
      </c>
      <c r="X23" s="101"/>
      <c r="Y23" s="44">
        <v>565872.86214569188</v>
      </c>
      <c r="Z23" s="101"/>
      <c r="AA23" s="14"/>
      <c r="AB23" s="44">
        <v>10581</v>
      </c>
      <c r="AC23" s="5"/>
      <c r="AE23" s="2874"/>
    </row>
    <row r="24" spans="1:31" x14ac:dyDescent="0.2">
      <c r="A24" s="1"/>
      <c r="B24" s="5" t="s">
        <v>503</v>
      </c>
      <c r="C24" s="11">
        <v>869371.12419122818</v>
      </c>
      <c r="D24" s="4"/>
      <c r="E24" s="11">
        <v>50000</v>
      </c>
      <c r="F24" s="4"/>
      <c r="G24" s="11">
        <v>33000</v>
      </c>
      <c r="H24" s="4"/>
      <c r="I24" s="112">
        <v>952371.12419122818</v>
      </c>
      <c r="J24" s="29"/>
      <c r="K24" s="44">
        <v>37985</v>
      </c>
      <c r="L24" s="14"/>
      <c r="M24" s="11"/>
      <c r="N24" s="85"/>
      <c r="O24" s="11">
        <v>550</v>
      </c>
      <c r="P24" s="85"/>
      <c r="Q24" s="11"/>
      <c r="R24" s="85"/>
      <c r="S24" s="11"/>
      <c r="T24" s="114"/>
      <c r="U24" s="11">
        <v>4185</v>
      </c>
      <c r="V24" s="85"/>
      <c r="W24" s="112">
        <v>42720</v>
      </c>
      <c r="X24" s="101"/>
      <c r="Y24" s="44">
        <v>995091.12419122818</v>
      </c>
      <c r="Z24" s="101"/>
      <c r="AA24" s="14"/>
      <c r="AB24" s="44">
        <v>13672</v>
      </c>
      <c r="AC24" s="5"/>
      <c r="AE24" s="2874"/>
    </row>
    <row r="25" spans="1:31" x14ac:dyDescent="0.2">
      <c r="A25" s="1"/>
      <c r="B25" s="5" t="s">
        <v>505</v>
      </c>
      <c r="C25" s="11">
        <v>137798.22191281879</v>
      </c>
      <c r="D25" s="4"/>
      <c r="E25" s="11"/>
      <c r="F25" s="4"/>
      <c r="G25" s="11"/>
      <c r="H25" s="4"/>
      <c r="I25" s="112">
        <v>137798.22191281879</v>
      </c>
      <c r="J25" s="29"/>
      <c r="K25" s="44">
        <v>4933</v>
      </c>
      <c r="L25" s="14"/>
      <c r="M25" s="11"/>
      <c r="N25" s="85"/>
      <c r="O25" s="11">
        <v>668</v>
      </c>
      <c r="P25" s="85"/>
      <c r="Q25" s="11"/>
      <c r="R25" s="85"/>
      <c r="S25" s="11"/>
      <c r="T25" s="114"/>
      <c r="U25" s="11">
        <v>2338</v>
      </c>
      <c r="V25" s="85"/>
      <c r="W25" s="112">
        <v>7939</v>
      </c>
      <c r="X25" s="101"/>
      <c r="Y25" s="44">
        <v>145737.22191281879</v>
      </c>
      <c r="Z25" s="101"/>
      <c r="AA25" s="14"/>
      <c r="AB25" s="44">
        <v>1775</v>
      </c>
      <c r="AC25" s="5"/>
      <c r="AE25" s="2874"/>
    </row>
    <row r="26" spans="1:31" x14ac:dyDescent="0.2">
      <c r="A26" s="1"/>
      <c r="B26" s="5" t="s">
        <v>104</v>
      </c>
      <c r="C26" s="196">
        <v>957936.87216557877</v>
      </c>
      <c r="D26" s="378"/>
      <c r="E26" s="196"/>
      <c r="F26" s="378"/>
      <c r="G26" s="196"/>
      <c r="H26" s="378"/>
      <c r="I26" s="112">
        <v>957936.87216557877</v>
      </c>
      <c r="J26" s="29"/>
      <c r="K26" s="44">
        <v>39843</v>
      </c>
      <c r="L26" s="14"/>
      <c r="M26" s="11"/>
      <c r="N26" s="85"/>
      <c r="O26" s="11">
        <v>17721</v>
      </c>
      <c r="P26" s="85"/>
      <c r="Q26" s="11"/>
      <c r="R26" s="85"/>
      <c r="S26" s="11"/>
      <c r="T26" s="115"/>
      <c r="U26" s="11">
        <v>3020</v>
      </c>
      <c r="V26" s="85"/>
      <c r="W26" s="112">
        <v>60584</v>
      </c>
      <c r="X26" s="101"/>
      <c r="Y26" s="44">
        <v>1018520.8721655788</v>
      </c>
      <c r="Z26" s="101"/>
      <c r="AA26" s="14"/>
      <c r="AB26" s="44">
        <v>14340</v>
      </c>
      <c r="AC26" s="5"/>
    </row>
    <row r="27" spans="1:31" x14ac:dyDescent="0.2">
      <c r="A27" s="1"/>
      <c r="B27" s="5" t="s">
        <v>506</v>
      </c>
      <c r="C27" s="11">
        <v>529058.15938379103</v>
      </c>
      <c r="D27" s="4"/>
      <c r="E27" s="11"/>
      <c r="F27" s="4"/>
      <c r="G27" s="11"/>
      <c r="H27" s="4"/>
      <c r="I27" s="112">
        <v>529058.15938379103</v>
      </c>
      <c r="J27" s="29"/>
      <c r="K27" s="44">
        <v>7542</v>
      </c>
      <c r="L27" s="14"/>
      <c r="M27" s="11"/>
      <c r="N27" s="85"/>
      <c r="O27" s="11">
        <v>4570</v>
      </c>
      <c r="P27" s="85"/>
      <c r="Q27" s="11"/>
      <c r="R27" s="85"/>
      <c r="S27" s="11"/>
      <c r="T27" s="114"/>
      <c r="U27" s="11">
        <v>720</v>
      </c>
      <c r="V27" s="85"/>
      <c r="W27" s="112">
        <v>12832</v>
      </c>
      <c r="X27" s="101"/>
      <c r="Y27" s="44">
        <v>541890.15938379103</v>
      </c>
      <c r="Z27" s="101"/>
      <c r="AA27" s="14"/>
      <c r="AB27" s="44">
        <v>2715</v>
      </c>
      <c r="AC27" s="5"/>
    </row>
    <row r="28" spans="1:31" x14ac:dyDescent="0.2">
      <c r="A28" s="1"/>
      <c r="B28" s="5" t="s">
        <v>106</v>
      </c>
      <c r="C28" s="11">
        <v>772229.12656869285</v>
      </c>
      <c r="D28" s="4"/>
      <c r="E28" s="11"/>
      <c r="F28" s="4"/>
      <c r="G28" s="11"/>
      <c r="H28" s="4"/>
      <c r="I28" s="112">
        <v>772229.12656869285</v>
      </c>
      <c r="J28" s="29"/>
      <c r="K28" s="44">
        <v>101205</v>
      </c>
      <c r="L28" s="14"/>
      <c r="M28" s="11"/>
      <c r="N28" s="85"/>
      <c r="O28" s="11">
        <v>5757</v>
      </c>
      <c r="P28" s="85"/>
      <c r="Q28" s="11"/>
      <c r="R28" s="85"/>
      <c r="S28" s="11"/>
      <c r="T28" s="114"/>
      <c r="U28" s="11">
        <v>6109</v>
      </c>
      <c r="V28" s="85"/>
      <c r="W28" s="112">
        <v>113071</v>
      </c>
      <c r="X28" s="101"/>
      <c r="Y28" s="44">
        <v>885300.12656869285</v>
      </c>
      <c r="Z28" s="101"/>
      <c r="AA28" s="14"/>
      <c r="AB28" s="44">
        <v>36425</v>
      </c>
      <c r="AC28" s="5"/>
    </row>
    <row r="29" spans="1:31" x14ac:dyDescent="0.2">
      <c r="A29" s="1"/>
      <c r="B29" s="5" t="s">
        <v>614</v>
      </c>
      <c r="C29" s="11">
        <v>212773.18583458208</v>
      </c>
      <c r="D29" s="4"/>
      <c r="E29" s="11"/>
      <c r="F29" s="4"/>
      <c r="G29" s="11"/>
      <c r="H29" s="4"/>
      <c r="I29" s="112">
        <v>212773.18583458208</v>
      </c>
      <c r="J29" s="29"/>
      <c r="K29" s="44">
        <v>43159</v>
      </c>
      <c r="L29" s="14"/>
      <c r="M29" s="11"/>
      <c r="N29" s="85"/>
      <c r="O29" s="11">
        <v>2600</v>
      </c>
      <c r="P29" s="85"/>
      <c r="Q29" s="11"/>
      <c r="R29" s="85"/>
      <c r="S29" s="11"/>
      <c r="T29" s="114"/>
      <c r="U29" s="11">
        <v>0</v>
      </c>
      <c r="V29" s="85"/>
      <c r="W29" s="112">
        <v>45759</v>
      </c>
      <c r="X29" s="101"/>
      <c r="Y29" s="44">
        <v>258532.18583458208</v>
      </c>
      <c r="Z29" s="101"/>
      <c r="AA29" s="14"/>
      <c r="AB29" s="44">
        <v>15534</v>
      </c>
      <c r="AC29" s="5"/>
    </row>
    <row r="30" spans="1:31" x14ac:dyDescent="0.2">
      <c r="A30" s="1"/>
      <c r="B30" s="5" t="s">
        <v>509</v>
      </c>
      <c r="C30" s="11">
        <v>137688.30635223078</v>
      </c>
      <c r="D30" s="4"/>
      <c r="E30" s="11"/>
      <c r="F30" s="4"/>
      <c r="G30" s="11"/>
      <c r="H30" s="4"/>
      <c r="I30" s="112">
        <v>137688.30635223078</v>
      </c>
      <c r="J30" s="29"/>
      <c r="K30" s="44">
        <v>25029</v>
      </c>
      <c r="L30" s="14"/>
      <c r="M30" s="11"/>
      <c r="N30" s="85"/>
      <c r="O30" s="11">
        <v>4080</v>
      </c>
      <c r="P30" s="85"/>
      <c r="Q30" s="11"/>
      <c r="R30" s="85"/>
      <c r="S30" s="11"/>
      <c r="T30" s="114"/>
      <c r="U30" s="11">
        <v>3000</v>
      </c>
      <c r="V30" s="85"/>
      <c r="W30" s="112">
        <v>32109</v>
      </c>
      <c r="X30" s="101"/>
      <c r="Y30" s="44">
        <v>169797.30635223078</v>
      </c>
      <c r="Z30" s="101"/>
      <c r="AA30" s="14"/>
      <c r="AB30" s="44">
        <v>9008</v>
      </c>
      <c r="AC30" s="5"/>
    </row>
    <row r="31" spans="1:31" x14ac:dyDescent="0.2">
      <c r="A31" s="1"/>
      <c r="B31" s="5" t="s">
        <v>634</v>
      </c>
      <c r="C31" s="11">
        <v>313611.28228188871</v>
      </c>
      <c r="D31" s="4"/>
      <c r="E31" s="11"/>
      <c r="F31" s="4"/>
      <c r="G31" s="11"/>
      <c r="H31" s="4"/>
      <c r="I31" s="112">
        <v>313611.28228188871</v>
      </c>
      <c r="J31" s="29"/>
      <c r="K31" s="44">
        <v>49368</v>
      </c>
      <c r="L31" s="14"/>
      <c r="M31" s="11"/>
      <c r="N31" s="85"/>
      <c r="O31" s="11">
        <v>6551</v>
      </c>
      <c r="P31" s="85"/>
      <c r="Q31" s="11"/>
      <c r="R31" s="85"/>
      <c r="S31" s="11"/>
      <c r="T31" s="114"/>
      <c r="U31" s="11">
        <v>9793</v>
      </c>
      <c r="V31" s="85"/>
      <c r="W31" s="112">
        <v>65712</v>
      </c>
      <c r="X31" s="101"/>
      <c r="Y31" s="44">
        <v>379323.28228188871</v>
      </c>
      <c r="Z31" s="101"/>
      <c r="AA31" s="14"/>
      <c r="AB31" s="44">
        <v>17769</v>
      </c>
      <c r="AC31" s="5"/>
    </row>
    <row r="32" spans="1:31" x14ac:dyDescent="0.2">
      <c r="A32" s="1"/>
      <c r="B32" s="5" t="s">
        <v>511</v>
      </c>
      <c r="C32" s="11">
        <v>297879.15323716635</v>
      </c>
      <c r="D32" s="4"/>
      <c r="E32" s="11"/>
      <c r="F32" s="4"/>
      <c r="G32" s="11"/>
      <c r="H32" s="4"/>
      <c r="I32" s="112">
        <v>297879.15323716635</v>
      </c>
      <c r="J32" s="29"/>
      <c r="K32" s="44">
        <v>28050</v>
      </c>
      <c r="L32" s="14"/>
      <c r="M32" s="11"/>
      <c r="N32" s="85"/>
      <c r="O32" s="11">
        <v>296</v>
      </c>
      <c r="P32" s="85"/>
      <c r="Q32" s="11"/>
      <c r="R32" s="85"/>
      <c r="S32" s="11"/>
      <c r="T32" s="114"/>
      <c r="U32" s="11">
        <v>4100</v>
      </c>
      <c r="V32" s="85"/>
      <c r="W32" s="112">
        <v>32446</v>
      </c>
      <c r="X32" s="101"/>
      <c r="Y32" s="44">
        <v>330325.15323716635</v>
      </c>
      <c r="Z32" s="101"/>
      <c r="AA32" s="14"/>
      <c r="AB32" s="44">
        <v>10096</v>
      </c>
      <c r="AC32" s="5"/>
    </row>
    <row r="33" spans="1:31" x14ac:dyDescent="0.2">
      <c r="A33" s="1"/>
      <c r="B33" s="199" t="s">
        <v>512</v>
      </c>
      <c r="C33" s="11">
        <v>577609.68775746529</v>
      </c>
      <c r="D33" s="4"/>
      <c r="E33" s="11"/>
      <c r="F33" s="4"/>
      <c r="G33" s="11"/>
      <c r="H33" s="4"/>
      <c r="I33" s="112">
        <v>577609.68775746529</v>
      </c>
      <c r="J33" s="29"/>
      <c r="K33" s="44">
        <v>34434</v>
      </c>
      <c r="L33" s="14"/>
      <c r="M33" s="11"/>
      <c r="N33" s="85"/>
      <c r="O33" s="11">
        <v>5358</v>
      </c>
      <c r="P33" s="85"/>
      <c r="Q33" s="11"/>
      <c r="R33" s="85"/>
      <c r="S33" s="11"/>
      <c r="T33" s="114"/>
      <c r="U33" s="11">
        <v>3262</v>
      </c>
      <c r="V33" s="85"/>
      <c r="W33" s="112">
        <v>43054</v>
      </c>
      <c r="X33" s="101"/>
      <c r="Y33" s="44">
        <v>620663.68775746529</v>
      </c>
      <c r="Z33" s="101"/>
      <c r="AA33" s="243"/>
      <c r="AB33" s="44">
        <v>12394</v>
      </c>
      <c r="AC33" s="5"/>
      <c r="AE33" s="13"/>
    </row>
    <row r="34" spans="1:31" x14ac:dyDescent="0.2">
      <c r="A34" s="1"/>
      <c r="B34" s="5" t="s">
        <v>513</v>
      </c>
      <c r="C34" s="11">
        <v>149431.56741356562</v>
      </c>
      <c r="D34" s="4"/>
      <c r="E34" s="11"/>
      <c r="F34" s="4"/>
      <c r="G34" s="11"/>
      <c r="H34" s="4"/>
      <c r="I34" s="112">
        <v>149431.56741356562</v>
      </c>
      <c r="J34" s="29"/>
      <c r="K34" s="44">
        <v>22467</v>
      </c>
      <c r="L34" s="14"/>
      <c r="M34" s="11"/>
      <c r="N34" s="85"/>
      <c r="O34" s="11">
        <v>2480</v>
      </c>
      <c r="P34" s="85"/>
      <c r="Q34" s="11"/>
      <c r="R34" s="85"/>
      <c r="S34" s="11"/>
      <c r="T34" s="114"/>
      <c r="U34" s="11">
        <v>2500</v>
      </c>
      <c r="V34" s="85"/>
      <c r="W34" s="112">
        <v>27447</v>
      </c>
      <c r="X34" s="101"/>
      <c r="Y34" s="44">
        <v>176878.56741356562</v>
      </c>
      <c r="Z34" s="101"/>
      <c r="AA34" s="14"/>
      <c r="AB34" s="44">
        <v>8086</v>
      </c>
      <c r="AC34" s="5"/>
    </row>
    <row r="35" spans="1:31" s="60" customFormat="1" ht="13.5" thickBot="1" x14ac:dyDescent="0.25">
      <c r="A35" s="70" t="s">
        <v>529</v>
      </c>
      <c r="B35" s="71"/>
      <c r="C35" s="78">
        <v>48012.919579746202</v>
      </c>
      <c r="D35" s="539" t="s">
        <v>487</v>
      </c>
      <c r="E35" s="78"/>
      <c r="F35" s="79"/>
      <c r="G35" s="78">
        <v>30000</v>
      </c>
      <c r="H35" s="539" t="s">
        <v>490</v>
      </c>
      <c r="I35" s="113">
        <v>78012.919579746202</v>
      </c>
      <c r="J35" s="131"/>
      <c r="K35" s="89">
        <v>15972</v>
      </c>
      <c r="L35" s="215" t="s">
        <v>489</v>
      </c>
      <c r="M35" s="78"/>
      <c r="N35" s="318"/>
      <c r="O35" s="78">
        <v>0</v>
      </c>
      <c r="P35" s="318"/>
      <c r="Q35" s="78"/>
      <c r="R35" s="318"/>
      <c r="S35" s="78"/>
      <c r="T35" s="250"/>
      <c r="U35" s="78">
        <v>0</v>
      </c>
      <c r="V35" s="88"/>
      <c r="W35" s="78">
        <v>15972</v>
      </c>
      <c r="X35" s="133"/>
      <c r="Y35" s="89">
        <v>93984.919579746202</v>
      </c>
      <c r="Z35" s="133"/>
      <c r="AB35" s="89">
        <v>27648</v>
      </c>
      <c r="AC35" s="71" t="s">
        <v>492</v>
      </c>
      <c r="AE35"/>
    </row>
    <row r="36" spans="1:31" ht="13.5" thickBot="1" x14ac:dyDescent="0.25">
      <c r="A36" s="87" t="s">
        <v>488</v>
      </c>
      <c r="B36" s="7"/>
      <c r="C36" s="198">
        <v>9755894.0099999979</v>
      </c>
      <c r="D36" s="217"/>
      <c r="E36" s="78">
        <v>50000</v>
      </c>
      <c r="F36" s="79"/>
      <c r="G36" s="78">
        <v>150000</v>
      </c>
      <c r="H36" s="79"/>
      <c r="I36" s="78">
        <v>9955894</v>
      </c>
      <c r="J36" s="539"/>
      <c r="K36" s="166">
        <v>863378</v>
      </c>
      <c r="L36" s="167"/>
      <c r="M36" s="129">
        <v>63000</v>
      </c>
      <c r="N36" s="172"/>
      <c r="O36" s="129">
        <v>100226</v>
      </c>
      <c r="P36" s="172"/>
      <c r="Q36" s="129">
        <v>568000</v>
      </c>
      <c r="R36" s="172"/>
      <c r="S36" s="129">
        <v>100000</v>
      </c>
      <c r="T36" s="163"/>
      <c r="U36" s="129">
        <v>104500</v>
      </c>
      <c r="V36" s="227"/>
      <c r="W36" s="78">
        <v>1799104</v>
      </c>
      <c r="X36" s="102"/>
      <c r="Y36" s="89">
        <v>11754998</v>
      </c>
      <c r="Z36" s="194"/>
      <c r="AB36" s="89">
        <v>332648</v>
      </c>
      <c r="AC36" s="7"/>
    </row>
    <row r="37" spans="1:31" ht="15" x14ac:dyDescent="0.2">
      <c r="A37" s="34" t="s">
        <v>176</v>
      </c>
      <c r="B37" s="34"/>
    </row>
    <row r="38" spans="1:31" ht="15" x14ac:dyDescent="0.2">
      <c r="A38" s="34" t="s">
        <v>177</v>
      </c>
      <c r="B38" s="34"/>
    </row>
    <row r="39" spans="1:31" ht="15" x14ac:dyDescent="0.2">
      <c r="A39" s="34" t="s">
        <v>178</v>
      </c>
      <c r="B39" s="34"/>
      <c r="C39" s="34"/>
      <c r="D39" s="34"/>
      <c r="E39" s="34"/>
      <c r="F39" s="34"/>
      <c r="G39" s="34"/>
      <c r="H39" s="34"/>
      <c r="I39" s="34"/>
      <c r="J39" s="34"/>
      <c r="K39"/>
      <c r="O39" s="99"/>
      <c r="AB39"/>
    </row>
    <row r="40" spans="1:31" ht="15" x14ac:dyDescent="0.2">
      <c r="A40" s="34" t="s">
        <v>179</v>
      </c>
      <c r="B40" s="34"/>
      <c r="C40" s="34"/>
      <c r="D40" s="34"/>
      <c r="E40" s="34"/>
      <c r="F40" s="34"/>
      <c r="G40" s="34"/>
      <c r="H40" s="34"/>
      <c r="I40" s="34"/>
      <c r="J40" s="34"/>
      <c r="K40"/>
      <c r="O40" s="99"/>
      <c r="AB40"/>
    </row>
    <row r="41" spans="1:31" ht="15" x14ac:dyDescent="0.2">
      <c r="A41" s="34" t="s">
        <v>697</v>
      </c>
      <c r="B41" s="34"/>
      <c r="C41" s="34"/>
      <c r="D41" s="34"/>
      <c r="E41" s="34"/>
      <c r="F41" s="34"/>
      <c r="G41" s="34"/>
      <c r="H41" s="34"/>
      <c r="I41" s="34"/>
      <c r="J41" s="34"/>
      <c r="K41"/>
      <c r="O41" s="99"/>
      <c r="AB41"/>
    </row>
    <row r="42" spans="1:31" ht="15" x14ac:dyDescent="0.2">
      <c r="A42" s="34"/>
      <c r="B42" s="34"/>
    </row>
    <row r="43" spans="1:31" ht="15" x14ac:dyDescent="0.2">
      <c r="A43" s="34"/>
      <c r="B43" s="34"/>
    </row>
    <row r="44" spans="1:31" ht="15" x14ac:dyDescent="0.2">
      <c r="A44" s="34"/>
      <c r="B44" s="34"/>
    </row>
    <row r="45" spans="1:31" ht="15" x14ac:dyDescent="0.2">
      <c r="A45" s="34"/>
      <c r="B45" s="34"/>
      <c r="W45" s="228"/>
      <c r="Y45" s="229"/>
    </row>
    <row r="46" spans="1:31" x14ac:dyDescent="0.2">
      <c r="C46" s="52"/>
      <c r="D46" s="52"/>
      <c r="E46" s="52"/>
      <c r="F46" s="52"/>
      <c r="G46" s="52"/>
      <c r="H46" s="52"/>
      <c r="I46" s="52"/>
    </row>
    <row r="47" spans="1:31" x14ac:dyDescent="0.2">
      <c r="C47" s="52"/>
      <c r="D47" s="52"/>
      <c r="E47" s="52"/>
      <c r="F47" s="52"/>
      <c r="G47" s="52"/>
      <c r="H47" s="52"/>
      <c r="I47" s="52"/>
      <c r="AE47" s="60"/>
    </row>
    <row r="48" spans="1:31" x14ac:dyDescent="0.2">
      <c r="C48" s="52"/>
      <c r="D48" s="52"/>
      <c r="E48" s="52"/>
      <c r="F48" s="52"/>
      <c r="G48" s="52"/>
      <c r="H48" s="52"/>
      <c r="I48" s="52"/>
    </row>
    <row r="53" spans="31:31" ht="15" x14ac:dyDescent="0.2">
      <c r="AE53" s="34"/>
    </row>
    <row r="54" spans="31:31" ht="15" x14ac:dyDescent="0.2">
      <c r="AE54" s="34"/>
    </row>
    <row r="55" spans="31:31" ht="15" x14ac:dyDescent="0.2">
      <c r="AE55" s="34"/>
    </row>
    <row r="56" spans="31:31" ht="15" x14ac:dyDescent="0.2">
      <c r="AE56" s="34"/>
    </row>
    <row r="57" spans="31:31" ht="15" x14ac:dyDescent="0.2">
      <c r="AE57" s="34"/>
    </row>
    <row r="58" spans="31:31" ht="15" x14ac:dyDescent="0.2">
      <c r="AE58" s="34"/>
    </row>
    <row r="59" spans="31:31" ht="15" x14ac:dyDescent="0.2">
      <c r="AE59" s="34"/>
    </row>
    <row r="60" spans="31:31" ht="15" x14ac:dyDescent="0.2">
      <c r="AE60" s="34"/>
    </row>
    <row r="61" spans="31:31" ht="15" x14ac:dyDescent="0.2">
      <c r="AE61" s="34"/>
    </row>
    <row r="62" spans="31:31" ht="15" x14ac:dyDescent="0.2">
      <c r="AE62" s="34"/>
    </row>
    <row r="63" spans="31:31" ht="15" x14ac:dyDescent="0.2">
      <c r="AE63" s="34"/>
    </row>
    <row r="64" spans="31:31" ht="15" x14ac:dyDescent="0.2">
      <c r="AE64" s="34"/>
    </row>
    <row r="66" spans="31:31" ht="15" x14ac:dyDescent="0.2">
      <c r="AE66" s="34"/>
    </row>
    <row r="67" spans="31:31" ht="15" x14ac:dyDescent="0.2">
      <c r="AE67" s="34"/>
    </row>
  </sheetData>
  <mergeCells count="39">
    <mergeCell ref="AE22:AE25"/>
    <mergeCell ref="K7:N7"/>
    <mergeCell ref="U8:V8"/>
    <mergeCell ref="U7:V7"/>
    <mergeCell ref="AB10:AC10"/>
    <mergeCell ref="Y10:Z10"/>
    <mergeCell ref="Y9:Z9"/>
    <mergeCell ref="Q10:R10"/>
    <mergeCell ref="AB7:AC7"/>
    <mergeCell ref="M10:N10"/>
    <mergeCell ref="K10:L10"/>
    <mergeCell ref="S7:T7"/>
    <mergeCell ref="U9:V9"/>
    <mergeCell ref="C3:J3"/>
    <mergeCell ref="K3:X3"/>
    <mergeCell ref="M9:N9"/>
    <mergeCell ref="K9:L9"/>
    <mergeCell ref="C6:D6"/>
    <mergeCell ref="C9:D9"/>
    <mergeCell ref="Y4:Z4"/>
    <mergeCell ref="Y8:Z8"/>
    <mergeCell ref="K5:N5"/>
    <mergeCell ref="K6:N6"/>
    <mergeCell ref="K8:N8"/>
    <mergeCell ref="A5:B5"/>
    <mergeCell ref="A8:B8"/>
    <mergeCell ref="Q8:R8"/>
    <mergeCell ref="Q7:R7"/>
    <mergeCell ref="O7:P7"/>
    <mergeCell ref="E7:F7"/>
    <mergeCell ref="G7:H7"/>
    <mergeCell ref="C5:D5"/>
    <mergeCell ref="C7:D7"/>
    <mergeCell ref="C8:D8"/>
    <mergeCell ref="AB5:AC5"/>
    <mergeCell ref="Q9:R9"/>
    <mergeCell ref="AB6:AC6"/>
    <mergeCell ref="AB8:AC8"/>
    <mergeCell ref="AB9:AC9"/>
  </mergeCells>
  <phoneticPr fontId="0" type="noConversion"/>
  <pageMargins left="0.5" right="0.2" top="1.18" bottom="0.2" header="0.5" footer="0.5"/>
  <pageSetup paperSize="9" scale="74" orientation="landscape" horizontalDpi="300"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8"/>
  <sheetViews>
    <sheetView zoomScale="75" workbookViewId="0">
      <pane xSplit="1" ySplit="11" topLeftCell="B12" activePane="bottomRight" state="frozen"/>
      <selection activeCell="V4" sqref="V4:W4"/>
      <selection pane="topRight" activeCell="V4" sqref="V4:W4"/>
      <selection pane="bottomLeft" activeCell="V4" sqref="V4:W4"/>
      <selection pane="bottomRight" activeCell="X24" sqref="X24"/>
    </sheetView>
  </sheetViews>
  <sheetFormatPr defaultRowHeight="12.75" x14ac:dyDescent="0.2"/>
  <cols>
    <col min="1" max="1" width="21.140625" style="1393" customWidth="1"/>
    <col min="2" max="2" width="15.7109375" style="1393" customWidth="1"/>
    <col min="3" max="3" width="2.28515625" style="1393" customWidth="1"/>
    <col min="4" max="4" width="15.42578125" style="1393" customWidth="1"/>
    <col min="5" max="5" width="3" style="1393" customWidth="1"/>
    <col min="6" max="6" width="19" style="1393" customWidth="1"/>
    <col min="7" max="7" width="3" style="1393" customWidth="1"/>
    <col min="8" max="8" width="10.85546875" style="1393" customWidth="1"/>
    <col min="9" max="9" width="13.28515625" style="1393" customWidth="1"/>
    <col min="10" max="10" width="2.28515625" style="1393" customWidth="1"/>
    <col min="11" max="11" width="3.85546875" style="1393" customWidth="1"/>
    <col min="12" max="12" width="15.42578125" style="1393" customWidth="1"/>
    <col min="13" max="13" width="9.28515625" style="1393" customWidth="1"/>
    <col min="14" max="14" width="13.28515625" style="1393" customWidth="1"/>
    <col min="15" max="15" width="10" style="1393" customWidth="1"/>
    <col min="16" max="16" width="10.28515625" style="1393" customWidth="1"/>
    <col min="17" max="17" width="9.7109375" style="1393" customWidth="1"/>
    <col min="18" max="18" width="8.85546875" style="1393" customWidth="1"/>
    <col min="19" max="19" width="18.85546875" style="1393" customWidth="1"/>
    <col min="20" max="20" width="14.28515625" style="1393" customWidth="1"/>
    <col min="21" max="21" width="11.42578125" style="1393" customWidth="1"/>
    <col min="22" max="22" width="0.85546875" style="2249" customWidth="1"/>
    <col min="23" max="23" width="3.7109375" customWidth="1"/>
    <col min="24" max="16384" width="9.140625" style="1393"/>
  </cols>
  <sheetData>
    <row r="1" spans="1:24" ht="20.25" x14ac:dyDescent="0.3">
      <c r="A1" s="189" t="s">
        <v>1228</v>
      </c>
      <c r="B1" s="24"/>
      <c r="C1" s="24"/>
      <c r="D1" s="24"/>
      <c r="E1" s="426"/>
      <c r="K1" s="24"/>
      <c r="W1" s="24"/>
    </row>
    <row r="2" spans="1:24" ht="13.5" thickBot="1" x14ac:dyDescent="0.25"/>
    <row r="3" spans="1:24" x14ac:dyDescent="0.2">
      <c r="A3" s="1616"/>
      <c r="B3" s="1616"/>
      <c r="C3" s="1395"/>
      <c r="D3" s="1395"/>
      <c r="E3" s="1395"/>
      <c r="F3" s="1395"/>
      <c r="G3" s="1395"/>
      <c r="H3" s="1395"/>
      <c r="I3" s="1616"/>
      <c r="J3" s="1617"/>
      <c r="L3" s="1616"/>
      <c r="M3" s="1618"/>
      <c r="N3" s="1618"/>
      <c r="O3" s="2787" t="s">
        <v>626</v>
      </c>
      <c r="P3" s="1618"/>
      <c r="Q3" s="1618"/>
      <c r="R3" s="1618"/>
      <c r="S3" s="2680"/>
      <c r="T3" s="1618"/>
      <c r="U3" s="2681"/>
      <c r="V3" s="2259"/>
    </row>
    <row r="4" spans="1:24" x14ac:dyDescent="0.2">
      <c r="A4" s="1399"/>
      <c r="B4" s="2971" t="s">
        <v>910</v>
      </c>
      <c r="C4" s="2978"/>
      <c r="D4" s="2978"/>
      <c r="E4" s="2978"/>
      <c r="F4" s="2978"/>
      <c r="G4" s="2978"/>
      <c r="H4" s="2972"/>
      <c r="I4" s="2971" t="s">
        <v>67</v>
      </c>
      <c r="J4" s="2972"/>
      <c r="L4" s="2757" t="s">
        <v>377</v>
      </c>
      <c r="M4" s="2754" t="s">
        <v>994</v>
      </c>
      <c r="N4" s="2682">
        <v>0.03</v>
      </c>
      <c r="O4" s="2754" t="s">
        <v>1093</v>
      </c>
      <c r="P4" s="2754" t="s">
        <v>995</v>
      </c>
      <c r="Q4" s="2754" t="s">
        <v>626</v>
      </c>
      <c r="R4" s="1641"/>
      <c r="S4" s="2683"/>
      <c r="T4" s="2754" t="s">
        <v>996</v>
      </c>
      <c r="U4" s="2684"/>
      <c r="V4" s="2259"/>
    </row>
    <row r="5" spans="1:24" x14ac:dyDescent="0.2">
      <c r="A5" s="1399"/>
      <c r="B5" s="1399"/>
      <c r="C5" s="1396"/>
      <c r="D5" s="3311" t="s">
        <v>1077</v>
      </c>
      <c r="E5" s="3312"/>
      <c r="F5" s="1396"/>
      <c r="G5" s="1396"/>
      <c r="H5" s="1396"/>
      <c r="I5" s="2971" t="s">
        <v>485</v>
      </c>
      <c r="J5" s="2972"/>
      <c r="L5" s="2757" t="s">
        <v>121</v>
      </c>
      <c r="M5" s="2754" t="s">
        <v>1018</v>
      </c>
      <c r="N5" s="2754" t="s">
        <v>1053</v>
      </c>
      <c r="O5" s="2685" t="s">
        <v>1054</v>
      </c>
      <c r="P5" s="2685" t="s">
        <v>1001</v>
      </c>
      <c r="Q5" s="2685" t="s">
        <v>997</v>
      </c>
      <c r="R5" s="2685" t="s">
        <v>996</v>
      </c>
      <c r="S5" s="2685" t="s">
        <v>626</v>
      </c>
      <c r="T5" s="2685" t="s">
        <v>67</v>
      </c>
      <c r="U5" s="2686" t="s">
        <v>998</v>
      </c>
      <c r="V5" s="2581"/>
    </row>
    <row r="6" spans="1:24" x14ac:dyDescent="0.2">
      <c r="A6" s="1399"/>
      <c r="B6" s="3313"/>
      <c r="C6" s="2976"/>
      <c r="D6" s="2976"/>
      <c r="E6" s="2976"/>
      <c r="F6" s="2976"/>
      <c r="G6" s="2976"/>
      <c r="H6" s="2189"/>
      <c r="I6" s="2971" t="s">
        <v>80</v>
      </c>
      <c r="J6" s="2972"/>
      <c r="L6" s="2757" t="s">
        <v>123</v>
      </c>
      <c r="M6" s="2754" t="s">
        <v>223</v>
      </c>
      <c r="N6" s="2754" t="s">
        <v>1020</v>
      </c>
      <c r="O6" s="2685" t="s">
        <v>999</v>
      </c>
      <c r="P6" s="2685" t="s">
        <v>135</v>
      </c>
      <c r="Q6" s="2685" t="s">
        <v>1024</v>
      </c>
      <c r="R6" s="2685" t="s">
        <v>1001</v>
      </c>
      <c r="S6" s="2685" t="s">
        <v>1002</v>
      </c>
      <c r="T6" s="2685" t="s">
        <v>485</v>
      </c>
      <c r="U6" s="2686" t="s">
        <v>1003</v>
      </c>
      <c r="V6" s="2581"/>
    </row>
    <row r="7" spans="1:24" x14ac:dyDescent="0.2">
      <c r="A7" s="2757" t="s">
        <v>678</v>
      </c>
      <c r="B7" s="3314" t="s">
        <v>127</v>
      </c>
      <c r="C7" s="2984"/>
      <c r="D7" s="2982" t="s">
        <v>250</v>
      </c>
      <c r="E7" s="2984"/>
      <c r="F7" s="2964" t="s">
        <v>626</v>
      </c>
      <c r="G7" s="2978"/>
      <c r="H7" s="1897" t="s">
        <v>533</v>
      </c>
      <c r="I7" s="2971" t="s">
        <v>1055</v>
      </c>
      <c r="J7" s="2972"/>
      <c r="L7" s="1399"/>
      <c r="M7" s="2754" t="s">
        <v>491</v>
      </c>
      <c r="N7" s="2754" t="s">
        <v>1056</v>
      </c>
      <c r="O7" s="2754" t="s">
        <v>135</v>
      </c>
      <c r="P7" s="2754" t="s">
        <v>1000</v>
      </c>
      <c r="Q7" s="2754" t="s">
        <v>1000</v>
      </c>
      <c r="R7" s="2754" t="s">
        <v>135</v>
      </c>
      <c r="S7" s="2754" t="s">
        <v>1004</v>
      </c>
      <c r="T7" s="2754" t="s">
        <v>1005</v>
      </c>
      <c r="U7" s="1897" t="s">
        <v>1057</v>
      </c>
      <c r="V7" s="2764"/>
    </row>
    <row r="8" spans="1:24" x14ac:dyDescent="0.2">
      <c r="A8" s="2757"/>
      <c r="B8" s="2971" t="s">
        <v>251</v>
      </c>
      <c r="C8" s="2965"/>
      <c r="D8" s="2964" t="s">
        <v>251</v>
      </c>
      <c r="E8" s="2965"/>
      <c r="F8" s="2964" t="s">
        <v>492</v>
      </c>
      <c r="G8" s="2978"/>
      <c r="H8" s="1897" t="s">
        <v>491</v>
      </c>
      <c r="I8" s="2971" t="s">
        <v>386</v>
      </c>
      <c r="J8" s="2972"/>
      <c r="L8" s="1399"/>
      <c r="M8" s="1641"/>
      <c r="N8" s="2754" t="s">
        <v>1094</v>
      </c>
      <c r="O8" s="1641"/>
      <c r="P8" s="1641"/>
      <c r="Q8" s="2754" t="s">
        <v>1004</v>
      </c>
      <c r="R8" s="1641"/>
      <c r="S8" s="2754" t="s">
        <v>135</v>
      </c>
      <c r="T8" s="2754" t="s">
        <v>1004</v>
      </c>
      <c r="U8" s="2684"/>
      <c r="V8" s="2259"/>
    </row>
    <row r="9" spans="1:24" x14ac:dyDescent="0.2">
      <c r="A9" s="2757"/>
      <c r="B9" s="3315" t="s">
        <v>489</v>
      </c>
      <c r="C9" s="3316"/>
      <c r="D9" s="2964" t="s">
        <v>489</v>
      </c>
      <c r="E9" s="2965"/>
      <c r="F9" s="3317"/>
      <c r="G9" s="3312"/>
      <c r="H9" s="1954"/>
      <c r="I9" s="2971" t="s">
        <v>280</v>
      </c>
      <c r="J9" s="2972"/>
      <c r="L9" s="1399"/>
      <c r="M9" s="1641"/>
      <c r="N9" s="2754" t="s">
        <v>1095</v>
      </c>
      <c r="O9" s="1641"/>
      <c r="P9" s="1641"/>
      <c r="Q9" s="2754" t="s">
        <v>135</v>
      </c>
      <c r="R9" s="1641"/>
      <c r="S9" s="2683"/>
      <c r="T9" s="2754" t="s">
        <v>1061</v>
      </c>
      <c r="U9" s="2684"/>
      <c r="V9" s="2259"/>
      <c r="X9" s="2702"/>
    </row>
    <row r="10" spans="1:24" x14ac:dyDescent="0.2">
      <c r="A10" s="1399"/>
      <c r="B10" s="2971"/>
      <c r="C10" s="2965"/>
      <c r="D10" s="2964"/>
      <c r="E10" s="2965"/>
      <c r="F10" s="2964" t="s">
        <v>137</v>
      </c>
      <c r="G10" s="2978"/>
      <c r="H10" s="1897"/>
      <c r="I10" s="2971" t="s">
        <v>486</v>
      </c>
      <c r="J10" s="2972"/>
      <c r="L10" s="2757" t="s">
        <v>138</v>
      </c>
      <c r="M10" s="2754" t="s">
        <v>1006</v>
      </c>
      <c r="N10" s="2754" t="s">
        <v>1096</v>
      </c>
      <c r="O10" s="2685" t="s">
        <v>1008</v>
      </c>
      <c r="P10" s="2685" t="s">
        <v>1009</v>
      </c>
      <c r="Q10" s="2685" t="s">
        <v>486</v>
      </c>
      <c r="R10" s="2685" t="s">
        <v>1010</v>
      </c>
      <c r="S10" s="2683"/>
      <c r="T10" s="2685" t="s">
        <v>486</v>
      </c>
      <c r="U10" s="1897" t="s">
        <v>486</v>
      </c>
      <c r="V10" s="2764"/>
      <c r="X10" s="1987"/>
    </row>
    <row r="11" spans="1:24" ht="13.5" thickBot="1" x14ac:dyDescent="0.25">
      <c r="A11" s="1955"/>
      <c r="B11" s="1956"/>
      <c r="C11" s="1957"/>
      <c r="D11" s="1958"/>
      <c r="E11" s="1957"/>
      <c r="F11" s="1959"/>
      <c r="G11" s="1394"/>
      <c r="H11" s="1960"/>
      <c r="I11" s="1895" t="s">
        <v>144</v>
      </c>
      <c r="J11" s="1961"/>
      <c r="L11" s="1400"/>
      <c r="M11" s="1959"/>
      <c r="N11" s="1959"/>
      <c r="O11" s="1959"/>
      <c r="P11" s="1959"/>
      <c r="Q11" s="1959"/>
      <c r="R11" s="1959"/>
      <c r="S11" s="2687"/>
      <c r="T11" s="2756" t="s">
        <v>1064</v>
      </c>
      <c r="U11" s="2688" t="s">
        <v>1011</v>
      </c>
      <c r="V11" s="2764"/>
      <c r="W11" s="13"/>
    </row>
    <row r="12" spans="1:24" ht="13.5" customHeight="1" x14ac:dyDescent="0.2">
      <c r="A12" s="1962" t="s">
        <v>591</v>
      </c>
      <c r="B12" s="1963">
        <v>59882.263586167006</v>
      </c>
      <c r="C12" s="2063"/>
      <c r="D12" s="1964">
        <v>214.83229615335529</v>
      </c>
      <c r="E12" s="2063"/>
      <c r="F12" s="2707">
        <v>60097.095882320362</v>
      </c>
      <c r="G12" s="1966"/>
      <c r="H12" s="1731">
        <f>F12/$F$36</f>
        <v>4.5400200938607124E-2</v>
      </c>
      <c r="I12" s="1967">
        <f t="shared" ref="I12:I35" si="0">F12*$I$36/$F$36</f>
        <v>736400.38466459629</v>
      </c>
      <c r="J12" s="1968"/>
      <c r="K12" s="1969"/>
      <c r="L12" s="2689">
        <v>57329.968999999997</v>
      </c>
      <c r="M12" s="2356">
        <f>(L12-F12)/F12</f>
        <v>-4.6044269555700956E-2</v>
      </c>
      <c r="N12" s="2788">
        <f>F12*0.97</f>
        <v>58294.183005850748</v>
      </c>
      <c r="O12" s="2788">
        <f>N12-L12</f>
        <v>964.21400585075025</v>
      </c>
      <c r="P12" s="2788">
        <f t="shared" ref="P12" si="1">O12/3</f>
        <v>321.40466861691675</v>
      </c>
      <c r="Q12" s="2788">
        <f>P12*$I$36/$F$36</f>
        <v>3938.3354241602037</v>
      </c>
      <c r="R12" s="2788">
        <f>F12-P12</f>
        <v>59775.691213703445</v>
      </c>
      <c r="S12" s="2789">
        <f>R12</f>
        <v>59775.691213703445</v>
      </c>
      <c r="T12" s="2690">
        <f>$T$36*S12/$S$36</f>
        <v>734895.03426751064</v>
      </c>
      <c r="U12" s="2691">
        <f>T12-I12</f>
        <v>-1505.3503970856545</v>
      </c>
      <c r="V12" s="2335"/>
      <c r="X12" s="1615"/>
    </row>
    <row r="13" spans="1:24" x14ac:dyDescent="0.2">
      <c r="A13" s="1962" t="s">
        <v>494</v>
      </c>
      <c r="B13" s="1963">
        <v>64394.355819025965</v>
      </c>
      <c r="C13" s="2063"/>
      <c r="D13" s="1964">
        <v>121.55112514722033</v>
      </c>
      <c r="E13" s="2063"/>
      <c r="F13" s="2707">
        <v>64515.906944173184</v>
      </c>
      <c r="G13" s="1966"/>
      <c r="H13" s="1731">
        <f t="shared" ref="H13:H36" si="2">F13/$F$36</f>
        <v>4.873838071539191E-2</v>
      </c>
      <c r="I13" s="1967">
        <f t="shared" si="0"/>
        <v>790546.3316181805</v>
      </c>
      <c r="J13" s="1968"/>
      <c r="K13" s="1969"/>
      <c r="L13" s="1963">
        <v>67901.978699999992</v>
      </c>
      <c r="M13" s="2359">
        <f t="shared" ref="M13:M36" si="3">(L13-F13)/F13</f>
        <v>5.2484292885424964E-2</v>
      </c>
      <c r="N13" s="2788"/>
      <c r="O13" s="2788"/>
      <c r="P13" s="2788"/>
      <c r="Q13" s="2788"/>
      <c r="R13" s="2788"/>
      <c r="S13" s="2711">
        <f t="shared" ref="S13:S35" si="4">F13</f>
        <v>64515.906944173184</v>
      </c>
      <c r="T13" s="2693">
        <f t="shared" ref="T13:T35" si="5">$T$36*S13/$S$36</f>
        <v>793172.25249698968</v>
      </c>
      <c r="U13" s="2694">
        <f t="shared" ref="U13:U36" si="6">T13-I13</f>
        <v>2625.9208788091782</v>
      </c>
      <c r="V13" s="2335"/>
    </row>
    <row r="14" spans="1:24" x14ac:dyDescent="0.2">
      <c r="A14" s="1962" t="s">
        <v>612</v>
      </c>
      <c r="B14" s="1963">
        <v>22230.694738717229</v>
      </c>
      <c r="C14" s="2063"/>
      <c r="D14" s="1964">
        <v>34.378527581763215</v>
      </c>
      <c r="E14" s="2066"/>
      <c r="F14" s="2707">
        <v>22265.07326629899</v>
      </c>
      <c r="G14" s="1971"/>
      <c r="H14" s="1731">
        <f t="shared" si="2"/>
        <v>1.6820093972297202E-2</v>
      </c>
      <c r="I14" s="1967">
        <f t="shared" si="0"/>
        <v>272825.30506954907</v>
      </c>
      <c r="J14" s="1972"/>
      <c r="K14" s="1969"/>
      <c r="L14" s="1963">
        <v>22395.231999999996</v>
      </c>
      <c r="M14" s="2359">
        <f t="shared" si="3"/>
        <v>5.8458704422058973E-3</v>
      </c>
      <c r="N14" s="2788"/>
      <c r="O14" s="2788"/>
      <c r="P14" s="2788"/>
      <c r="Q14" s="2788"/>
      <c r="R14" s="2788"/>
      <c r="S14" s="2711">
        <f t="shared" si="4"/>
        <v>22265.07326629899</v>
      </c>
      <c r="T14" s="2693">
        <f t="shared" si="5"/>
        <v>273731.53616087948</v>
      </c>
      <c r="U14" s="2694">
        <f t="shared" si="6"/>
        <v>906.23109133040998</v>
      </c>
      <c r="V14" s="2335"/>
    </row>
    <row r="15" spans="1:24" x14ac:dyDescent="0.2">
      <c r="A15" s="1962" t="s">
        <v>306</v>
      </c>
      <c r="B15" s="1963">
        <v>45709.493613543011</v>
      </c>
      <c r="C15" s="2063"/>
      <c r="D15" s="1964">
        <v>0</v>
      </c>
      <c r="E15" s="2063"/>
      <c r="F15" s="2707">
        <v>45709.493613543011</v>
      </c>
      <c r="G15" s="1966"/>
      <c r="H15" s="1731">
        <f t="shared" si="2"/>
        <v>3.4531122750431097E-2</v>
      </c>
      <c r="I15" s="1967">
        <f t="shared" si="0"/>
        <v>560101.75176766526</v>
      </c>
      <c r="J15" s="1973"/>
      <c r="K15" s="1969"/>
      <c r="L15" s="1963">
        <v>45454.445999999996</v>
      </c>
      <c r="M15" s="2359">
        <f t="shared" si="3"/>
        <v>-5.5797514559961748E-3</v>
      </c>
      <c r="N15" s="2788"/>
      <c r="O15" s="2788"/>
      <c r="P15" s="2788"/>
      <c r="Q15" s="2788"/>
      <c r="R15" s="2788"/>
      <c r="S15" s="2711">
        <f t="shared" si="4"/>
        <v>45709.493613543011</v>
      </c>
      <c r="T15" s="2693">
        <f t="shared" si="5"/>
        <v>561962.21563347522</v>
      </c>
      <c r="U15" s="2694">
        <f t="shared" si="6"/>
        <v>1860.4638658099575</v>
      </c>
      <c r="V15" s="2335"/>
    </row>
    <row r="16" spans="1:24" x14ac:dyDescent="0.2">
      <c r="A16" s="1974" t="s">
        <v>496</v>
      </c>
      <c r="B16" s="1963">
        <v>23397.140336199784</v>
      </c>
      <c r="C16" s="2063"/>
      <c r="D16" s="1964">
        <v>0</v>
      </c>
      <c r="E16" s="2063"/>
      <c r="F16" s="2707">
        <v>23397.140336199784</v>
      </c>
      <c r="G16" s="1966"/>
      <c r="H16" s="1731">
        <f t="shared" si="2"/>
        <v>1.7675311211914204E-2</v>
      </c>
      <c r="I16" s="1967">
        <f t="shared" si="0"/>
        <v>286697.10059480194</v>
      </c>
      <c r="J16" s="1973"/>
      <c r="K16" s="1969"/>
      <c r="L16" s="1963">
        <v>26088.54</v>
      </c>
      <c r="M16" s="2359">
        <f t="shared" si="3"/>
        <v>0.11503113735810333</v>
      </c>
      <c r="N16" s="2788"/>
      <c r="O16" s="2788"/>
      <c r="P16" s="2788"/>
      <c r="Q16" s="2788"/>
      <c r="R16" s="2788"/>
      <c r="S16" s="2711">
        <f t="shared" si="4"/>
        <v>23397.140336199784</v>
      </c>
      <c r="T16" s="2693">
        <f t="shared" si="5"/>
        <v>287649.40898235078</v>
      </c>
      <c r="U16" s="2694">
        <f t="shared" si="6"/>
        <v>952.30838754883735</v>
      </c>
      <c r="V16" s="2335"/>
    </row>
    <row r="17" spans="1:24" x14ac:dyDescent="0.2">
      <c r="A17" s="1962" t="s">
        <v>445</v>
      </c>
      <c r="B17" s="1963">
        <v>55918.528117450536</v>
      </c>
      <c r="C17" s="2063"/>
      <c r="D17" s="1964">
        <v>1845.6525777788358</v>
      </c>
      <c r="E17" s="2066"/>
      <c r="F17" s="2707">
        <v>57764.180695229377</v>
      </c>
      <c r="G17" s="1971"/>
      <c r="H17" s="1731">
        <f t="shared" si="2"/>
        <v>4.3637805989039893E-2</v>
      </c>
      <c r="I17" s="1967">
        <f t="shared" si="0"/>
        <v>707813.98434123083</v>
      </c>
      <c r="J17" s="1972"/>
      <c r="K17" s="1969"/>
      <c r="L17" s="1963">
        <v>52644.044050000004</v>
      </c>
      <c r="M17" s="2359">
        <f t="shared" si="3"/>
        <v>-8.863860931818314E-2</v>
      </c>
      <c r="N17" s="2788">
        <f>F17*0.97</f>
        <v>56031.255274372495</v>
      </c>
      <c r="O17" s="2788">
        <f>N17-L17</f>
        <v>3387.2112243724914</v>
      </c>
      <c r="P17" s="2788">
        <f>O17/3</f>
        <v>1129.0704081241638</v>
      </c>
      <c r="Q17" s="2788">
        <f>P17*$I$36/$F$36</f>
        <v>13835.07589924401</v>
      </c>
      <c r="R17" s="2788">
        <f>F17-P17</f>
        <v>56635.110287105214</v>
      </c>
      <c r="S17" s="2711">
        <f>R17</f>
        <v>56635.110287105214</v>
      </c>
      <c r="T17" s="2693">
        <f t="shared" si="5"/>
        <v>696284.06581511756</v>
      </c>
      <c r="U17" s="2694">
        <f t="shared" si="6"/>
        <v>-11529.918526113266</v>
      </c>
      <c r="V17" s="2335"/>
      <c r="X17" s="1615"/>
    </row>
    <row r="18" spans="1:24" x14ac:dyDescent="0.2">
      <c r="A18" s="1962" t="s">
        <v>592</v>
      </c>
      <c r="B18" s="1963">
        <v>81500.270537263248</v>
      </c>
      <c r="C18" s="2063"/>
      <c r="D18" s="1964">
        <v>0</v>
      </c>
      <c r="E18" s="2066"/>
      <c r="F18" s="2707">
        <v>81500.270537263248</v>
      </c>
      <c r="G18" s="1971"/>
      <c r="H18" s="1731">
        <f t="shared" si="2"/>
        <v>6.156917575831005E-2</v>
      </c>
      <c r="I18" s="1967">
        <f t="shared" si="0"/>
        <v>998664.40620411641</v>
      </c>
      <c r="J18" s="1972"/>
      <c r="K18" s="1969"/>
      <c r="L18" s="1963">
        <v>84855.092499999999</v>
      </c>
      <c r="M18" s="2359">
        <f t="shared" si="3"/>
        <v>4.1163323024834275E-2</v>
      </c>
      <c r="N18" s="2788"/>
      <c r="O18" s="2788"/>
      <c r="P18" s="2788"/>
      <c r="Q18" s="2788"/>
      <c r="R18" s="2788"/>
      <c r="S18" s="2711">
        <f t="shared" si="4"/>
        <v>81500.270537263248</v>
      </c>
      <c r="T18" s="2693">
        <f t="shared" si="5"/>
        <v>1001981.6231846912</v>
      </c>
      <c r="U18" s="2694">
        <f t="shared" si="6"/>
        <v>3317.216980574769</v>
      </c>
      <c r="V18" s="2335"/>
    </row>
    <row r="19" spans="1:24" x14ac:dyDescent="0.2">
      <c r="A19" s="1962" t="s">
        <v>593</v>
      </c>
      <c r="B19" s="1963">
        <v>88970.36392975229</v>
      </c>
      <c r="C19" s="2063"/>
      <c r="D19" s="1964">
        <v>721.10802209890323</v>
      </c>
      <c r="E19" s="2063"/>
      <c r="F19" s="2707">
        <v>89691.471951851199</v>
      </c>
      <c r="G19" s="1966"/>
      <c r="H19" s="1731">
        <f t="shared" si="2"/>
        <v>6.7757198402184554E-2</v>
      </c>
      <c r="I19" s="1967">
        <f t="shared" si="0"/>
        <v>1099035.3772803124</v>
      </c>
      <c r="J19" s="1973"/>
      <c r="K19" s="1969"/>
      <c r="L19" s="1963">
        <v>90077.638250000018</v>
      </c>
      <c r="M19" s="2359">
        <f t="shared" si="3"/>
        <v>4.3054962723337109E-3</v>
      </c>
      <c r="N19" s="2788"/>
      <c r="O19" s="2788"/>
      <c r="P19" s="2788"/>
      <c r="Q19" s="2788"/>
      <c r="R19" s="2788"/>
      <c r="S19" s="2711">
        <f t="shared" si="4"/>
        <v>89691.471951851199</v>
      </c>
      <c r="T19" s="2693">
        <f t="shared" si="5"/>
        <v>1102685.9918342284</v>
      </c>
      <c r="U19" s="2694">
        <f t="shared" si="6"/>
        <v>3650.6145539160352</v>
      </c>
      <c r="V19" s="2335"/>
    </row>
    <row r="20" spans="1:24" x14ac:dyDescent="0.2">
      <c r="A20" s="1962" t="s">
        <v>594</v>
      </c>
      <c r="B20" s="1963">
        <v>39073.84527496704</v>
      </c>
      <c r="C20" s="2063"/>
      <c r="D20" s="1964">
        <v>0</v>
      </c>
      <c r="E20" s="2063"/>
      <c r="F20" s="2707">
        <v>39073.84527496704</v>
      </c>
      <c r="G20" s="1966"/>
      <c r="H20" s="1731">
        <f t="shared" si="2"/>
        <v>2.951823879145914E-2</v>
      </c>
      <c r="I20" s="1967">
        <f t="shared" si="0"/>
        <v>478791.7663634643</v>
      </c>
      <c r="J20" s="1973"/>
      <c r="K20" s="1969"/>
      <c r="L20" s="1963">
        <v>40015.4185</v>
      </c>
      <c r="M20" s="2359">
        <f t="shared" si="3"/>
        <v>2.4097275771222504E-2</v>
      </c>
      <c r="N20" s="2788"/>
      <c r="O20" s="2788"/>
      <c r="P20" s="2788"/>
      <c r="Q20" s="2788"/>
      <c r="R20" s="2788"/>
      <c r="S20" s="2711">
        <f t="shared" si="4"/>
        <v>39073.84527496704</v>
      </c>
      <c r="T20" s="2693">
        <f t="shared" si="5"/>
        <v>480382.14664303907</v>
      </c>
      <c r="U20" s="2694">
        <f t="shared" si="6"/>
        <v>1590.3802795747761</v>
      </c>
      <c r="V20" s="2335"/>
    </row>
    <row r="21" spans="1:24" x14ac:dyDescent="0.2">
      <c r="A21" s="1962" t="s">
        <v>181</v>
      </c>
      <c r="B21" s="1963">
        <v>16125.55148843379</v>
      </c>
      <c r="C21" s="2063"/>
      <c r="D21" s="1964">
        <v>0</v>
      </c>
      <c r="E21" s="2063"/>
      <c r="F21" s="2707">
        <v>16125.55148843379</v>
      </c>
      <c r="G21" s="1966"/>
      <c r="H21" s="1731">
        <f t="shared" si="2"/>
        <v>1.2182007584098964E-2</v>
      </c>
      <c r="I21" s="1967">
        <f t="shared" si="0"/>
        <v>197594.61159760959</v>
      </c>
      <c r="J21" s="1973"/>
      <c r="K21" s="1969"/>
      <c r="L21" s="1963">
        <v>15895.216</v>
      </c>
      <c r="M21" s="2359">
        <f t="shared" si="3"/>
        <v>-1.4283882855045296E-2</v>
      </c>
      <c r="N21" s="2788"/>
      <c r="O21" s="2788"/>
      <c r="P21" s="2788"/>
      <c r="Q21" s="2788"/>
      <c r="R21" s="2788"/>
      <c r="S21" s="2711">
        <f t="shared" si="4"/>
        <v>16125.55148843379</v>
      </c>
      <c r="T21" s="2693">
        <f t="shared" si="5"/>
        <v>198250.95240317917</v>
      </c>
      <c r="U21" s="2694">
        <f t="shared" si="6"/>
        <v>656.34080556957633</v>
      </c>
      <c r="V21" s="2335"/>
    </row>
    <row r="22" spans="1:24" x14ac:dyDescent="0.2">
      <c r="A22" s="1962" t="s">
        <v>531</v>
      </c>
      <c r="B22" s="1963">
        <v>47694.10554753639</v>
      </c>
      <c r="C22" s="2063"/>
      <c r="D22" s="1964">
        <v>25.333151697374372</v>
      </c>
      <c r="E22" s="2066"/>
      <c r="F22" s="2707">
        <v>47719.438699233768</v>
      </c>
      <c r="G22" s="1971"/>
      <c r="H22" s="1731">
        <f t="shared" si="2"/>
        <v>3.6049530743799234E-2</v>
      </c>
      <c r="I22" s="1967">
        <f t="shared" si="0"/>
        <v>584730.63462010305</v>
      </c>
      <c r="J22" s="1972"/>
      <c r="K22" s="1969"/>
      <c r="L22" s="1963">
        <v>46917.649000000005</v>
      </c>
      <c r="M22" s="2359">
        <f t="shared" si="3"/>
        <v>-1.6802161154645709E-2</v>
      </c>
      <c r="N22" s="2788"/>
      <c r="O22" s="2788"/>
      <c r="P22" s="2788"/>
      <c r="Q22" s="2788"/>
      <c r="R22" s="2788"/>
      <c r="S22" s="2711">
        <f t="shared" si="4"/>
        <v>47719.438699233768</v>
      </c>
      <c r="T22" s="2693">
        <f t="shared" si="5"/>
        <v>586672.90709739772</v>
      </c>
      <c r="U22" s="2694">
        <f t="shared" si="6"/>
        <v>1942.2724772946676</v>
      </c>
      <c r="V22" s="2335"/>
    </row>
    <row r="23" spans="1:24" x14ac:dyDescent="0.2">
      <c r="A23" s="1962" t="s">
        <v>500</v>
      </c>
      <c r="B23" s="1963">
        <v>72323.860092760355</v>
      </c>
      <c r="C23" s="2063"/>
      <c r="D23" s="1964">
        <v>9088.3290161683417</v>
      </c>
      <c r="E23" s="2066"/>
      <c r="F23" s="2707">
        <v>81412.189108928695</v>
      </c>
      <c r="G23" s="1971"/>
      <c r="H23" s="1731">
        <f t="shared" si="2"/>
        <v>6.1502634863336042E-2</v>
      </c>
      <c r="I23" s="1967">
        <f t="shared" si="0"/>
        <v>997585.09951291804</v>
      </c>
      <c r="J23" s="1972"/>
      <c r="K23" s="1969"/>
      <c r="L23" s="1963">
        <v>76988.887950000004</v>
      </c>
      <c r="M23" s="2359">
        <f t="shared" si="3"/>
        <v>-5.4332173195961578E-2</v>
      </c>
      <c r="N23" s="2788">
        <f>F23*0.97</f>
        <v>78969.82343566083</v>
      </c>
      <c r="O23" s="2788">
        <f>N23-L23</f>
        <v>1980.9354856608261</v>
      </c>
      <c r="P23" s="2788">
        <f t="shared" ref="P23" si="7">O23/3</f>
        <v>660.31182855360873</v>
      </c>
      <c r="Q23" s="2788">
        <f>P23*$I$36/$F$36</f>
        <v>8091.1378063529492</v>
      </c>
      <c r="R23" s="2788">
        <f>F23-P23</f>
        <v>80751.877280375091</v>
      </c>
      <c r="S23" s="2711">
        <f>R23</f>
        <v>80751.877280375091</v>
      </c>
      <c r="T23" s="2693">
        <f t="shared" si="5"/>
        <v>992780.7176493603</v>
      </c>
      <c r="U23" s="2694">
        <f t="shared" si="6"/>
        <v>-4804.3818635577336</v>
      </c>
      <c r="V23" s="2335"/>
      <c r="X23" s="1615"/>
    </row>
    <row r="24" spans="1:24" x14ac:dyDescent="0.2">
      <c r="A24" s="1962" t="s">
        <v>503</v>
      </c>
      <c r="B24" s="1963">
        <v>108397.78722991401</v>
      </c>
      <c r="C24" s="2063"/>
      <c r="D24" s="1964">
        <v>2184.6658484395907</v>
      </c>
      <c r="E24" s="2066"/>
      <c r="F24" s="2707">
        <v>110582.4530783536</v>
      </c>
      <c r="G24" s="1971"/>
      <c r="H24" s="1731">
        <f t="shared" si="2"/>
        <v>8.3539237900483829E-2</v>
      </c>
      <c r="I24" s="1967">
        <f t="shared" si="0"/>
        <v>1355023.2301326655</v>
      </c>
      <c r="J24" s="1972"/>
      <c r="K24" s="1969"/>
      <c r="L24" s="1963">
        <v>113854.72145000001</v>
      </c>
      <c r="M24" s="2359">
        <f t="shared" si="3"/>
        <v>2.9591208013154052E-2</v>
      </c>
      <c r="N24" s="2788"/>
      <c r="O24" s="2788"/>
      <c r="P24" s="2788"/>
      <c r="Q24" s="2788"/>
      <c r="R24" s="2788"/>
      <c r="S24" s="2711">
        <f t="shared" si="4"/>
        <v>110582.4530783536</v>
      </c>
      <c r="T24" s="2693">
        <f t="shared" si="5"/>
        <v>1359524.1475981777</v>
      </c>
      <c r="U24" s="2694">
        <f t="shared" si="6"/>
        <v>4500.9174655121751</v>
      </c>
      <c r="V24" s="2335"/>
    </row>
    <row r="25" spans="1:24" x14ac:dyDescent="0.2">
      <c r="A25" s="1962" t="s">
        <v>505</v>
      </c>
      <c r="B25" s="1963">
        <v>17033.349724809457</v>
      </c>
      <c r="C25" s="2063"/>
      <c r="D25" s="1964">
        <v>0</v>
      </c>
      <c r="E25" s="2063"/>
      <c r="F25" s="2707">
        <v>17033.349724809457</v>
      </c>
      <c r="G25" s="1966"/>
      <c r="H25" s="1731">
        <f t="shared" si="2"/>
        <v>1.2867801493739331E-2</v>
      </c>
      <c r="I25" s="1967">
        <f t="shared" si="0"/>
        <v>208718.32665655221</v>
      </c>
      <c r="J25" s="1973"/>
      <c r="K25" s="1969"/>
      <c r="L25" s="1963">
        <v>17350.078949999999</v>
      </c>
      <c r="M25" s="2359">
        <f t="shared" si="3"/>
        <v>1.859465286086498E-2</v>
      </c>
      <c r="N25" s="2788"/>
      <c r="O25" s="2788"/>
      <c r="P25" s="2788"/>
      <c r="Q25" s="2788"/>
      <c r="R25" s="2788"/>
      <c r="S25" s="2711">
        <f t="shared" si="4"/>
        <v>17033.349724809457</v>
      </c>
      <c r="T25" s="2693">
        <f t="shared" si="5"/>
        <v>209411.61658762518</v>
      </c>
      <c r="U25" s="2694">
        <f t="shared" si="6"/>
        <v>693.28993107296992</v>
      </c>
      <c r="V25" s="2335"/>
    </row>
    <row r="26" spans="1:24" x14ac:dyDescent="0.2">
      <c r="A26" s="1962" t="s">
        <v>988</v>
      </c>
      <c r="B26" s="1963">
        <v>16479.793260228307</v>
      </c>
      <c r="C26" s="2063"/>
      <c r="D26" s="1964">
        <v>0</v>
      </c>
      <c r="E26" s="2063"/>
      <c r="F26" s="2707">
        <v>16479.793260228307</v>
      </c>
      <c r="G26" s="1966"/>
      <c r="H26" s="1731">
        <f t="shared" si="2"/>
        <v>1.244961864556875E-2</v>
      </c>
      <c r="I26" s="1967">
        <f t="shared" si="0"/>
        <v>201935.31680447288</v>
      </c>
      <c r="J26" s="1973"/>
      <c r="K26" s="1969"/>
      <c r="L26" s="1963">
        <v>17141.8495</v>
      </c>
      <c r="M26" s="2359">
        <f t="shared" si="3"/>
        <v>4.0173819496235663E-2</v>
      </c>
      <c r="N26" s="2788"/>
      <c r="O26" s="2788"/>
      <c r="P26" s="2788"/>
      <c r="Q26" s="2788"/>
      <c r="R26" s="2788"/>
      <c r="S26" s="2711">
        <f t="shared" si="4"/>
        <v>16479.793260228307</v>
      </c>
      <c r="T26" s="2693">
        <f t="shared" si="5"/>
        <v>202606.07592807847</v>
      </c>
      <c r="U26" s="2694">
        <f t="shared" si="6"/>
        <v>670.75912360558868</v>
      </c>
      <c r="V26" s="2335"/>
    </row>
    <row r="27" spans="1:24" x14ac:dyDescent="0.2">
      <c r="A27" s="1962" t="s">
        <v>104</v>
      </c>
      <c r="B27" s="1963">
        <v>0</v>
      </c>
      <c r="C27" s="2063"/>
      <c r="D27" s="1964">
        <v>155188.39650261941</v>
      </c>
      <c r="E27" s="2066"/>
      <c r="F27" s="2707">
        <v>155188.39650261941</v>
      </c>
      <c r="G27" s="1971"/>
      <c r="H27" s="1731">
        <f>F27/$F$36</f>
        <v>0.11723668641751886</v>
      </c>
      <c r="I27" s="1967">
        <f t="shared" si="0"/>
        <v>1901602.6182661257</v>
      </c>
      <c r="J27" s="1972"/>
      <c r="K27" s="1969"/>
      <c r="L27" s="1963">
        <v>158292.75937499997</v>
      </c>
      <c r="M27" s="2359">
        <f t="shared" si="3"/>
        <v>2.0003833677913939E-2</v>
      </c>
      <c r="N27" s="2788"/>
      <c r="O27" s="2788"/>
      <c r="P27" s="2788"/>
      <c r="Q27" s="2788"/>
      <c r="R27" s="2788"/>
      <c r="S27" s="2711">
        <f t="shared" si="4"/>
        <v>155188.39650261941</v>
      </c>
      <c r="T27" s="2693">
        <f t="shared" si="5"/>
        <v>1907919.0829928445</v>
      </c>
      <c r="U27" s="2694">
        <f t="shared" si="6"/>
        <v>6316.4647267188411</v>
      </c>
      <c r="V27" s="2335"/>
    </row>
    <row r="28" spans="1:24" x14ac:dyDescent="0.2">
      <c r="A28" s="1962" t="s">
        <v>506</v>
      </c>
      <c r="B28" s="1963">
        <v>73206.683324009413</v>
      </c>
      <c r="C28" s="2063"/>
      <c r="D28" s="1964">
        <v>0</v>
      </c>
      <c r="E28" s="2063"/>
      <c r="F28" s="2707">
        <v>73206.683324009413</v>
      </c>
      <c r="G28" s="1966"/>
      <c r="H28" s="1731">
        <f t="shared" si="2"/>
        <v>5.5303806018632558E-2</v>
      </c>
      <c r="I28" s="1967">
        <f t="shared" si="0"/>
        <v>897038.84968722984</v>
      </c>
      <c r="J28" s="1973"/>
      <c r="K28" s="1969"/>
      <c r="L28" s="1963">
        <v>73861.645399999979</v>
      </c>
      <c r="M28" s="2359">
        <f t="shared" si="3"/>
        <v>8.9467524855857006E-3</v>
      </c>
      <c r="N28" s="2788"/>
      <c r="O28" s="2788"/>
      <c r="P28" s="2788"/>
      <c r="Q28" s="2788"/>
      <c r="R28" s="2788"/>
      <c r="S28" s="2711">
        <f t="shared" si="4"/>
        <v>73206.683324009413</v>
      </c>
      <c r="T28" s="2693">
        <f t="shared" si="5"/>
        <v>900018.50179651869</v>
      </c>
      <c r="U28" s="2694">
        <f t="shared" si="6"/>
        <v>2979.6521092888433</v>
      </c>
      <c r="V28" s="2335"/>
    </row>
    <row r="29" spans="1:24" x14ac:dyDescent="0.2">
      <c r="A29" s="1974" t="s">
        <v>320</v>
      </c>
      <c r="B29" s="1963">
        <v>85982.834224211212</v>
      </c>
      <c r="C29" s="2063"/>
      <c r="D29" s="1964">
        <v>442.314102859831</v>
      </c>
      <c r="E29" s="2063"/>
      <c r="F29" s="2707">
        <v>86425.148327071045</v>
      </c>
      <c r="G29" s="1966"/>
      <c r="H29" s="1731">
        <f t="shared" si="2"/>
        <v>6.5289662380378824E-2</v>
      </c>
      <c r="I29" s="1967">
        <f t="shared" si="0"/>
        <v>1059011.4470318828</v>
      </c>
      <c r="J29" s="1968"/>
      <c r="K29" s="1969"/>
      <c r="L29" s="1963">
        <v>86988.349000000017</v>
      </c>
      <c r="M29" s="2359">
        <f t="shared" si="3"/>
        <v>6.5166295208145975E-3</v>
      </c>
      <c r="N29" s="2788"/>
      <c r="O29" s="2788"/>
      <c r="P29" s="2788"/>
      <c r="Q29" s="2788"/>
      <c r="R29" s="2788"/>
      <c r="S29" s="2711">
        <f t="shared" si="4"/>
        <v>86425.148327071045</v>
      </c>
      <c r="T29" s="2693">
        <f t="shared" si="5"/>
        <v>1062529.115963401</v>
      </c>
      <c r="U29" s="2694">
        <f t="shared" si="6"/>
        <v>3517.6689315182157</v>
      </c>
      <c r="V29" s="2335"/>
    </row>
    <row r="30" spans="1:24" x14ac:dyDescent="0.2">
      <c r="A30" s="1962" t="s">
        <v>614</v>
      </c>
      <c r="B30" s="1963">
        <v>33947.119761913731</v>
      </c>
      <c r="C30" s="2063"/>
      <c r="D30" s="1964">
        <v>105.31169875673611</v>
      </c>
      <c r="E30" s="2063"/>
      <c r="F30" s="2707">
        <v>34052.431460670465</v>
      </c>
      <c r="G30" s="1966"/>
      <c r="H30" s="1731">
        <f t="shared" si="2"/>
        <v>2.5724824270874486E-2</v>
      </c>
      <c r="I30" s="1967">
        <f t="shared" si="0"/>
        <v>417261.82036326267</v>
      </c>
      <c r="J30" s="1968"/>
      <c r="K30" s="1969"/>
      <c r="L30" s="1963">
        <v>26216.085250000007</v>
      </c>
      <c r="M30" s="2359">
        <f t="shared" si="3"/>
        <v>-0.23012589335129274</v>
      </c>
      <c r="N30" s="2788">
        <f>F30*0.97</f>
        <v>33030.858516850349</v>
      </c>
      <c r="O30" s="2788">
        <f>N30-L30</f>
        <v>6814.7732668503413</v>
      </c>
      <c r="P30" s="2788">
        <f t="shared" ref="P30" si="8">O30/3</f>
        <v>2271.5910889501138</v>
      </c>
      <c r="Q30" s="2788">
        <f>P30*$I$36/$F$36</f>
        <v>27834.964853861515</v>
      </c>
      <c r="R30" s="2788">
        <f>F30-P30</f>
        <v>31780.840371720351</v>
      </c>
      <c r="S30" s="2711">
        <f>R30</f>
        <v>31780.840371720351</v>
      </c>
      <c r="T30" s="2693">
        <f t="shared" si="5"/>
        <v>390720.396532554</v>
      </c>
      <c r="U30" s="2694">
        <f t="shared" si="6"/>
        <v>-26541.423830708663</v>
      </c>
      <c r="V30" s="2335"/>
      <c r="X30" s="1615"/>
    </row>
    <row r="31" spans="1:24" x14ac:dyDescent="0.2">
      <c r="A31" s="1962" t="s">
        <v>509</v>
      </c>
      <c r="B31" s="1963">
        <v>25305.842385111009</v>
      </c>
      <c r="C31" s="2063"/>
      <c r="D31" s="1964">
        <v>0</v>
      </c>
      <c r="E31" s="2063"/>
      <c r="F31" s="2707">
        <v>25305.842385111009</v>
      </c>
      <c r="G31" s="1966"/>
      <c r="H31" s="1731">
        <f t="shared" si="2"/>
        <v>1.9117235406091337E-2</v>
      </c>
      <c r="I31" s="1967">
        <f t="shared" si="0"/>
        <v>310085.40085111809</v>
      </c>
      <c r="J31" s="1968"/>
      <c r="K31" s="1969"/>
      <c r="L31" s="1963">
        <v>29999.787</v>
      </c>
      <c r="M31" s="2359">
        <f t="shared" si="3"/>
        <v>0.18548857388168705</v>
      </c>
      <c r="N31" s="2788"/>
      <c r="O31" s="2788"/>
      <c r="P31" s="2788"/>
      <c r="Q31" s="2788"/>
      <c r="R31" s="2788"/>
      <c r="S31" s="2711">
        <f t="shared" si="4"/>
        <v>25305.842385111009</v>
      </c>
      <c r="T31" s="2693">
        <f t="shared" si="5"/>
        <v>311115.39706480259</v>
      </c>
      <c r="U31" s="2694">
        <f t="shared" si="6"/>
        <v>1029.9962136844988</v>
      </c>
      <c r="V31" s="2335"/>
    </row>
    <row r="32" spans="1:24" x14ac:dyDescent="0.2">
      <c r="A32" s="1962" t="s">
        <v>634</v>
      </c>
      <c r="B32" s="1963">
        <v>38770.178448279723</v>
      </c>
      <c r="C32" s="2063"/>
      <c r="D32" s="1964">
        <v>0</v>
      </c>
      <c r="E32" s="2067"/>
      <c r="F32" s="2707">
        <v>38770.178448279723</v>
      </c>
      <c r="G32" s="1873"/>
      <c r="H32" s="1731">
        <f t="shared" si="2"/>
        <v>2.9288834445914895E-2</v>
      </c>
      <c r="I32" s="1874">
        <f t="shared" si="0"/>
        <v>475070.7817684632</v>
      </c>
      <c r="J32" s="1869"/>
      <c r="K32" s="1969"/>
      <c r="L32" s="1963">
        <v>39516.441999999995</v>
      </c>
      <c r="M32" s="2359">
        <f t="shared" si="3"/>
        <v>1.9248390943461986E-2</v>
      </c>
      <c r="N32" s="2788"/>
      <c r="O32" s="2788"/>
      <c r="P32" s="2788"/>
      <c r="Q32" s="2788"/>
      <c r="R32" s="2788"/>
      <c r="S32" s="2711">
        <f t="shared" si="4"/>
        <v>38770.178448279723</v>
      </c>
      <c r="T32" s="2693">
        <f t="shared" si="5"/>
        <v>476648.80222705478</v>
      </c>
      <c r="U32" s="2694">
        <f t="shared" si="6"/>
        <v>1578.0204585915781</v>
      </c>
      <c r="V32" s="2335"/>
    </row>
    <row r="33" spans="1:24" x14ac:dyDescent="0.2">
      <c r="A33" s="1962" t="s">
        <v>511</v>
      </c>
      <c r="B33" s="1963">
        <v>41350.170493695245</v>
      </c>
      <c r="C33" s="2063"/>
      <c r="D33" s="1964">
        <v>0</v>
      </c>
      <c r="E33" s="2063"/>
      <c r="F33" s="2707">
        <v>41350.170493695245</v>
      </c>
      <c r="G33" s="1966"/>
      <c r="H33" s="1731">
        <f t="shared" si="2"/>
        <v>3.1237882990810241E-2</v>
      </c>
      <c r="I33" s="1967">
        <f t="shared" si="0"/>
        <v>506684.74092542328</v>
      </c>
      <c r="J33" s="1968"/>
      <c r="K33" s="1969"/>
      <c r="L33" s="1963">
        <v>41040.983999999997</v>
      </c>
      <c r="M33" s="2359">
        <f t="shared" si="3"/>
        <v>-7.4772725240006034E-3</v>
      </c>
      <c r="N33" s="2788"/>
      <c r="O33" s="2788"/>
      <c r="P33" s="2788"/>
      <c r="Q33" s="2788"/>
      <c r="R33" s="2788"/>
      <c r="S33" s="2711">
        <f t="shared" si="4"/>
        <v>41350.170493695245</v>
      </c>
      <c r="T33" s="2693">
        <f t="shared" si="5"/>
        <v>508367.77199767763</v>
      </c>
      <c r="U33" s="2694">
        <f t="shared" si="6"/>
        <v>1683.0310722543509</v>
      </c>
      <c r="V33" s="2335"/>
    </row>
    <row r="34" spans="1:24" x14ac:dyDescent="0.2">
      <c r="A34" s="1962" t="s">
        <v>326</v>
      </c>
      <c r="B34" s="1963">
        <v>72550.392340625185</v>
      </c>
      <c r="C34" s="2063"/>
      <c r="D34" s="1964">
        <v>0</v>
      </c>
      <c r="E34" s="2063"/>
      <c r="F34" s="2707">
        <v>72550.392340625185</v>
      </c>
      <c r="G34" s="1966"/>
      <c r="H34" s="1731">
        <f t="shared" si="2"/>
        <v>5.4808012634902585E-2</v>
      </c>
      <c r="I34" s="1967">
        <f t="shared" si="0"/>
        <v>888996.98134865961</v>
      </c>
      <c r="J34" s="1968"/>
      <c r="K34" s="1969"/>
      <c r="L34" s="1963">
        <v>79948.693950000001</v>
      </c>
      <c r="M34" s="2359">
        <f t="shared" si="3"/>
        <v>0.10197466024221727</v>
      </c>
      <c r="N34" s="2788"/>
      <c r="O34" s="2788"/>
      <c r="P34" s="2788"/>
      <c r="Q34" s="2788"/>
      <c r="R34" s="2788"/>
      <c r="S34" s="2711">
        <f t="shared" si="4"/>
        <v>72550.392340625185</v>
      </c>
      <c r="T34" s="2693">
        <f t="shared" si="5"/>
        <v>891949.92115895939</v>
      </c>
      <c r="U34" s="2694">
        <f t="shared" si="6"/>
        <v>2952.9398102997802</v>
      </c>
      <c r="V34" s="2335"/>
    </row>
    <row r="35" spans="1:24" ht="13.5" thickBot="1" x14ac:dyDescent="0.25">
      <c r="A35" s="1400" t="s">
        <v>513</v>
      </c>
      <c r="B35" s="1977">
        <v>23502.223035039027</v>
      </c>
      <c r="C35" s="2064"/>
      <c r="D35" s="1978">
        <v>0</v>
      </c>
      <c r="E35" s="2064"/>
      <c r="F35" s="2708">
        <v>23502.223035039027</v>
      </c>
      <c r="G35" s="1980"/>
      <c r="H35" s="1748">
        <f t="shared" si="2"/>
        <v>1.7754695674215257E-2</v>
      </c>
      <c r="I35" s="1981">
        <f t="shared" si="0"/>
        <v>287984.73252960201</v>
      </c>
      <c r="J35" s="1405"/>
      <c r="K35" s="1969"/>
      <c r="L35" s="2696">
        <v>29147.502999999997</v>
      </c>
      <c r="M35" s="2371">
        <f t="shared" si="3"/>
        <v>0.24020195691890622</v>
      </c>
      <c r="N35" s="2790"/>
      <c r="O35" s="2790"/>
      <c r="P35" s="2790"/>
      <c r="Q35" s="2790"/>
      <c r="R35" s="2790"/>
      <c r="S35" s="2716">
        <f t="shared" si="4"/>
        <v>23502.223035039027</v>
      </c>
      <c r="T35" s="2697">
        <f t="shared" si="5"/>
        <v>288941.31798409374</v>
      </c>
      <c r="U35" s="2698">
        <f t="shared" si="6"/>
        <v>956.58545449172379</v>
      </c>
      <c r="V35" s="2335"/>
    </row>
    <row r="36" spans="1:24" ht="13.5" thickBot="1" x14ac:dyDescent="0.25">
      <c r="A36" s="87" t="s">
        <v>488</v>
      </c>
      <c r="B36" s="1982">
        <f>SUM(B12:B35)</f>
        <v>1153746.8473096527</v>
      </c>
      <c r="C36" s="2065"/>
      <c r="D36" s="1983">
        <f>SUM(D12:D35)</f>
        <v>169971.87286930135</v>
      </c>
      <c r="E36" s="2065"/>
      <c r="F36" s="2709">
        <f>SUM(F12:F35)</f>
        <v>1323718.7201789538</v>
      </c>
      <c r="G36" s="1985"/>
      <c r="H36" s="1986">
        <f t="shared" si="2"/>
        <v>1</v>
      </c>
      <c r="I36" s="1902">
        <v>16220201</v>
      </c>
      <c r="J36" s="1405"/>
      <c r="K36" s="1969"/>
      <c r="L36" s="2791">
        <f>SUM(L12:L35)</f>
        <v>1339923.0108249998</v>
      </c>
      <c r="M36" s="2596">
        <f t="shared" si="3"/>
        <v>1.2241490883996316E-2</v>
      </c>
      <c r="N36" s="2792"/>
      <c r="O36" s="2792">
        <f>SUM(O12:O35)</f>
        <v>13147.133982734409</v>
      </c>
      <c r="P36" s="2792">
        <f>SUM(P12:P35)</f>
        <v>4382.3779942448036</v>
      </c>
      <c r="Q36" s="2792">
        <f>SUM(Q12:Q35)</f>
        <v>53699.513983618672</v>
      </c>
      <c r="R36" s="2792"/>
      <c r="S36" s="2793">
        <f>SUM(S12:S35)</f>
        <v>1319336.3421847089</v>
      </c>
      <c r="T36" s="2700">
        <f>I36</f>
        <v>16220201</v>
      </c>
      <c r="U36" s="2701">
        <f t="shared" si="6"/>
        <v>0</v>
      </c>
      <c r="V36" s="2335"/>
      <c r="W36" s="2955">
        <v>2.61</v>
      </c>
      <c r="X36" s="1615"/>
    </row>
    <row r="37" spans="1:24" ht="15" x14ac:dyDescent="0.2">
      <c r="A37" s="245" t="s">
        <v>972</v>
      </c>
      <c r="B37" s="39"/>
      <c r="C37" s="42"/>
      <c r="D37" s="39"/>
      <c r="E37" s="42"/>
      <c r="F37" s="39"/>
      <c r="G37" s="39"/>
      <c r="H37" s="39"/>
      <c r="W37" s="2955"/>
    </row>
    <row r="38" spans="1:24" ht="15" x14ac:dyDescent="0.2">
      <c r="A38" s="245" t="s">
        <v>1097</v>
      </c>
      <c r="B38" s="39"/>
      <c r="C38" s="42"/>
      <c r="D38" s="39"/>
      <c r="E38" s="42"/>
      <c r="F38" s="39"/>
      <c r="G38" s="39"/>
      <c r="H38" s="39"/>
      <c r="W38" s="2955"/>
    </row>
    <row r="39" spans="1:24" ht="15" x14ac:dyDescent="0.2">
      <c r="A39" s="245" t="s">
        <v>1098</v>
      </c>
      <c r="B39" s="39"/>
      <c r="C39" s="42"/>
      <c r="D39" s="39"/>
      <c r="E39" s="42"/>
      <c r="F39" s="39"/>
      <c r="G39" s="39"/>
      <c r="H39" s="39"/>
      <c r="I39" s="1987"/>
      <c r="T39" s="2702"/>
      <c r="W39" s="2955"/>
    </row>
    <row r="40" spans="1:24" s="34" customFormat="1" ht="15" x14ac:dyDescent="0.2">
      <c r="F40" s="479"/>
      <c r="I40" s="351"/>
      <c r="V40" s="2332"/>
    </row>
    <row r="41" spans="1:24" s="34" customFormat="1" ht="15" x14ac:dyDescent="0.2">
      <c r="F41" s="479"/>
      <c r="S41" s="2703"/>
      <c r="V41" s="2332"/>
    </row>
    <row r="42" spans="1:24" s="34" customFormat="1" ht="15" x14ac:dyDescent="0.2">
      <c r="F42" s="479"/>
      <c r="V42" s="2332"/>
    </row>
    <row r="43" spans="1:24" ht="15" x14ac:dyDescent="0.2">
      <c r="A43" s="245"/>
    </row>
    <row r="48" spans="1:24" x14ac:dyDescent="0.2">
      <c r="W48" s="60"/>
    </row>
    <row r="54" spans="23:23" ht="15" x14ac:dyDescent="0.2">
      <c r="W54" s="34"/>
    </row>
    <row r="55" spans="23:23" ht="15" x14ac:dyDescent="0.2">
      <c r="W55" s="34"/>
    </row>
    <row r="56" spans="23:23" ht="15" x14ac:dyDescent="0.2">
      <c r="W56" s="34"/>
    </row>
    <row r="57" spans="23:23" ht="15" x14ac:dyDescent="0.2">
      <c r="W57" s="34"/>
    </row>
    <row r="58" spans="23:23" ht="15" x14ac:dyDescent="0.2">
      <c r="W58" s="34"/>
    </row>
    <row r="59" spans="23:23" ht="15" x14ac:dyDescent="0.2">
      <c r="W59" s="34"/>
    </row>
    <row r="60" spans="23:23" ht="15" x14ac:dyDescent="0.2">
      <c r="W60" s="34"/>
    </row>
    <row r="61" spans="23:23" ht="15" x14ac:dyDescent="0.2">
      <c r="W61" s="34"/>
    </row>
    <row r="62" spans="23:23" ht="15" x14ac:dyDescent="0.2">
      <c r="W62" s="34"/>
    </row>
    <row r="63" spans="23:23" ht="15" x14ac:dyDescent="0.2">
      <c r="W63" s="34"/>
    </row>
    <row r="64" spans="23:23" ht="15" x14ac:dyDescent="0.2">
      <c r="W64" s="34"/>
    </row>
    <row r="65" spans="23:23" ht="15" x14ac:dyDescent="0.2">
      <c r="W65" s="34"/>
    </row>
    <row r="67" spans="23:23" ht="15" x14ac:dyDescent="0.2">
      <c r="W67" s="34"/>
    </row>
    <row r="68" spans="23:23" ht="15" x14ac:dyDescent="0.2">
      <c r="W68" s="34"/>
    </row>
  </sheetData>
  <mergeCells count="23">
    <mergeCell ref="B4:H4"/>
    <mergeCell ref="I4:J4"/>
    <mergeCell ref="D5:E5"/>
    <mergeCell ref="I5:J5"/>
    <mergeCell ref="B6:G6"/>
    <mergeCell ref="I6:J6"/>
    <mergeCell ref="B7:C7"/>
    <mergeCell ref="D7:E7"/>
    <mergeCell ref="F7:G7"/>
    <mergeCell ref="I7:J7"/>
    <mergeCell ref="B8:C8"/>
    <mergeCell ref="D8:E8"/>
    <mergeCell ref="F8:G8"/>
    <mergeCell ref="I8:J8"/>
    <mergeCell ref="W36:W39"/>
    <mergeCell ref="B9:C9"/>
    <mergeCell ref="D9:E9"/>
    <mergeCell ref="F9:G9"/>
    <mergeCell ref="I9:J9"/>
    <mergeCell ref="B10:C10"/>
    <mergeCell ref="D10:E10"/>
    <mergeCell ref="F10:G10"/>
    <mergeCell ref="I10:J10"/>
  </mergeCells>
  <pageMargins left="0.75" right="0.75" top="0.52" bottom="0.52" header="0.5" footer="0.5"/>
  <pageSetup paperSize="9" scale="54" orientation="landscape"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7"/>
  <sheetViews>
    <sheetView zoomScale="80" zoomScaleNormal="80" workbookViewId="0">
      <pane xSplit="1" ySplit="14" topLeftCell="B15" activePane="bottomRight" state="frozen"/>
      <selection activeCell="V4" sqref="V4:W4"/>
      <selection pane="topRight" activeCell="V4" sqref="V4:W4"/>
      <selection pane="bottomLeft" activeCell="V4" sqref="V4:W4"/>
      <selection pane="bottomRight" activeCell="AG17" sqref="AG17"/>
    </sheetView>
  </sheetViews>
  <sheetFormatPr defaultRowHeight="12.75" x14ac:dyDescent="0.2"/>
  <cols>
    <col min="1" max="1" width="20" customWidth="1"/>
    <col min="2" max="2" width="9.85546875" customWidth="1"/>
    <col min="3" max="3" width="2.42578125" customWidth="1"/>
    <col min="4" max="4" width="9.5703125" customWidth="1"/>
    <col min="5" max="5" width="2.7109375" customWidth="1"/>
    <col min="6" max="6" width="10.140625" customWidth="1"/>
    <col min="7" max="7" width="1.7109375" customWidth="1"/>
    <col min="8" max="8" width="13.140625" customWidth="1"/>
    <col min="9" max="9" width="1.28515625" customWidth="1"/>
    <col min="10" max="10" width="13.140625" customWidth="1"/>
    <col min="11" max="11" width="1.5703125" customWidth="1"/>
    <col min="12" max="12" width="14.42578125" customWidth="1"/>
    <col min="13" max="13" width="1.5703125" customWidth="1"/>
    <col min="14" max="14" width="10.85546875" customWidth="1"/>
    <col min="15" max="15" width="1" customWidth="1"/>
    <col min="16" max="16" width="14" customWidth="1"/>
    <col min="17" max="17" width="1.5703125" customWidth="1"/>
    <col min="18" max="18" width="13.5703125" customWidth="1"/>
    <col min="19" max="19" width="2.5703125" customWidth="1"/>
    <col min="20" max="20" width="2.42578125" customWidth="1"/>
    <col min="21" max="21" width="12.7109375" customWidth="1"/>
    <col min="22" max="22" width="1.42578125" customWidth="1"/>
    <col min="23" max="23" width="2.42578125" customWidth="1"/>
    <col min="24" max="24" width="10.28515625" customWidth="1"/>
    <col min="25" max="25" width="1.140625" customWidth="1"/>
    <col min="26" max="26" width="11" customWidth="1"/>
    <col min="27" max="27" width="1.140625" customWidth="1"/>
    <col min="28" max="28" width="10.140625" customWidth="1"/>
    <col min="29" max="29" width="2.140625" customWidth="1"/>
    <col min="30" max="30" width="1.7109375" customWidth="1"/>
    <col min="31" max="31" width="3.7109375" customWidth="1"/>
    <col min="32" max="32" width="11.140625" customWidth="1"/>
    <col min="33" max="33" width="10.28515625" customWidth="1"/>
  </cols>
  <sheetData>
    <row r="1" spans="1:35" ht="20.25" x14ac:dyDescent="0.3">
      <c r="A1" s="24" t="s">
        <v>1229</v>
      </c>
      <c r="J1" s="284"/>
      <c r="P1" s="480"/>
      <c r="AE1" s="24"/>
    </row>
    <row r="2" spans="1:35" ht="13.5" thickBot="1" x14ac:dyDescent="0.25"/>
    <row r="3" spans="1:35" ht="15.75" x14ac:dyDescent="0.25">
      <c r="A3" s="25"/>
      <c r="B3" s="3173" t="s">
        <v>608</v>
      </c>
      <c r="C3" s="3174"/>
      <c r="D3" s="3174"/>
      <c r="E3" s="3174"/>
      <c r="F3" s="3174"/>
      <c r="G3" s="3174"/>
      <c r="H3" s="3174"/>
      <c r="I3" s="3174"/>
      <c r="J3" s="3174"/>
      <c r="K3" s="3174"/>
      <c r="L3" s="3173" t="s">
        <v>609</v>
      </c>
      <c r="M3" s="3174"/>
      <c r="N3" s="3174"/>
      <c r="O3" s="3174"/>
      <c r="P3" s="3174"/>
      <c r="Q3" s="3174"/>
      <c r="R3" s="3174"/>
      <c r="S3" s="3178"/>
      <c r="T3" s="287"/>
      <c r="U3" s="2772"/>
      <c r="V3" s="2773"/>
      <c r="X3" s="3166" t="s">
        <v>610</v>
      </c>
      <c r="Y3" s="3167"/>
      <c r="Z3" s="3167"/>
      <c r="AA3" s="3167"/>
      <c r="AB3" s="3167"/>
      <c r="AC3" s="3168"/>
      <c r="AD3" s="481"/>
      <c r="AF3" s="481"/>
      <c r="AG3" s="14"/>
      <c r="AH3" s="14"/>
    </row>
    <row r="4" spans="1:35" s="1393" customFormat="1" ht="15" x14ac:dyDescent="0.2">
      <c r="A4" s="1399"/>
      <c r="B4" s="1988"/>
      <c r="C4" s="2775"/>
      <c r="D4" s="2775"/>
      <c r="E4" s="2775"/>
      <c r="F4" s="1398"/>
      <c r="G4" s="1398"/>
      <c r="H4" s="2775"/>
      <c r="I4" s="2775"/>
      <c r="J4" s="1398"/>
      <c r="K4" s="1398"/>
      <c r="L4" s="1988"/>
      <c r="M4" s="2775"/>
      <c r="N4" s="1398"/>
      <c r="O4" s="1398"/>
      <c r="P4" s="3319"/>
      <c r="Q4" s="3319"/>
      <c r="R4" s="1398"/>
      <c r="S4" s="1625"/>
      <c r="T4" s="1396"/>
      <c r="U4" s="1399"/>
      <c r="V4" s="1404"/>
      <c r="X4" s="3169" t="s">
        <v>109</v>
      </c>
      <c r="Y4" s="3170"/>
      <c r="Z4" s="3170"/>
      <c r="AA4" s="3170"/>
      <c r="AB4" s="3170"/>
      <c r="AC4" s="3171"/>
      <c r="AD4" s="481"/>
      <c r="AE4"/>
      <c r="AF4" s="481"/>
      <c r="AG4" s="14"/>
      <c r="AH4" s="14"/>
      <c r="AI4"/>
    </row>
    <row r="5" spans="1:35" s="1393" customFormat="1" x14ac:dyDescent="0.2">
      <c r="A5" s="1399"/>
      <c r="B5" s="3175" t="s">
        <v>1013</v>
      </c>
      <c r="C5" s="2902"/>
      <c r="D5" s="2902"/>
      <c r="E5" s="2902"/>
      <c r="F5" s="2902"/>
      <c r="G5" s="2904"/>
      <c r="H5" s="2982" t="s">
        <v>537</v>
      </c>
      <c r="I5" s="2983"/>
      <c r="J5" s="2983"/>
      <c r="K5" s="3318"/>
      <c r="L5" s="3314" t="s">
        <v>112</v>
      </c>
      <c r="M5" s="2983"/>
      <c r="N5" s="2983"/>
      <c r="O5" s="2984"/>
      <c r="P5" s="2982" t="s">
        <v>537</v>
      </c>
      <c r="Q5" s="2983"/>
      <c r="R5" s="2983"/>
      <c r="S5" s="3318"/>
      <c r="T5" s="2761"/>
      <c r="U5" s="2757"/>
      <c r="V5" s="2758"/>
      <c r="X5" s="1399"/>
      <c r="Y5" s="1396"/>
      <c r="Z5" s="1990"/>
      <c r="AA5" s="1396"/>
      <c r="AB5" s="1990"/>
      <c r="AC5" s="1404"/>
      <c r="AD5" s="62"/>
      <c r="AE5"/>
      <c r="AF5" s="1396"/>
      <c r="AG5" s="14"/>
      <c r="AH5" s="263"/>
      <c r="AI5"/>
    </row>
    <row r="6" spans="1:35" s="1393" customFormat="1" x14ac:dyDescent="0.2">
      <c r="A6" s="2757" t="s">
        <v>678</v>
      </c>
      <c r="B6" s="2971" t="s">
        <v>1014</v>
      </c>
      <c r="C6" s="2978"/>
      <c r="D6" s="2978"/>
      <c r="E6" s="2978"/>
      <c r="F6" s="2978"/>
      <c r="G6" s="2965"/>
      <c r="H6" s="2964" t="s">
        <v>1015</v>
      </c>
      <c r="I6" s="2978"/>
      <c r="J6" s="2978"/>
      <c r="K6" s="2972"/>
      <c r="L6" s="3323" t="s">
        <v>116</v>
      </c>
      <c r="M6" s="3321"/>
      <c r="N6" s="3321"/>
      <c r="O6" s="3324"/>
      <c r="P6" s="2964" t="s">
        <v>1015</v>
      </c>
      <c r="Q6" s="2978"/>
      <c r="R6" s="2978"/>
      <c r="S6" s="2972"/>
      <c r="T6" s="2761"/>
      <c r="U6" s="2971" t="s">
        <v>626</v>
      </c>
      <c r="V6" s="2972"/>
      <c r="X6" s="1399"/>
      <c r="Y6" s="1396"/>
      <c r="Z6" s="1641"/>
      <c r="AA6" s="1396"/>
      <c r="AB6" s="1641"/>
      <c r="AC6" s="1404"/>
      <c r="AD6" s="62"/>
      <c r="AE6"/>
      <c r="AF6" s="1396"/>
      <c r="AG6" s="14"/>
      <c r="AH6" s="14"/>
      <c r="AI6"/>
    </row>
    <row r="7" spans="1:35" s="1393" customFormat="1" x14ac:dyDescent="0.2">
      <c r="A7" s="2757"/>
      <c r="B7" s="3315">
        <v>2015</v>
      </c>
      <c r="C7" s="3312" t="e">
        <v>#REF!</v>
      </c>
      <c r="D7" s="3312" t="e">
        <v>#REF!</v>
      </c>
      <c r="E7" s="3312" t="e">
        <v>#REF!</v>
      </c>
      <c r="F7" s="3312"/>
      <c r="G7" s="3316"/>
      <c r="H7" s="3320" t="s">
        <v>1016</v>
      </c>
      <c r="I7" s="3321"/>
      <c r="J7" s="3321"/>
      <c r="K7" s="3322"/>
      <c r="L7" s="3323" t="s">
        <v>118</v>
      </c>
      <c r="M7" s="3321"/>
      <c r="N7" s="3321"/>
      <c r="O7" s="3324"/>
      <c r="P7" s="3320" t="s">
        <v>1016</v>
      </c>
      <c r="Q7" s="3321"/>
      <c r="R7" s="3321"/>
      <c r="S7" s="3322"/>
      <c r="T7" s="2776"/>
      <c r="U7" s="2971" t="s">
        <v>120</v>
      </c>
      <c r="V7" s="2972"/>
      <c r="X7" s="1399"/>
      <c r="Y7" s="1396"/>
      <c r="Z7" s="1641"/>
      <c r="AA7" s="1396"/>
      <c r="AB7" s="1641"/>
      <c r="AC7" s="1404"/>
      <c r="AD7" s="62"/>
      <c r="AE7"/>
      <c r="AF7" s="1396"/>
      <c r="AG7" s="4"/>
      <c r="AH7" s="14"/>
      <c r="AI7"/>
    </row>
    <row r="8" spans="1:35" s="1393" customFormat="1" x14ac:dyDescent="0.2">
      <c r="A8" s="2757"/>
      <c r="B8" s="3313"/>
      <c r="C8" s="2976"/>
      <c r="D8" s="2976"/>
      <c r="E8" s="2976"/>
      <c r="F8" s="2976"/>
      <c r="G8" s="2977"/>
      <c r="H8" s="3320" t="s">
        <v>1077</v>
      </c>
      <c r="I8" s="3321" t="e">
        <v>#REF!</v>
      </c>
      <c r="J8" s="3321" t="e">
        <v>#REF!</v>
      </c>
      <c r="K8" s="3322" t="e">
        <v>#REF!</v>
      </c>
      <c r="L8" s="3327">
        <v>2015</v>
      </c>
      <c r="M8" s="3328"/>
      <c r="N8" s="3328"/>
      <c r="O8" s="3329"/>
      <c r="P8" s="3330" t="s">
        <v>1077</v>
      </c>
      <c r="Q8" s="3331" t="e">
        <v>#REF!</v>
      </c>
      <c r="R8" s="3331" t="e">
        <v>#REF!</v>
      </c>
      <c r="S8" s="3332" t="e">
        <v>#REF!</v>
      </c>
      <c r="T8" s="1992"/>
      <c r="U8" s="2971" t="s">
        <v>121</v>
      </c>
      <c r="V8" s="2972"/>
      <c r="X8" s="2971" t="s">
        <v>122</v>
      </c>
      <c r="Y8" s="2965"/>
      <c r="Z8" s="2964" t="s">
        <v>38</v>
      </c>
      <c r="AA8" s="2965"/>
      <c r="AB8" s="2964" t="s">
        <v>488</v>
      </c>
      <c r="AC8" s="2972"/>
      <c r="AD8" s="2771"/>
      <c r="AE8"/>
      <c r="AF8" s="2761"/>
      <c r="AG8" s="14"/>
      <c r="AH8" s="14"/>
      <c r="AI8"/>
    </row>
    <row r="9" spans="1:35" s="1393" customFormat="1" x14ac:dyDescent="0.2">
      <c r="A9" s="2757"/>
      <c r="B9" s="3325"/>
      <c r="C9" s="3326"/>
      <c r="D9" s="1993"/>
      <c r="E9" s="1994"/>
      <c r="F9" s="2754"/>
      <c r="G9" s="2755"/>
      <c r="H9" s="2982"/>
      <c r="I9" s="2984"/>
      <c r="J9" s="2762"/>
      <c r="K9" s="2763"/>
      <c r="L9" s="2971"/>
      <c r="M9" s="2978"/>
      <c r="N9" s="1990"/>
      <c r="O9" s="1877"/>
      <c r="P9" s="2964"/>
      <c r="Q9" s="2965"/>
      <c r="R9" s="1990"/>
      <c r="S9" s="1869"/>
      <c r="T9" s="1396"/>
      <c r="U9" s="2971" t="s">
        <v>123</v>
      </c>
      <c r="V9" s="2972"/>
      <c r="X9" s="2971" t="s">
        <v>124</v>
      </c>
      <c r="Y9" s="2965"/>
      <c r="Z9" s="2964" t="s">
        <v>40</v>
      </c>
      <c r="AA9" s="2965"/>
      <c r="AB9" s="1641"/>
      <c r="AC9" s="1404"/>
      <c r="AD9" s="62"/>
      <c r="AE9"/>
      <c r="AF9" s="1396"/>
      <c r="AG9" s="14"/>
      <c r="AH9" s="14"/>
      <c r="AI9"/>
    </row>
    <row r="10" spans="1:35" s="1393" customFormat="1" ht="15.75" customHeight="1" x14ac:dyDescent="0.2">
      <c r="A10" s="2757"/>
      <c r="B10" s="2971" t="s">
        <v>125</v>
      </c>
      <c r="C10" s="2965"/>
      <c r="D10" s="2964" t="s">
        <v>488</v>
      </c>
      <c r="E10" s="2965"/>
      <c r="F10" s="2964" t="s">
        <v>126</v>
      </c>
      <c r="G10" s="2965"/>
      <c r="H10" s="3320" t="s">
        <v>488</v>
      </c>
      <c r="I10" s="3324"/>
      <c r="J10" s="2964" t="s">
        <v>128</v>
      </c>
      <c r="K10" s="2978"/>
      <c r="L10" s="2971" t="s">
        <v>488</v>
      </c>
      <c r="M10" s="2965"/>
      <c r="N10" s="2964" t="s">
        <v>126</v>
      </c>
      <c r="O10" s="2965"/>
      <c r="P10" s="2964" t="s">
        <v>488</v>
      </c>
      <c r="Q10" s="2965"/>
      <c r="R10" s="2964" t="s">
        <v>128</v>
      </c>
      <c r="S10" s="2972"/>
      <c r="T10" s="2761"/>
      <c r="U10" s="2971" t="s">
        <v>129</v>
      </c>
      <c r="V10" s="2972"/>
      <c r="X10" s="2971" t="s">
        <v>130</v>
      </c>
      <c r="Y10" s="2965"/>
      <c r="Z10" s="2964" t="s">
        <v>131</v>
      </c>
      <c r="AA10" s="2965"/>
      <c r="AB10" s="1641"/>
      <c r="AC10" s="1404"/>
      <c r="AD10" s="62"/>
      <c r="AE10"/>
      <c r="AF10" s="1396"/>
      <c r="AG10" s="1396"/>
      <c r="AH10" s="1396"/>
    </row>
    <row r="11" spans="1:35" x14ac:dyDescent="0.2">
      <c r="A11" s="2745"/>
      <c r="B11" s="2971" t="s">
        <v>132</v>
      </c>
      <c r="C11" s="2965"/>
      <c r="D11" s="1641"/>
      <c r="E11" s="14"/>
      <c r="F11" s="2854" t="s">
        <v>133</v>
      </c>
      <c r="G11" s="2864"/>
      <c r="H11" s="3320"/>
      <c r="I11" s="3324"/>
      <c r="J11" s="2854" t="s">
        <v>40</v>
      </c>
      <c r="K11" s="2852"/>
      <c r="L11" s="2971"/>
      <c r="M11" s="2965"/>
      <c r="N11" s="2854" t="s">
        <v>133</v>
      </c>
      <c r="O11" s="2864"/>
      <c r="P11" s="2964"/>
      <c r="Q11" s="2965"/>
      <c r="R11" s="2854" t="s">
        <v>40</v>
      </c>
      <c r="S11" s="2853"/>
      <c r="T11" s="2746"/>
      <c r="U11" s="2851" t="s">
        <v>40</v>
      </c>
      <c r="V11" s="2853"/>
      <c r="X11" s="1"/>
      <c r="Y11" s="14"/>
      <c r="Z11" s="31"/>
      <c r="AA11" s="14"/>
      <c r="AB11" s="31"/>
      <c r="AC11" s="5"/>
      <c r="AD11" s="14"/>
      <c r="AE11" s="13"/>
      <c r="AF11" s="14"/>
      <c r="AG11" s="14"/>
      <c r="AH11" s="307"/>
    </row>
    <row r="12" spans="1:35" x14ac:dyDescent="0.2">
      <c r="A12" s="1"/>
      <c r="B12" s="2851" t="s">
        <v>331</v>
      </c>
      <c r="C12" s="2864"/>
      <c r="D12" s="2748"/>
      <c r="E12" s="14"/>
      <c r="F12" s="2854" t="s">
        <v>134</v>
      </c>
      <c r="G12" s="2864"/>
      <c r="H12" s="31"/>
      <c r="I12" s="85"/>
      <c r="J12" s="2854" t="s">
        <v>135</v>
      </c>
      <c r="K12" s="2852"/>
      <c r="L12" s="2851"/>
      <c r="M12" s="2864"/>
      <c r="N12" s="2854" t="s">
        <v>134</v>
      </c>
      <c r="O12" s="2864"/>
      <c r="P12" s="31"/>
      <c r="Q12" s="14"/>
      <c r="R12" s="2854" t="s">
        <v>135</v>
      </c>
      <c r="S12" s="2853"/>
      <c r="T12" s="2746"/>
      <c r="U12" s="2851" t="s">
        <v>136</v>
      </c>
      <c r="V12" s="2853"/>
      <c r="X12" s="1"/>
      <c r="Y12" s="14"/>
      <c r="Z12" s="31"/>
      <c r="AA12" s="14"/>
      <c r="AB12" s="31"/>
      <c r="AC12" s="5"/>
      <c r="AD12" s="14"/>
      <c r="AF12" s="14"/>
      <c r="AG12" s="14"/>
      <c r="AH12" s="14"/>
    </row>
    <row r="13" spans="1:35" x14ac:dyDescent="0.2">
      <c r="A13" s="1"/>
      <c r="B13" s="2745" t="s">
        <v>137</v>
      </c>
      <c r="C13" s="2749"/>
      <c r="D13" s="2854" t="s">
        <v>138</v>
      </c>
      <c r="E13" s="2864"/>
      <c r="F13" s="2854" t="s">
        <v>139</v>
      </c>
      <c r="G13" s="2864"/>
      <c r="H13" s="2854" t="s">
        <v>140</v>
      </c>
      <c r="I13" s="2864"/>
      <c r="J13" s="2964" t="s">
        <v>872</v>
      </c>
      <c r="K13" s="2853"/>
      <c r="L13" s="2971" t="s">
        <v>143</v>
      </c>
      <c r="M13" s="2864"/>
      <c r="N13" s="2964" t="s">
        <v>144</v>
      </c>
      <c r="O13" s="2864"/>
      <c r="P13" s="2964" t="s">
        <v>140</v>
      </c>
      <c r="Q13" s="2864"/>
      <c r="R13" s="2964" t="s">
        <v>873</v>
      </c>
      <c r="S13" s="2972"/>
      <c r="T13" s="2746"/>
      <c r="U13" s="2971" t="s">
        <v>874</v>
      </c>
      <c r="V13" s="2972"/>
      <c r="X13" s="1"/>
      <c r="Y13" s="14"/>
      <c r="Z13" s="31"/>
      <c r="AA13" s="14"/>
      <c r="AB13" s="31"/>
      <c r="AC13" s="5"/>
      <c r="AD13" s="14"/>
      <c r="AF13" s="14"/>
    </row>
    <row r="14" spans="1:35" ht="13.5" thickBot="1" x14ac:dyDescent="0.25">
      <c r="A14" s="262"/>
      <c r="B14" s="3142"/>
      <c r="C14" s="2891"/>
      <c r="D14" s="2869"/>
      <c r="E14" s="2891"/>
      <c r="F14" s="2869" t="s">
        <v>489</v>
      </c>
      <c r="G14" s="2891"/>
      <c r="H14" s="36"/>
      <c r="I14" s="88"/>
      <c r="J14" s="2869"/>
      <c r="K14" s="2870"/>
      <c r="L14" s="3142"/>
      <c r="M14" s="2891"/>
      <c r="N14" s="2869" t="s">
        <v>487</v>
      </c>
      <c r="O14" s="2891"/>
      <c r="P14" s="36"/>
      <c r="Q14" s="17"/>
      <c r="R14" s="2869"/>
      <c r="S14" s="3141"/>
      <c r="T14" s="2746"/>
      <c r="U14" s="2767"/>
      <c r="V14" s="2766"/>
      <c r="X14" s="3142" t="s">
        <v>486</v>
      </c>
      <c r="Y14" s="2891"/>
      <c r="Z14" s="2869" t="s">
        <v>486</v>
      </c>
      <c r="AA14" s="2891"/>
      <c r="AB14" s="2869" t="s">
        <v>486</v>
      </c>
      <c r="AC14" s="3141"/>
      <c r="AD14" s="2746"/>
      <c r="AF14" s="2746"/>
    </row>
    <row r="15" spans="1:35" x14ac:dyDescent="0.2">
      <c r="A15" s="642" t="s">
        <v>591</v>
      </c>
      <c r="B15" s="2718">
        <v>19367.072</v>
      </c>
      <c r="C15" s="2719"/>
      <c r="D15" s="2720">
        <v>24080.664000000004</v>
      </c>
      <c r="E15" s="2719"/>
      <c r="F15" s="2721">
        <f>IF(B15/D15&gt;0.8,1.1,IF(B15/D15&lt;0.4,1,ROUND((0.25*(B15/D15)+0.9),6)))</f>
        <v>1.1000000000000001</v>
      </c>
      <c r="G15" s="2719"/>
      <c r="H15" s="2722">
        <f>'Teaching input 17'!F12</f>
        <v>60097.095882320362</v>
      </c>
      <c r="I15" s="2723"/>
      <c r="J15" s="2724">
        <f t="shared" ref="J15:J35" si="0">H15*F15-H15</f>
        <v>6009.7095882320355</v>
      </c>
      <c r="K15" s="2725"/>
      <c r="L15" s="1998">
        <v>24353.918000000005</v>
      </c>
      <c r="M15" s="652"/>
      <c r="N15" s="2129">
        <f>IF(L15&gt;25000,1,IF(L15&lt;4000,1.15,ROUND(((-0.15/21000)*L15+(0.15)*4000/21000+1.15),6)))</f>
        <v>1.004615</v>
      </c>
      <c r="O15" s="669"/>
      <c r="P15" s="2179">
        <f>'Teaching input 17'!F12</f>
        <v>60097.095882320362</v>
      </c>
      <c r="Q15" s="669"/>
      <c r="R15" s="1999">
        <f t="shared" ref="R15:R38" si="1">P15*N15-P15</f>
        <v>277.3480974969134</v>
      </c>
      <c r="S15" s="730"/>
      <c r="T15" s="482"/>
      <c r="U15" s="2000">
        <f t="shared" ref="U15:U38" si="2">J15+R15</f>
        <v>6287.0576857289489</v>
      </c>
      <c r="V15" s="643"/>
      <c r="W15" s="440"/>
      <c r="X15" s="654">
        <f t="shared" ref="X15:X39" si="3">$AB$39*J15/$U$39</f>
        <v>74164.687936090981</v>
      </c>
      <c r="Y15" s="652"/>
      <c r="Z15" s="670">
        <f t="shared" ref="Z15:Z39" si="4">$AB$39*R15/$U$39</f>
        <v>3422.7003482506607</v>
      </c>
      <c r="AA15" s="652"/>
      <c r="AB15" s="670">
        <f t="shared" ref="AB15:AB31" si="5">SUM(X15:AA15)</f>
        <v>77587.388284341636</v>
      </c>
      <c r="AC15" s="643"/>
      <c r="AD15" s="14"/>
      <c r="AF15" s="322"/>
    </row>
    <row r="16" spans="1:35" x14ac:dyDescent="0.2">
      <c r="A16" s="642" t="s">
        <v>494</v>
      </c>
      <c r="B16" s="654">
        <v>7525.7278999999999</v>
      </c>
      <c r="C16" s="669"/>
      <c r="D16" s="670">
        <v>20690.8158</v>
      </c>
      <c r="E16" s="669"/>
      <c r="F16" s="2129">
        <f>IF(B16/D16&gt;0.8,1.1,IF(B16/D16&lt;0.4,1,ROUND((0.25*(B16/D16)+0.9),6)))</f>
        <v>1</v>
      </c>
      <c r="G16" s="669"/>
      <c r="H16" s="2179">
        <f>'Teaching input 17'!F13</f>
        <v>64515.906944173184</v>
      </c>
      <c r="I16" s="673"/>
      <c r="J16" s="674">
        <f t="shared" si="0"/>
        <v>0</v>
      </c>
      <c r="K16" s="721"/>
      <c r="L16" s="1998">
        <v>20776.102900000002</v>
      </c>
      <c r="M16" s="652"/>
      <c r="N16" s="2129">
        <f>IF(L16&gt;25000,1,IF(L16&lt;4000,1.15,ROUND(((-0.15/21000)*L16+(0.15)*4000/21000+1.15),6)))</f>
        <v>1.0301709999999999</v>
      </c>
      <c r="O16" s="669"/>
      <c r="P16" s="2179">
        <f>'Teaching input 17'!F13</f>
        <v>64515.906944173184</v>
      </c>
      <c r="Q16" s="669"/>
      <c r="R16" s="2001">
        <f t="shared" si="1"/>
        <v>1946.509428412639</v>
      </c>
      <c r="S16" s="730"/>
      <c r="T16" s="482"/>
      <c r="U16" s="2000">
        <f t="shared" si="2"/>
        <v>1946.509428412639</v>
      </c>
      <c r="V16" s="643"/>
      <c r="W16" s="440"/>
      <c r="X16" s="654">
        <f t="shared" si="3"/>
        <v>0</v>
      </c>
      <c r="Y16" s="652"/>
      <c r="Z16" s="670">
        <f t="shared" si="4"/>
        <v>24021.504234674903</v>
      </c>
      <c r="AA16" s="652"/>
      <c r="AB16" s="670">
        <f t="shared" si="5"/>
        <v>24021.504234674903</v>
      </c>
      <c r="AC16" s="643"/>
      <c r="AD16" s="14"/>
      <c r="AF16" s="14"/>
    </row>
    <row r="17" spans="1:34" x14ac:dyDescent="0.2">
      <c r="A17" s="642" t="s">
        <v>612</v>
      </c>
      <c r="B17" s="654">
        <v>9006.0560000000005</v>
      </c>
      <c r="C17" s="669"/>
      <c r="D17" s="670">
        <v>9961.2460000000028</v>
      </c>
      <c r="E17" s="669"/>
      <c r="F17" s="2129">
        <f t="shared" ref="F17:F38" si="6">IF(B17/D17&gt;0.8,1.1,IF(B17/D17&lt;0.4,1,ROUND((0.25*(B17/D17)+0.9),6)))</f>
        <v>1.1000000000000001</v>
      </c>
      <c r="G17" s="669"/>
      <c r="H17" s="2179">
        <f>'Teaching input 17'!F14</f>
        <v>22265.07326629899</v>
      </c>
      <c r="I17" s="675"/>
      <c r="J17" s="674">
        <f t="shared" si="0"/>
        <v>2226.5073266299005</v>
      </c>
      <c r="K17" s="721"/>
      <c r="L17" s="1998">
        <v>10010.151000000003</v>
      </c>
      <c r="M17" s="652"/>
      <c r="N17" s="2129">
        <f t="shared" ref="N17:N38" si="7">IF(L17&gt;25000,1,IF(L17&lt;4000,1.15,ROUND(((-0.15/21000)*L17+(0.15)*4000/21000+1.15),6)))</f>
        <v>1.10707</v>
      </c>
      <c r="O17" s="669"/>
      <c r="P17" s="2179">
        <f>'Teaching input 17'!F14</f>
        <v>22265.07326629899</v>
      </c>
      <c r="Q17" s="731"/>
      <c r="R17" s="2001">
        <f t="shared" si="1"/>
        <v>2383.9213946226337</v>
      </c>
      <c r="S17" s="730"/>
      <c r="T17" s="482"/>
      <c r="U17" s="2000">
        <f t="shared" si="2"/>
        <v>4610.4287212525342</v>
      </c>
      <c r="V17" s="643"/>
      <c r="W17" s="440"/>
      <c r="X17" s="654">
        <f t="shared" si="3"/>
        <v>27476.905271807813</v>
      </c>
      <c r="Y17" s="652"/>
      <c r="Z17" s="670">
        <f t="shared" si="4"/>
        <v>29419.522474524616</v>
      </c>
      <c r="AA17" s="652"/>
      <c r="AB17" s="670">
        <f t="shared" si="5"/>
        <v>56896.427746332425</v>
      </c>
      <c r="AC17" s="643"/>
      <c r="AD17" s="14"/>
      <c r="AF17" s="14"/>
    </row>
    <row r="18" spans="1:34" x14ac:dyDescent="0.2">
      <c r="A18" s="642" t="s">
        <v>306</v>
      </c>
      <c r="B18" s="654">
        <v>15967.181999999999</v>
      </c>
      <c r="C18" s="669"/>
      <c r="D18" s="670">
        <v>19585.741000000002</v>
      </c>
      <c r="E18" s="669"/>
      <c r="F18" s="2129">
        <f t="shared" si="6"/>
        <v>1.1000000000000001</v>
      </c>
      <c r="G18" s="669"/>
      <c r="H18" s="2179">
        <f>'Teaching input 17'!F15</f>
        <v>45709.493613543011</v>
      </c>
      <c r="I18" s="673"/>
      <c r="J18" s="674">
        <f t="shared" si="0"/>
        <v>4570.9493613543018</v>
      </c>
      <c r="K18" s="721"/>
      <c r="L18" s="1998">
        <v>19585.741000000002</v>
      </c>
      <c r="M18" s="652"/>
      <c r="N18" s="2129">
        <f t="shared" si="7"/>
        <v>1.038673</v>
      </c>
      <c r="O18" s="669"/>
      <c r="P18" s="2179">
        <f>'Teaching input 17'!F15</f>
        <v>45709.493613543011</v>
      </c>
      <c r="Q18" s="669"/>
      <c r="R18" s="2001">
        <f t="shared" si="1"/>
        <v>1767.7232465165434</v>
      </c>
      <c r="S18" s="730"/>
      <c r="T18" s="482"/>
      <c r="U18" s="2000">
        <f t="shared" si="2"/>
        <v>6338.6726078708452</v>
      </c>
      <c r="V18" s="643"/>
      <c r="W18" s="440"/>
      <c r="X18" s="654">
        <f t="shared" si="3"/>
        <v>56409.220442255297</v>
      </c>
      <c r="Y18" s="652"/>
      <c r="Z18" s="670">
        <f t="shared" si="4"/>
        <v>21815.137821633318</v>
      </c>
      <c r="AA18" s="652"/>
      <c r="AB18" s="670">
        <f t="shared" si="5"/>
        <v>78224.358263888615</v>
      </c>
      <c r="AC18" s="643"/>
      <c r="AD18" s="14"/>
      <c r="AF18" s="14"/>
    </row>
    <row r="19" spans="1:34" x14ac:dyDescent="0.2">
      <c r="A19" s="658" t="s">
        <v>496</v>
      </c>
      <c r="B19" s="654">
        <v>9857.7219999999998</v>
      </c>
      <c r="C19" s="669"/>
      <c r="D19" s="670">
        <v>10986.741</v>
      </c>
      <c r="E19" s="669"/>
      <c r="F19" s="2129">
        <f t="shared" si="6"/>
        <v>1.1000000000000001</v>
      </c>
      <c r="G19" s="669"/>
      <c r="H19" s="2179">
        <f>'Teaching input 17'!F16</f>
        <v>23397.140336199784</v>
      </c>
      <c r="I19" s="673"/>
      <c r="J19" s="674">
        <f t="shared" si="0"/>
        <v>2339.7140336199809</v>
      </c>
      <c r="K19" s="721"/>
      <c r="L19" s="1998">
        <v>10986.741</v>
      </c>
      <c r="M19" s="652"/>
      <c r="N19" s="2129">
        <f t="shared" si="7"/>
        <v>1.100095</v>
      </c>
      <c r="O19" s="669"/>
      <c r="P19" s="2179">
        <f>'Teaching input 17'!F16</f>
        <v>23397.140336199784</v>
      </c>
      <c r="Q19" s="669"/>
      <c r="R19" s="2001">
        <f t="shared" si="1"/>
        <v>2341.936761951918</v>
      </c>
      <c r="S19" s="730"/>
      <c r="T19" s="482"/>
      <c r="U19" s="2000">
        <f t="shared" si="2"/>
        <v>4681.6507955718989</v>
      </c>
      <c r="V19" s="643"/>
      <c r="W19" s="440"/>
      <c r="X19" s="654">
        <f t="shared" si="3"/>
        <v>28873.967804185813</v>
      </c>
      <c r="Y19" s="652"/>
      <c r="Z19" s="670">
        <f t="shared" si="4"/>
        <v>28901.398073599768</v>
      </c>
      <c r="AA19" s="652"/>
      <c r="AB19" s="670">
        <f t="shared" si="5"/>
        <v>57775.365877785582</v>
      </c>
      <c r="AC19" s="643"/>
      <c r="AD19" s="14"/>
      <c r="AF19" s="14"/>
    </row>
    <row r="20" spans="1:34" x14ac:dyDescent="0.2">
      <c r="A20" s="642" t="s">
        <v>445</v>
      </c>
      <c r="B20" s="654">
        <v>12685.5353</v>
      </c>
      <c r="C20" s="669"/>
      <c r="D20" s="670">
        <v>20012.512200000005</v>
      </c>
      <c r="E20" s="669"/>
      <c r="F20" s="2129">
        <f t="shared" si="6"/>
        <v>1.05847</v>
      </c>
      <c r="G20" s="669"/>
      <c r="H20" s="2179">
        <f>'Teaching input 17'!F17</f>
        <v>57764.180695229377</v>
      </c>
      <c r="I20" s="675"/>
      <c r="J20" s="674">
        <f t="shared" si="0"/>
        <v>3377.4716452500652</v>
      </c>
      <c r="K20" s="721"/>
      <c r="L20" s="1998">
        <v>22887.580200000004</v>
      </c>
      <c r="M20" s="652"/>
      <c r="N20" s="2129">
        <f t="shared" si="7"/>
        <v>1.0150889999999999</v>
      </c>
      <c r="O20" s="669"/>
      <c r="P20" s="2179">
        <f>'Teaching input 17'!F17</f>
        <v>57764.180695229377</v>
      </c>
      <c r="Q20" s="731"/>
      <c r="R20" s="2001">
        <f t="shared" si="1"/>
        <v>871.60372251031367</v>
      </c>
      <c r="S20" s="730"/>
      <c r="T20" s="482"/>
      <c r="U20" s="2000">
        <f t="shared" si="2"/>
        <v>4249.0753677603789</v>
      </c>
      <c r="V20" s="643"/>
      <c r="W20" s="440"/>
      <c r="X20" s="654">
        <f t="shared" si="3"/>
        <v>41680.737963355888</v>
      </c>
      <c r="Y20" s="652"/>
      <c r="Z20" s="670">
        <f t="shared" si="4"/>
        <v>10756.296479033259</v>
      </c>
      <c r="AA20" s="652"/>
      <c r="AB20" s="670">
        <f t="shared" si="5"/>
        <v>52437.034442389151</v>
      </c>
      <c r="AC20" s="643"/>
      <c r="AD20" s="14"/>
      <c r="AF20" s="14"/>
    </row>
    <row r="21" spans="1:34" x14ac:dyDescent="0.2">
      <c r="A21" s="642" t="s">
        <v>592</v>
      </c>
      <c r="B21" s="654">
        <v>30868.824000000001</v>
      </c>
      <c r="C21" s="669"/>
      <c r="D21" s="670">
        <v>38083.133000000002</v>
      </c>
      <c r="E21" s="669"/>
      <c r="F21" s="2129">
        <f t="shared" si="6"/>
        <v>1.1000000000000001</v>
      </c>
      <c r="G21" s="669"/>
      <c r="H21" s="2179">
        <f>'Teaching input 17'!F18</f>
        <v>81500.270537263248</v>
      </c>
      <c r="I21" s="673"/>
      <c r="J21" s="674">
        <f t="shared" si="0"/>
        <v>8150.0270537263277</v>
      </c>
      <c r="K21" s="721"/>
      <c r="L21" s="1998">
        <v>38083.133000000002</v>
      </c>
      <c r="M21" s="652"/>
      <c r="N21" s="2129">
        <f t="shared" si="7"/>
        <v>1</v>
      </c>
      <c r="O21" s="669"/>
      <c r="P21" s="2179">
        <f>'Teaching input 17'!F18</f>
        <v>81500.270537263248</v>
      </c>
      <c r="Q21" s="676"/>
      <c r="R21" s="2001">
        <f t="shared" si="1"/>
        <v>0</v>
      </c>
      <c r="S21" s="730"/>
      <c r="T21" s="482"/>
      <c r="U21" s="2000">
        <f>J21+R21</f>
        <v>8150.0270537263277</v>
      </c>
      <c r="V21" s="643"/>
      <c r="W21" s="440"/>
      <c r="X21" s="654">
        <f t="shared" si="3"/>
        <v>100577.9404538798</v>
      </c>
      <c r="Y21" s="652"/>
      <c r="Z21" s="670">
        <f t="shared" si="4"/>
        <v>0</v>
      </c>
      <c r="AA21" s="652"/>
      <c r="AB21" s="670">
        <f>SUM(X21:AA21)</f>
        <v>100577.9404538798</v>
      </c>
      <c r="AC21" s="643"/>
      <c r="AD21" s="14"/>
      <c r="AF21" s="14"/>
    </row>
    <row r="22" spans="1:34" x14ac:dyDescent="0.2">
      <c r="A22" s="642" t="s">
        <v>593</v>
      </c>
      <c r="B22" s="654">
        <v>22266.622000000003</v>
      </c>
      <c r="C22" s="669"/>
      <c r="D22" s="670">
        <v>33522.343000000001</v>
      </c>
      <c r="E22" s="669"/>
      <c r="F22" s="2129">
        <f t="shared" si="6"/>
        <v>1.066058</v>
      </c>
      <c r="G22" s="669"/>
      <c r="H22" s="2179">
        <f>'Teaching input 17'!F19</f>
        <v>89691.471951851199</v>
      </c>
      <c r="I22" s="673"/>
      <c r="J22" s="674">
        <f t="shared" si="0"/>
        <v>5924.8392541953799</v>
      </c>
      <c r="K22" s="721"/>
      <c r="L22" s="1998">
        <v>34211.616000000002</v>
      </c>
      <c r="M22" s="652"/>
      <c r="N22" s="2129">
        <f t="shared" si="7"/>
        <v>1</v>
      </c>
      <c r="O22" s="669"/>
      <c r="P22" s="2179">
        <f>'Teaching input 17'!F19</f>
        <v>89691.471951851199</v>
      </c>
      <c r="Q22" s="669"/>
      <c r="R22" s="2001">
        <f t="shared" si="1"/>
        <v>0</v>
      </c>
      <c r="S22" s="730"/>
      <c r="T22" s="482"/>
      <c r="U22" s="2000">
        <f>J22+R22</f>
        <v>5924.8392541953799</v>
      </c>
      <c r="V22" s="643"/>
      <c r="W22" s="440"/>
      <c r="X22" s="654">
        <f t="shared" si="3"/>
        <v>73117.319216113945</v>
      </c>
      <c r="Y22" s="652"/>
      <c r="Z22" s="670">
        <f t="shared" si="4"/>
        <v>0</v>
      </c>
      <c r="AA22" s="652"/>
      <c r="AB22" s="670">
        <f>SUM(X22:AA22)</f>
        <v>73117.319216113945</v>
      </c>
      <c r="AC22" s="643"/>
      <c r="AD22" s="14"/>
      <c r="AF22" s="14"/>
    </row>
    <row r="23" spans="1:34" x14ac:dyDescent="0.2">
      <c r="A23" s="642" t="s">
        <v>594</v>
      </c>
      <c r="B23" s="654">
        <v>16482.348999999998</v>
      </c>
      <c r="C23" s="669"/>
      <c r="D23" s="670">
        <v>16724.07</v>
      </c>
      <c r="E23" s="669"/>
      <c r="F23" s="2129">
        <f t="shared" si="6"/>
        <v>1.1000000000000001</v>
      </c>
      <c r="G23" s="669"/>
      <c r="H23" s="2179">
        <f>'Teaching input 17'!F20</f>
        <v>39073.84527496704</v>
      </c>
      <c r="I23" s="673"/>
      <c r="J23" s="674">
        <f t="shared" si="0"/>
        <v>3907.3845274967098</v>
      </c>
      <c r="K23" s="721"/>
      <c r="L23" s="1998">
        <v>16724.07</v>
      </c>
      <c r="M23" s="652"/>
      <c r="N23" s="2129">
        <f t="shared" si="7"/>
        <v>1.0591140000000001</v>
      </c>
      <c r="O23" s="669"/>
      <c r="P23" s="2179">
        <f>'Teaching input 17'!F20</f>
        <v>39073.84527496704</v>
      </c>
      <c r="Q23" s="669"/>
      <c r="R23" s="2001">
        <f t="shared" si="1"/>
        <v>2309.8112895844024</v>
      </c>
      <c r="S23" s="730"/>
      <c r="T23" s="482"/>
      <c r="U23" s="2000">
        <f>J23+R23</f>
        <v>6217.1958170811122</v>
      </c>
      <c r="V23" s="643"/>
      <c r="W23" s="440"/>
      <c r="X23" s="654">
        <f t="shared" si="3"/>
        <v>48220.292490598629</v>
      </c>
      <c r="Y23" s="652"/>
      <c r="Z23" s="670">
        <f t="shared" si="4"/>
        <v>28504.943702892444</v>
      </c>
      <c r="AA23" s="652"/>
      <c r="AB23" s="670">
        <f>SUM(X23:AA23)</f>
        <v>76725.236193491073</v>
      </c>
      <c r="AC23" s="643"/>
      <c r="AD23" s="14"/>
      <c r="AF23" s="14"/>
    </row>
    <row r="24" spans="1:34" x14ac:dyDescent="0.2">
      <c r="A24" s="642" t="s">
        <v>520</v>
      </c>
      <c r="B24" s="654">
        <v>7537.0069999999996</v>
      </c>
      <c r="C24" s="669"/>
      <c r="D24" s="670">
        <v>7602.6369999999997</v>
      </c>
      <c r="E24" s="669"/>
      <c r="F24" s="2129">
        <f t="shared" si="6"/>
        <v>1.1000000000000001</v>
      </c>
      <c r="G24" s="669"/>
      <c r="H24" s="2179">
        <f>'Teaching input 17'!F21</f>
        <v>16125.55148843379</v>
      </c>
      <c r="I24" s="673"/>
      <c r="J24" s="674">
        <f t="shared" si="0"/>
        <v>1612.5551488433812</v>
      </c>
      <c r="K24" s="721"/>
      <c r="L24" s="1998">
        <v>7602.6369999999997</v>
      </c>
      <c r="M24" s="652"/>
      <c r="N24" s="2129">
        <f t="shared" si="7"/>
        <v>1.1242669999999999</v>
      </c>
      <c r="O24" s="669"/>
      <c r="P24" s="2179">
        <f>'Teaching input 17'!F21</f>
        <v>16125.55148843379</v>
      </c>
      <c r="Q24" s="669"/>
      <c r="R24" s="2001">
        <f t="shared" si="1"/>
        <v>2003.8739068132018</v>
      </c>
      <c r="S24" s="730"/>
      <c r="T24" s="482"/>
      <c r="U24" s="677">
        <f t="shared" si="2"/>
        <v>3616.4290556565829</v>
      </c>
      <c r="V24" s="643"/>
      <c r="W24" s="440"/>
      <c r="X24" s="654">
        <f t="shared" si="3"/>
        <v>19900.237713298397</v>
      </c>
      <c r="Y24" s="652"/>
      <c r="Z24" s="670">
        <f t="shared" si="4"/>
        <v>24729.428399184486</v>
      </c>
      <c r="AA24" s="652"/>
      <c r="AB24" s="670">
        <f t="shared" si="5"/>
        <v>44629.666112482882</v>
      </c>
      <c r="AC24" s="643"/>
      <c r="AD24" s="14"/>
      <c r="AF24" s="14"/>
    </row>
    <row r="25" spans="1:34" x14ac:dyDescent="0.2">
      <c r="A25" s="642" t="s">
        <v>531</v>
      </c>
      <c r="B25" s="654">
        <v>13970.598999999998</v>
      </c>
      <c r="C25" s="669"/>
      <c r="D25" s="670">
        <v>19992.666000000005</v>
      </c>
      <c r="E25" s="669"/>
      <c r="F25" s="2129">
        <f t="shared" si="6"/>
        <v>1.074697</v>
      </c>
      <c r="G25" s="669"/>
      <c r="H25" s="2179">
        <f>'Teaching input 17'!F22</f>
        <v>47719.438699233768</v>
      </c>
      <c r="I25" s="675"/>
      <c r="J25" s="674">
        <f t="shared" si="0"/>
        <v>3564.4989125166685</v>
      </c>
      <c r="K25" s="721"/>
      <c r="L25" s="1998">
        <v>20001.561000000005</v>
      </c>
      <c r="M25" s="652"/>
      <c r="N25" s="2129">
        <f t="shared" si="7"/>
        <v>1.035703</v>
      </c>
      <c r="O25" s="669"/>
      <c r="P25" s="2179">
        <f>'Teaching input 17'!F22</f>
        <v>47719.438699233768</v>
      </c>
      <c r="Q25" s="731"/>
      <c r="R25" s="2001">
        <f t="shared" si="1"/>
        <v>1703.7271198787421</v>
      </c>
      <c r="S25" s="730"/>
      <c r="T25" s="482"/>
      <c r="U25" s="2000">
        <f>J25+R25</f>
        <v>5268.2260323954106</v>
      </c>
      <c r="V25" s="643"/>
      <c r="W25" s="440"/>
      <c r="X25" s="654">
        <f t="shared" si="3"/>
        <v>43988.80605029453</v>
      </c>
      <c r="Y25" s="652"/>
      <c r="Z25" s="670">
        <f t="shared" si="4"/>
        <v>21025.373742100259</v>
      </c>
      <c r="AA25" s="652"/>
      <c r="AB25" s="670">
        <f>SUM(X25:AA25)</f>
        <v>65014.179792394789</v>
      </c>
      <c r="AC25" s="643"/>
      <c r="AD25" s="14"/>
      <c r="AE25" s="3411" t="s">
        <v>1230</v>
      </c>
    </row>
    <row r="26" spans="1:34" x14ac:dyDescent="0.2">
      <c r="A26" s="642" t="s">
        <v>500</v>
      </c>
      <c r="B26" s="654">
        <v>15114.3722</v>
      </c>
      <c r="C26" s="669"/>
      <c r="D26" s="670">
        <v>29910.390999999996</v>
      </c>
      <c r="E26" s="669"/>
      <c r="F26" s="2129">
        <f t="shared" si="6"/>
        <v>1.02633</v>
      </c>
      <c r="G26" s="669"/>
      <c r="H26" s="2179">
        <f>'Teaching input 17'!F23</f>
        <v>81412.189108928695</v>
      </c>
      <c r="I26" s="673"/>
      <c r="J26" s="674">
        <f t="shared" si="0"/>
        <v>2143.5829392380838</v>
      </c>
      <c r="K26" s="721"/>
      <c r="L26" s="1998">
        <v>42555.556899999996</v>
      </c>
      <c r="M26" s="652"/>
      <c r="N26" s="2129">
        <f t="shared" si="7"/>
        <v>1</v>
      </c>
      <c r="O26" s="669"/>
      <c r="P26" s="2179">
        <f>'Teaching input 17'!F23</f>
        <v>81412.189108928695</v>
      </c>
      <c r="Q26" s="669"/>
      <c r="R26" s="2001">
        <f t="shared" si="1"/>
        <v>0</v>
      </c>
      <c r="S26" s="730"/>
      <c r="T26" s="482"/>
      <c r="U26" s="2000">
        <f>J26+R26</f>
        <v>2143.5829392380838</v>
      </c>
      <c r="V26" s="643"/>
      <c r="W26" s="440"/>
      <c r="X26" s="654">
        <f t="shared" si="3"/>
        <v>26453.551110859935</v>
      </c>
      <c r="Y26" s="652"/>
      <c r="Z26" s="670">
        <f t="shared" si="4"/>
        <v>0</v>
      </c>
      <c r="AA26" s="652"/>
      <c r="AB26" s="670">
        <f>SUM(X26:AA26)</f>
        <v>26453.551110859935</v>
      </c>
      <c r="AC26" s="643"/>
      <c r="AD26" s="14"/>
      <c r="AE26" s="3412"/>
    </row>
    <row r="27" spans="1:34" x14ac:dyDescent="0.2">
      <c r="A27" s="642" t="s">
        <v>503</v>
      </c>
      <c r="B27" s="654">
        <v>14910.804700000001</v>
      </c>
      <c r="C27" s="669"/>
      <c r="D27" s="670">
        <v>39503.056300000004</v>
      </c>
      <c r="E27" s="669"/>
      <c r="F27" s="2129">
        <f t="shared" si="6"/>
        <v>1</v>
      </c>
      <c r="G27" s="669"/>
      <c r="H27" s="2179">
        <f>'Teaching input 17'!F24</f>
        <v>110582.4530783536</v>
      </c>
      <c r="I27" s="675"/>
      <c r="J27" s="674">
        <f t="shared" si="0"/>
        <v>0</v>
      </c>
      <c r="K27" s="721"/>
      <c r="L27" s="1998">
        <v>41794.026300000005</v>
      </c>
      <c r="M27" s="652"/>
      <c r="N27" s="2129">
        <f t="shared" si="7"/>
        <v>1</v>
      </c>
      <c r="O27" s="669"/>
      <c r="P27" s="2179">
        <f>'Teaching input 17'!F24</f>
        <v>110582.4530783536</v>
      </c>
      <c r="Q27" s="731"/>
      <c r="R27" s="2001">
        <f t="shared" si="1"/>
        <v>0</v>
      </c>
      <c r="S27" s="730"/>
      <c r="T27" s="482"/>
      <c r="U27" s="2000">
        <f t="shared" si="2"/>
        <v>0</v>
      </c>
      <c r="V27" s="643"/>
      <c r="W27" s="440"/>
      <c r="X27" s="654">
        <f t="shared" si="3"/>
        <v>0</v>
      </c>
      <c r="Y27" s="652"/>
      <c r="Z27" s="670">
        <f t="shared" si="4"/>
        <v>0</v>
      </c>
      <c r="AA27" s="652"/>
      <c r="AB27" s="670">
        <f t="shared" si="5"/>
        <v>0</v>
      </c>
      <c r="AC27" s="643"/>
      <c r="AD27" s="14"/>
      <c r="AE27" s="3412"/>
    </row>
    <row r="28" spans="1:34" x14ac:dyDescent="0.2">
      <c r="A28" s="642" t="s">
        <v>505</v>
      </c>
      <c r="B28" s="654">
        <v>3039.8098</v>
      </c>
      <c r="C28" s="669"/>
      <c r="D28" s="670">
        <v>6479.4443000000001</v>
      </c>
      <c r="E28" s="669"/>
      <c r="F28" s="2129">
        <f t="shared" si="6"/>
        <v>1.0172870000000001</v>
      </c>
      <c r="G28" s="669"/>
      <c r="H28" s="2179">
        <f>'Teaching input 17'!F25</f>
        <v>17033.349724809457</v>
      </c>
      <c r="I28" s="673"/>
      <c r="J28" s="674">
        <f t="shared" si="0"/>
        <v>294.45551669278211</v>
      </c>
      <c r="K28" s="721"/>
      <c r="L28" s="1998">
        <v>6479.4443000000001</v>
      </c>
      <c r="M28" s="652"/>
      <c r="N28" s="2129">
        <f t="shared" si="7"/>
        <v>1.13229</v>
      </c>
      <c r="O28" s="669"/>
      <c r="P28" s="2179">
        <f>'Teaching input 17'!F25</f>
        <v>17033.349724809457</v>
      </c>
      <c r="Q28" s="669"/>
      <c r="R28" s="2001">
        <f t="shared" si="1"/>
        <v>2253.3418350950451</v>
      </c>
      <c r="S28" s="730"/>
      <c r="T28" s="482"/>
      <c r="U28" s="2000">
        <f t="shared" si="2"/>
        <v>2547.7973517878272</v>
      </c>
      <c r="V28" s="643"/>
      <c r="W28" s="440"/>
      <c r="X28" s="654">
        <f t="shared" si="3"/>
        <v>3633.819768819325</v>
      </c>
      <c r="Y28" s="652"/>
      <c r="Z28" s="670">
        <f t="shared" si="4"/>
        <v>27808.064858975373</v>
      </c>
      <c r="AA28" s="652"/>
      <c r="AB28" s="670">
        <f t="shared" si="5"/>
        <v>31441.884627794698</v>
      </c>
      <c r="AC28" s="643"/>
      <c r="AD28" s="14"/>
      <c r="AE28" s="3412"/>
    </row>
    <row r="29" spans="1:34" x14ac:dyDescent="0.2">
      <c r="A29" s="642" t="s">
        <v>988</v>
      </c>
      <c r="B29" s="654">
        <v>3350.2570000000001</v>
      </c>
      <c r="C29" s="669"/>
      <c r="D29" s="670">
        <v>3755.4199999999996</v>
      </c>
      <c r="E29" s="669"/>
      <c r="F29" s="2129">
        <f t="shared" si="6"/>
        <v>1.1000000000000001</v>
      </c>
      <c r="G29" s="669"/>
      <c r="H29" s="2179">
        <f>'Teaching input 17'!F26</f>
        <v>16479.793260228307</v>
      </c>
      <c r="I29" s="673"/>
      <c r="J29" s="674">
        <f t="shared" si="0"/>
        <v>1647.9793260228325</v>
      </c>
      <c r="K29" s="721"/>
      <c r="L29" s="1998">
        <v>3755.4199999999996</v>
      </c>
      <c r="M29" s="652"/>
      <c r="N29" s="2129">
        <f t="shared" si="7"/>
        <v>1.1499999999999999</v>
      </c>
      <c r="O29" s="669"/>
      <c r="P29" s="2179">
        <f>'Teaching input 17'!F26</f>
        <v>16479.793260228307</v>
      </c>
      <c r="Q29" s="669"/>
      <c r="R29" s="2001">
        <f t="shared" si="1"/>
        <v>2471.9689890342452</v>
      </c>
      <c r="S29" s="730"/>
      <c r="T29" s="482"/>
      <c r="U29" s="2000">
        <f t="shared" si="2"/>
        <v>4119.9483150570777</v>
      </c>
      <c r="V29" s="643"/>
      <c r="W29" s="440"/>
      <c r="X29" s="654">
        <f t="shared" si="3"/>
        <v>20337.400775395661</v>
      </c>
      <c r="Y29" s="652"/>
      <c r="Z29" s="670">
        <f t="shared" si="4"/>
        <v>30506.101163093444</v>
      </c>
      <c r="AA29" s="652"/>
      <c r="AB29" s="670">
        <f t="shared" si="5"/>
        <v>50843.501938489106</v>
      </c>
      <c r="AC29" s="643"/>
      <c r="AD29" s="14"/>
      <c r="AF29" s="14"/>
    </row>
    <row r="30" spans="1:34" x14ac:dyDescent="0.2">
      <c r="A30" s="642" t="s">
        <v>104</v>
      </c>
      <c r="B30" s="654">
        <v>131239.10709999999</v>
      </c>
      <c r="C30" s="669" t="s">
        <v>490</v>
      </c>
      <c r="D30" s="670">
        <v>190877.83819999997</v>
      </c>
      <c r="E30" s="669" t="s">
        <v>490</v>
      </c>
      <c r="F30" s="2129">
        <f t="shared" si="6"/>
        <v>1.0718890000000001</v>
      </c>
      <c r="G30" s="669"/>
      <c r="H30" s="2179">
        <f>'Teaching input 17'!F27</f>
        <v>155188.39650261941</v>
      </c>
      <c r="I30" s="675"/>
      <c r="J30" s="674">
        <f t="shared" si="0"/>
        <v>11156.338636176806</v>
      </c>
      <c r="K30" s="721"/>
      <c r="L30" s="1998">
        <v>190877.83819999997</v>
      </c>
      <c r="M30" s="652"/>
      <c r="N30" s="2129">
        <f t="shared" si="7"/>
        <v>1</v>
      </c>
      <c r="O30" s="669"/>
      <c r="P30" s="2179">
        <f>'Teaching input 17'!F27</f>
        <v>155188.39650261941</v>
      </c>
      <c r="Q30" s="669"/>
      <c r="R30" s="2001">
        <f t="shared" si="1"/>
        <v>0</v>
      </c>
      <c r="S30" s="730"/>
      <c r="T30" s="482"/>
      <c r="U30" s="2000">
        <f>J30+R30</f>
        <v>11156.338636176806</v>
      </c>
      <c r="V30" s="643"/>
      <c r="W30" s="440"/>
      <c r="X30" s="654">
        <f t="shared" si="3"/>
        <v>137678.26237088072</v>
      </c>
      <c r="Y30" s="652"/>
      <c r="Z30" s="670">
        <f t="shared" si="4"/>
        <v>0</v>
      </c>
      <c r="AA30" s="652"/>
      <c r="AB30" s="670">
        <f>SUM(X30:AA30)</f>
        <v>137678.26237088072</v>
      </c>
      <c r="AC30" s="643"/>
      <c r="AD30" s="14"/>
      <c r="AF30" s="14"/>
    </row>
    <row r="31" spans="1:34" x14ac:dyDescent="0.2">
      <c r="A31" s="642" t="s">
        <v>506</v>
      </c>
      <c r="B31" s="654">
        <v>6314.4987999999994</v>
      </c>
      <c r="C31" s="669"/>
      <c r="D31" s="670">
        <v>23202.681699999997</v>
      </c>
      <c r="E31" s="669"/>
      <c r="F31" s="2129">
        <f t="shared" si="6"/>
        <v>1</v>
      </c>
      <c r="G31" s="669"/>
      <c r="H31" s="2179">
        <f>'Teaching input 17'!F28</f>
        <v>73206.683324009413</v>
      </c>
      <c r="I31" s="673"/>
      <c r="J31" s="674">
        <f t="shared" si="0"/>
        <v>0</v>
      </c>
      <c r="K31" s="721"/>
      <c r="L31" s="1998">
        <v>23202.681699999997</v>
      </c>
      <c r="M31" s="652"/>
      <c r="N31" s="2129">
        <f t="shared" si="7"/>
        <v>1.0128379999999999</v>
      </c>
      <c r="O31" s="669"/>
      <c r="P31" s="2179">
        <f>'Teaching input 17'!F28</f>
        <v>73206.683324009413</v>
      </c>
      <c r="Q31" s="669"/>
      <c r="R31" s="2001">
        <f t="shared" si="1"/>
        <v>939.82740051361907</v>
      </c>
      <c r="S31" s="730"/>
      <c r="T31" s="482"/>
      <c r="U31" s="2000">
        <f t="shared" si="2"/>
        <v>939.82740051361907</v>
      </c>
      <c r="V31" s="643"/>
      <c r="W31" s="440"/>
      <c r="X31" s="654">
        <f t="shared" si="3"/>
        <v>0</v>
      </c>
      <c r="Y31" s="652"/>
      <c r="Z31" s="670">
        <f t="shared" si="4"/>
        <v>11598.231969372986</v>
      </c>
      <c r="AA31" s="652"/>
      <c r="AB31" s="670">
        <f t="shared" si="5"/>
        <v>11598.231969372986</v>
      </c>
      <c r="AC31" s="643"/>
      <c r="AD31" s="14"/>
      <c r="AF31" s="14"/>
      <c r="AG31" s="14"/>
      <c r="AH31" s="14"/>
    </row>
    <row r="32" spans="1:34" x14ac:dyDescent="0.2">
      <c r="A32" s="658" t="s">
        <v>320</v>
      </c>
      <c r="B32" s="654">
        <v>37933.670000000006</v>
      </c>
      <c r="C32" s="669"/>
      <c r="D32" s="670">
        <v>40579.863000000005</v>
      </c>
      <c r="E32" s="669"/>
      <c r="F32" s="2129">
        <f t="shared" si="6"/>
        <v>1.1000000000000001</v>
      </c>
      <c r="G32" s="669"/>
      <c r="H32" s="2179">
        <f>'Teaching input 17'!F29</f>
        <v>86425.148327071045</v>
      </c>
      <c r="I32" s="673"/>
      <c r="J32" s="674">
        <f t="shared" si="0"/>
        <v>8642.5148327071074</v>
      </c>
      <c r="K32" s="721"/>
      <c r="L32" s="1998">
        <v>41419.485000000008</v>
      </c>
      <c r="M32" s="652"/>
      <c r="N32" s="2129">
        <f t="shared" si="7"/>
        <v>1</v>
      </c>
      <c r="O32" s="669"/>
      <c r="P32" s="2179">
        <f>'Teaching input 17'!F29</f>
        <v>86425.148327071045</v>
      </c>
      <c r="Q32" s="669"/>
      <c r="R32" s="2001">
        <f t="shared" si="1"/>
        <v>0</v>
      </c>
      <c r="S32" s="730"/>
      <c r="T32" s="482"/>
      <c r="U32" s="2000">
        <f>J32+R32</f>
        <v>8642.5148327071074</v>
      </c>
      <c r="V32" s="643"/>
      <c r="W32" s="440"/>
      <c r="X32" s="654">
        <f t="shared" si="3"/>
        <v>106655.6388691194</v>
      </c>
      <c r="Y32" s="652"/>
      <c r="Z32" s="670">
        <f t="shared" si="4"/>
        <v>0</v>
      </c>
      <c r="AA32" s="652"/>
      <c r="AB32" s="670">
        <f t="shared" ref="AB32:AB38" si="8">SUM(X32:AA32)</f>
        <v>106655.6388691194</v>
      </c>
      <c r="AC32" s="643"/>
      <c r="AD32" s="14"/>
      <c r="AF32" s="14"/>
    </row>
    <row r="33" spans="1:32" x14ac:dyDescent="0.2">
      <c r="A33" s="642" t="s">
        <v>614</v>
      </c>
      <c r="B33" s="654">
        <v>10440.841</v>
      </c>
      <c r="C33" s="669"/>
      <c r="D33" s="670">
        <v>11557.586000000001</v>
      </c>
      <c r="E33" s="669"/>
      <c r="F33" s="2129">
        <f t="shared" si="6"/>
        <v>1.1000000000000001</v>
      </c>
      <c r="G33" s="669"/>
      <c r="H33" s="2179">
        <f>'Teaching input 17'!F30</f>
        <v>34052.431460670465</v>
      </c>
      <c r="I33" s="673"/>
      <c r="J33" s="674">
        <f t="shared" si="0"/>
        <v>3405.2431460670487</v>
      </c>
      <c r="K33" s="721"/>
      <c r="L33" s="1998">
        <v>11649.428000000002</v>
      </c>
      <c r="M33" s="652"/>
      <c r="N33" s="2129">
        <f t="shared" si="7"/>
        <v>1.095361</v>
      </c>
      <c r="O33" s="669"/>
      <c r="P33" s="2179">
        <f>'Teaching input 17'!F30</f>
        <v>34052.431460670465</v>
      </c>
      <c r="Q33" s="676"/>
      <c r="R33" s="2001">
        <f t="shared" si="1"/>
        <v>3247.2739165210005</v>
      </c>
      <c r="S33" s="730"/>
      <c r="T33" s="482"/>
      <c r="U33" s="2000">
        <f>J33+R33</f>
        <v>6652.5170625880492</v>
      </c>
      <c r="V33" s="643"/>
      <c r="W33" s="440"/>
      <c r="X33" s="654">
        <f t="shared" si="3"/>
        <v>42023.460795694009</v>
      </c>
      <c r="Y33" s="652"/>
      <c r="Z33" s="670">
        <f t="shared" si="4"/>
        <v>40073.992449381796</v>
      </c>
      <c r="AA33" s="652"/>
      <c r="AB33" s="670">
        <f t="shared" si="8"/>
        <v>82097.453245075798</v>
      </c>
      <c r="AC33" s="643"/>
      <c r="AD33" s="14"/>
      <c r="AF33" s="14"/>
    </row>
    <row r="34" spans="1:32" x14ac:dyDescent="0.2">
      <c r="A34" s="642" t="s">
        <v>509</v>
      </c>
      <c r="B34" s="654">
        <v>11585.51</v>
      </c>
      <c r="C34" s="669"/>
      <c r="D34" s="670">
        <v>11820.645999999999</v>
      </c>
      <c r="E34" s="669"/>
      <c r="F34" s="2129">
        <f t="shared" si="6"/>
        <v>1.1000000000000001</v>
      </c>
      <c r="G34" s="669"/>
      <c r="H34" s="2179">
        <f>'Teaching input 17'!F31</f>
        <v>25305.842385111009</v>
      </c>
      <c r="I34" s="673"/>
      <c r="J34" s="674">
        <f t="shared" si="0"/>
        <v>2530.5842385111027</v>
      </c>
      <c r="K34" s="721"/>
      <c r="L34" s="1998">
        <v>11820.645999999999</v>
      </c>
      <c r="M34" s="652"/>
      <c r="N34" s="2129">
        <f t="shared" si="7"/>
        <v>1.0941380000000001</v>
      </c>
      <c r="O34" s="669"/>
      <c r="P34" s="2179">
        <f>'Teaching input 17'!F31</f>
        <v>25305.842385111009</v>
      </c>
      <c r="Q34" s="676"/>
      <c r="R34" s="2001">
        <f t="shared" si="1"/>
        <v>2382.2413904495806</v>
      </c>
      <c r="S34" s="730"/>
      <c r="T34" s="482"/>
      <c r="U34" s="2000">
        <f t="shared" si="2"/>
        <v>4912.8256289606834</v>
      </c>
      <c r="V34" s="643"/>
      <c r="W34" s="440"/>
      <c r="X34" s="654">
        <f t="shared" si="3"/>
        <v>31229.460856590071</v>
      </c>
      <c r="Y34" s="652"/>
      <c r="Z34" s="670">
        <f t="shared" si="4"/>
        <v>29398.789861176749</v>
      </c>
      <c r="AA34" s="652"/>
      <c r="AB34" s="670">
        <f t="shared" si="8"/>
        <v>60628.250717766816</v>
      </c>
      <c r="AC34" s="643"/>
      <c r="AD34" s="14"/>
      <c r="AF34" s="14"/>
    </row>
    <row r="35" spans="1:32" x14ac:dyDescent="0.2">
      <c r="A35" s="658" t="s">
        <v>634</v>
      </c>
      <c r="B35" s="654">
        <v>21709.941999999999</v>
      </c>
      <c r="C35" s="669"/>
      <c r="D35" s="670">
        <v>21987.251000000004</v>
      </c>
      <c r="E35" s="669"/>
      <c r="F35" s="2129">
        <f t="shared" si="6"/>
        <v>1.1000000000000001</v>
      </c>
      <c r="G35" s="669"/>
      <c r="H35" s="2179">
        <f>'Teaching input 17'!F32</f>
        <v>38770.178448279723</v>
      </c>
      <c r="I35" s="673"/>
      <c r="J35" s="674">
        <f t="shared" si="0"/>
        <v>3877.0178448279767</v>
      </c>
      <c r="K35" s="721"/>
      <c r="L35" s="1998">
        <v>21987.251000000004</v>
      </c>
      <c r="M35" s="652"/>
      <c r="N35" s="2129">
        <f t="shared" si="7"/>
        <v>1.02152</v>
      </c>
      <c r="O35" s="669"/>
      <c r="P35" s="2179">
        <f>'Teaching input 17'!F32</f>
        <v>38770.178448279723</v>
      </c>
      <c r="Q35" s="669"/>
      <c r="R35" s="2001">
        <f t="shared" si="1"/>
        <v>834.33424020697566</v>
      </c>
      <c r="S35" s="730"/>
      <c r="T35" s="482"/>
      <c r="U35" s="2000">
        <f>J35+R35</f>
        <v>4711.3520850349523</v>
      </c>
      <c r="V35" s="643"/>
      <c r="W35" s="440"/>
      <c r="X35" s="654">
        <f t="shared" si="3"/>
        <v>47845.543010492147</v>
      </c>
      <c r="Y35" s="652"/>
      <c r="Z35" s="670">
        <f t="shared" si="4"/>
        <v>10296.360855857851</v>
      </c>
      <c r="AA35" s="652"/>
      <c r="AB35" s="670">
        <f t="shared" si="8"/>
        <v>58141.903866349996</v>
      </c>
      <c r="AC35" s="643"/>
      <c r="AD35" s="14"/>
      <c r="AF35" s="14"/>
    </row>
    <row r="36" spans="1:32" x14ac:dyDescent="0.2">
      <c r="A36" s="642" t="s">
        <v>511</v>
      </c>
      <c r="B36" s="654">
        <v>12840.108700000001</v>
      </c>
      <c r="C36" s="669"/>
      <c r="D36" s="670">
        <v>15512.6929</v>
      </c>
      <c r="E36" s="669"/>
      <c r="F36" s="2129">
        <f t="shared" si="6"/>
        <v>1.1000000000000001</v>
      </c>
      <c r="G36" s="669"/>
      <c r="H36" s="2179">
        <f>'Teaching input 17'!F33</f>
        <v>41350.170493695245</v>
      </c>
      <c r="I36" s="673"/>
      <c r="J36" s="674">
        <f>H36*F36-H36</f>
        <v>4135.0170493695259</v>
      </c>
      <c r="K36" s="721"/>
      <c r="L36" s="1998">
        <v>15512.6929</v>
      </c>
      <c r="M36" s="652"/>
      <c r="N36" s="2129">
        <f t="shared" si="7"/>
        <v>1.067766</v>
      </c>
      <c r="O36" s="669"/>
      <c r="P36" s="2179">
        <f>'Teaching input 17'!F33</f>
        <v>41350.170493695245</v>
      </c>
      <c r="Q36" s="676"/>
      <c r="R36" s="2001">
        <f t="shared" si="1"/>
        <v>2802.1356536757521</v>
      </c>
      <c r="S36" s="730"/>
      <c r="T36" s="482"/>
      <c r="U36" s="2000">
        <f t="shared" si="2"/>
        <v>6937.152703045278</v>
      </c>
      <c r="V36" s="643"/>
      <c r="W36" s="440"/>
      <c r="X36" s="654">
        <f t="shared" si="3"/>
        <v>51029.462334988624</v>
      </c>
      <c r="Y36" s="652"/>
      <c r="Z36" s="670">
        <f t="shared" si="4"/>
        <v>34580.625445928381</v>
      </c>
      <c r="AA36" s="652"/>
      <c r="AB36" s="670">
        <f t="shared" si="8"/>
        <v>85610.087780917005</v>
      </c>
      <c r="AC36" s="643"/>
      <c r="AD36" s="14"/>
      <c r="AF36" s="14"/>
    </row>
    <row r="37" spans="1:32" x14ac:dyDescent="0.2">
      <c r="A37" s="642" t="s">
        <v>326</v>
      </c>
      <c r="B37" s="654">
        <v>14753.9033</v>
      </c>
      <c r="C37" s="669"/>
      <c r="D37" s="670">
        <v>25522.736400000002</v>
      </c>
      <c r="E37" s="669"/>
      <c r="F37" s="2129">
        <f t="shared" si="6"/>
        <v>1.0445169999999999</v>
      </c>
      <c r="G37" s="669"/>
      <c r="H37" s="2179">
        <f>'Teaching input 17'!F34</f>
        <v>72550.392340625185</v>
      </c>
      <c r="I37" s="673"/>
      <c r="J37" s="674">
        <f>H37*F37-H37</f>
        <v>3229.725815827609</v>
      </c>
      <c r="K37" s="721"/>
      <c r="L37" s="1998">
        <v>25522.736400000002</v>
      </c>
      <c r="M37" s="652"/>
      <c r="N37" s="2129">
        <f t="shared" si="7"/>
        <v>1</v>
      </c>
      <c r="O37" s="669"/>
      <c r="P37" s="2179">
        <f>'Teaching input 17'!F34</f>
        <v>72550.392340625185</v>
      </c>
      <c r="Q37" s="676"/>
      <c r="R37" s="2001">
        <f t="shared" si="1"/>
        <v>0</v>
      </c>
      <c r="S37" s="730"/>
      <c r="T37" s="482"/>
      <c r="U37" s="2000">
        <f t="shared" si="2"/>
        <v>3229.725815827609</v>
      </c>
      <c r="V37" s="643"/>
      <c r="W37" s="440"/>
      <c r="X37" s="654">
        <f t="shared" si="3"/>
        <v>39857.434661906518</v>
      </c>
      <c r="Y37" s="652"/>
      <c r="Z37" s="670">
        <f t="shared" si="4"/>
        <v>0</v>
      </c>
      <c r="AA37" s="652"/>
      <c r="AB37" s="670">
        <f t="shared" si="8"/>
        <v>39857.434661906518</v>
      </c>
      <c r="AC37" s="643"/>
      <c r="AD37" s="14"/>
      <c r="AF37" s="14"/>
    </row>
    <row r="38" spans="1:32" ht="13.5" thickBot="1" x14ac:dyDescent="0.25">
      <c r="A38" s="6" t="s">
        <v>513</v>
      </c>
      <c r="B38" s="48">
        <v>15847.701999999999</v>
      </c>
      <c r="C38" s="17"/>
      <c r="D38" s="12">
        <v>16059.567999999999</v>
      </c>
      <c r="E38" s="88"/>
      <c r="F38" s="2130">
        <f t="shared" si="6"/>
        <v>1.1000000000000001</v>
      </c>
      <c r="G38" s="17"/>
      <c r="H38" s="2806">
        <f>'Teaching input 17'!F35</f>
        <v>23502.223035039027</v>
      </c>
      <c r="I38" s="88"/>
      <c r="J38" s="781">
        <f>H38*F38-H38</f>
        <v>2350.222303503906</v>
      </c>
      <c r="K38" s="453"/>
      <c r="L38" s="2003">
        <v>16059.567999999999</v>
      </c>
      <c r="M38" s="137"/>
      <c r="N38" s="2129">
        <f t="shared" si="7"/>
        <v>1.06386</v>
      </c>
      <c r="O38" s="14"/>
      <c r="P38" s="2179">
        <f>'Teaching input 17'!F35</f>
        <v>23502.223035039027</v>
      </c>
      <c r="Q38" s="316"/>
      <c r="R38" s="2004">
        <f t="shared" si="1"/>
        <v>1500.8519630175942</v>
      </c>
      <c r="S38" s="488"/>
      <c r="T38" s="4"/>
      <c r="U38" s="2005">
        <f t="shared" si="2"/>
        <v>3851.0742665215002</v>
      </c>
      <c r="V38" s="7"/>
      <c r="W38" s="440"/>
      <c r="X38" s="48">
        <f t="shared" si="3"/>
        <v>29003.648372813557</v>
      </c>
      <c r="Y38" s="40"/>
      <c r="Z38" s="12">
        <f t="shared" si="4"/>
        <v>18521.729850878739</v>
      </c>
      <c r="AA38" s="40"/>
      <c r="AB38" s="12">
        <f t="shared" si="8"/>
        <v>47525.3782236923</v>
      </c>
      <c r="AC38" s="7"/>
      <c r="AD38" s="14"/>
      <c r="AF38" s="14"/>
    </row>
    <row r="39" spans="1:32" ht="17.25" thickBot="1" x14ac:dyDescent="0.3">
      <c r="A39" s="87" t="s">
        <v>488</v>
      </c>
      <c r="B39" s="2006">
        <f>SUM(B15:B38)</f>
        <v>464615.22279999999</v>
      </c>
      <c r="C39" s="2007"/>
      <c r="D39" s="2008">
        <f>SUM(D15:D38)</f>
        <v>658011.74379999994</v>
      </c>
      <c r="E39" s="2009"/>
      <c r="F39" s="2010"/>
      <c r="G39" s="2007"/>
      <c r="H39" s="2180">
        <f>SUM(H15:H38)</f>
        <v>1323718.7201789538</v>
      </c>
      <c r="I39" s="2012"/>
      <c r="J39" s="2013">
        <f>SUM(J15:J38)</f>
        <v>85096.338500809521</v>
      </c>
      <c r="K39" s="2068"/>
      <c r="L39" s="2014">
        <f>SUM(L15:L38)</f>
        <v>677860.02579999994</v>
      </c>
      <c r="M39" s="1985"/>
      <c r="N39" s="2015"/>
      <c r="O39" s="2007"/>
      <c r="P39" s="2180">
        <f>SUM(P15:P38)</f>
        <v>1323718.7201789538</v>
      </c>
      <c r="Q39" s="316"/>
      <c r="R39" s="2016">
        <f>SUM(R15:R38)</f>
        <v>32038.43035630112</v>
      </c>
      <c r="S39" s="2069"/>
      <c r="T39" s="39"/>
      <c r="U39" s="2017">
        <f>SUM(U15:U38)</f>
        <v>117134.76885711064</v>
      </c>
      <c r="V39" s="2018"/>
      <c r="X39" s="1902">
        <f t="shared" si="3"/>
        <v>1050157.7982694409</v>
      </c>
      <c r="Y39" s="1985"/>
      <c r="Z39" s="1901">
        <f t="shared" si="4"/>
        <v>395380.20173055906</v>
      </c>
      <c r="AA39" s="1985"/>
      <c r="AB39" s="1901">
        <v>1445538</v>
      </c>
      <c r="AC39" s="7"/>
      <c r="AD39" s="320"/>
      <c r="AF39" s="14"/>
    </row>
    <row r="40" spans="1:32" s="320" customFormat="1" ht="16.5" x14ac:dyDescent="0.25">
      <c r="A40" s="320" t="s">
        <v>61</v>
      </c>
      <c r="T40" s="321"/>
      <c r="U40" s="321"/>
      <c r="Z40" s="228"/>
      <c r="AA40"/>
      <c r="AB40" s="229"/>
      <c r="AE40"/>
    </row>
    <row r="41" spans="1:32" s="320" customFormat="1" ht="16.5" x14ac:dyDescent="0.25">
      <c r="A41" s="320" t="s">
        <v>362</v>
      </c>
      <c r="AE41"/>
    </row>
    <row r="42" spans="1:32" s="320" customFormat="1" ht="16.5" x14ac:dyDescent="0.25">
      <c r="A42" s="320" t="s">
        <v>363</v>
      </c>
      <c r="AE42"/>
    </row>
    <row r="43" spans="1:32" s="320" customFormat="1" ht="16.5" x14ac:dyDescent="0.25">
      <c r="A43" s="320" t="s">
        <v>332</v>
      </c>
      <c r="AD43"/>
      <c r="AE43"/>
    </row>
    <row r="44" spans="1:32" ht="16.5" x14ac:dyDescent="0.25">
      <c r="A44" s="486"/>
    </row>
    <row r="45" spans="1:32" x14ac:dyDescent="0.2">
      <c r="P45" s="682"/>
    </row>
    <row r="46" spans="1:32" x14ac:dyDescent="0.2">
      <c r="F46" s="682"/>
    </row>
    <row r="47" spans="1:32" x14ac:dyDescent="0.2">
      <c r="AE47" s="60"/>
    </row>
    <row r="53" spans="31:31" ht="15" x14ac:dyDescent="0.2">
      <c r="AE53" s="34"/>
    </row>
    <row r="54" spans="31:31" ht="15" x14ac:dyDescent="0.2">
      <c r="AE54" s="34"/>
    </row>
    <row r="55" spans="31:31" ht="15" x14ac:dyDescent="0.2">
      <c r="AE55" s="34"/>
    </row>
    <row r="56" spans="31:31" ht="15" x14ac:dyDescent="0.2">
      <c r="AE56" s="34"/>
    </row>
    <row r="57" spans="31:31" ht="15" x14ac:dyDescent="0.2">
      <c r="AE57" s="34"/>
    </row>
    <row r="58" spans="31:31" ht="15" x14ac:dyDescent="0.2">
      <c r="AE58" s="34"/>
    </row>
    <row r="59" spans="31:31" ht="15" x14ac:dyDescent="0.2">
      <c r="AE59" s="34"/>
    </row>
    <row r="60" spans="31:31" ht="15" x14ac:dyDescent="0.2">
      <c r="AE60" s="34"/>
    </row>
    <row r="61" spans="31:31" ht="15" x14ac:dyDescent="0.2">
      <c r="AE61" s="34"/>
    </row>
    <row r="62" spans="31:31" ht="15" x14ac:dyDescent="0.2">
      <c r="AE62" s="34"/>
    </row>
    <row r="63" spans="31:31" ht="15" x14ac:dyDescent="0.2">
      <c r="AE63" s="34"/>
    </row>
    <row r="64" spans="31:31" ht="15" x14ac:dyDescent="0.2">
      <c r="AE64" s="34"/>
    </row>
    <row r="66" spans="31:31" ht="15" x14ac:dyDescent="0.2">
      <c r="AE66" s="34"/>
    </row>
    <row r="67" spans="31:31" ht="15" x14ac:dyDescent="0.2">
      <c r="AE67" s="34"/>
    </row>
  </sheetData>
  <mergeCells count="82">
    <mergeCell ref="P5:S5"/>
    <mergeCell ref="B3:K3"/>
    <mergeCell ref="L3:S3"/>
    <mergeCell ref="X3:AC3"/>
    <mergeCell ref="P4:Q4"/>
    <mergeCell ref="X4:AC4"/>
    <mergeCell ref="B5:G5"/>
    <mergeCell ref="H5:K5"/>
    <mergeCell ref="L5:O5"/>
    <mergeCell ref="B7:G7"/>
    <mergeCell ref="H7:K7"/>
    <mergeCell ref="L7:O7"/>
    <mergeCell ref="P7:S7"/>
    <mergeCell ref="U7:V7"/>
    <mergeCell ref="B6:G6"/>
    <mergeCell ref="H6:K6"/>
    <mergeCell ref="L6:O6"/>
    <mergeCell ref="P6:S6"/>
    <mergeCell ref="U6:V6"/>
    <mergeCell ref="Z8:AA8"/>
    <mergeCell ref="AB8:AC8"/>
    <mergeCell ref="B9:C9"/>
    <mergeCell ref="H9:I9"/>
    <mergeCell ref="L9:M9"/>
    <mergeCell ref="P9:Q9"/>
    <mergeCell ref="U9:V9"/>
    <mergeCell ref="X9:Y9"/>
    <mergeCell ref="Z9:AA9"/>
    <mergeCell ref="B8:G8"/>
    <mergeCell ref="H8:K8"/>
    <mergeCell ref="L8:O8"/>
    <mergeCell ref="P8:S8"/>
    <mergeCell ref="U8:V8"/>
    <mergeCell ref="X8:Y8"/>
    <mergeCell ref="Z10:AA10"/>
    <mergeCell ref="B10:C10"/>
    <mergeCell ref="D10:E10"/>
    <mergeCell ref="F10:G10"/>
    <mergeCell ref="H10:I10"/>
    <mergeCell ref="J10:K10"/>
    <mergeCell ref="L10:M10"/>
    <mergeCell ref="N10:O10"/>
    <mergeCell ref="P10:Q10"/>
    <mergeCell ref="R10:S10"/>
    <mergeCell ref="U10:V10"/>
    <mergeCell ref="X10:Y10"/>
    <mergeCell ref="P11:Q11"/>
    <mergeCell ref="R11:S11"/>
    <mergeCell ref="U11:V11"/>
    <mergeCell ref="B12:C12"/>
    <mergeCell ref="F12:G12"/>
    <mergeCell ref="J12:K12"/>
    <mergeCell ref="L12:M12"/>
    <mergeCell ref="N12:O12"/>
    <mergeCell ref="R12:S12"/>
    <mergeCell ref="U12:V12"/>
    <mergeCell ref="B11:C11"/>
    <mergeCell ref="F11:G11"/>
    <mergeCell ref="H11:I11"/>
    <mergeCell ref="J11:K11"/>
    <mergeCell ref="L11:M11"/>
    <mergeCell ref="N11:O11"/>
    <mergeCell ref="N14:O14"/>
    <mergeCell ref="R14:S14"/>
    <mergeCell ref="D13:E13"/>
    <mergeCell ref="F13:G13"/>
    <mergeCell ref="H13:I13"/>
    <mergeCell ref="J13:K13"/>
    <mergeCell ref="L13:M13"/>
    <mergeCell ref="N13:O13"/>
    <mergeCell ref="B14:C14"/>
    <mergeCell ref="D14:E14"/>
    <mergeCell ref="F14:G14"/>
    <mergeCell ref="J14:K14"/>
    <mergeCell ref="L14:M14"/>
    <mergeCell ref="X14:Y14"/>
    <mergeCell ref="Z14:AA14"/>
    <mergeCell ref="AB14:AC14"/>
    <mergeCell ref="AE25:AE28"/>
    <mergeCell ref="P13:Q13"/>
    <mergeCell ref="R13:S13"/>
    <mergeCell ref="U13:V13"/>
  </mergeCells>
  <pageMargins left="0.4" right="0.32" top="0.45" bottom="0.51" header="0.5" footer="0.5"/>
  <pageSetup paperSize="9" scale="70" orientation="landscape"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20"/>
  <sheetViews>
    <sheetView zoomScale="80" zoomScaleNormal="80" workbookViewId="0">
      <pane xSplit="2" ySplit="8" topLeftCell="C9" activePane="bottomRight" state="frozen"/>
      <selection activeCell="B41" sqref="B41"/>
      <selection pane="topRight" activeCell="B41" sqref="B41"/>
      <selection pane="bottomLeft" activeCell="B41" sqref="B41"/>
      <selection pane="bottomRight" activeCell="I17" sqref="I17"/>
    </sheetView>
  </sheetViews>
  <sheetFormatPr defaultRowHeight="12.75" x14ac:dyDescent="0.2"/>
  <cols>
    <col min="1" max="1" width="4.42578125" customWidth="1"/>
    <col min="2" max="2" width="16" customWidth="1"/>
    <col min="3" max="3" width="11.7109375" customWidth="1"/>
    <col min="4" max="4" width="12.42578125" customWidth="1"/>
    <col min="5" max="5" width="3.85546875" customWidth="1"/>
    <col min="15" max="15" width="23.140625" customWidth="1"/>
    <col min="16" max="16" width="3.7109375" customWidth="1"/>
    <col min="17" max="17" width="1.42578125" customWidth="1"/>
  </cols>
  <sheetData>
    <row r="1" spans="1:16" s="105" customFormat="1" ht="21" thickBot="1" x14ac:dyDescent="0.35">
      <c r="A1" s="24" t="s">
        <v>1231</v>
      </c>
      <c r="B1" s="24"/>
      <c r="P1" s="24"/>
    </row>
    <row r="2" spans="1:16" x14ac:dyDescent="0.2">
      <c r="A2" s="3415"/>
      <c r="B2" s="3416"/>
      <c r="C2" s="3415" t="s">
        <v>1129</v>
      </c>
      <c r="D2" s="3416"/>
      <c r="E2" s="2807"/>
    </row>
    <row r="3" spans="1:16" x14ac:dyDescent="0.2">
      <c r="A3" s="3417"/>
      <c r="B3" s="3418"/>
      <c r="C3" s="3419" t="s">
        <v>1130</v>
      </c>
      <c r="D3" s="3420"/>
      <c r="E3" s="2807"/>
    </row>
    <row r="4" spans="1:16" x14ac:dyDescent="0.2">
      <c r="A4" s="2810"/>
      <c r="B4" s="2826"/>
      <c r="C4" s="3421" t="s">
        <v>1134</v>
      </c>
      <c r="D4" s="3422"/>
      <c r="E4" s="2812"/>
    </row>
    <row r="5" spans="1:16" x14ac:dyDescent="0.2">
      <c r="A5" s="2810"/>
      <c r="B5" s="2827" t="s">
        <v>1128</v>
      </c>
      <c r="C5" s="2824" t="s">
        <v>1077</v>
      </c>
      <c r="D5" s="2809" t="s">
        <v>1131</v>
      </c>
      <c r="E5" s="2812"/>
    </row>
    <row r="6" spans="1:16" x14ac:dyDescent="0.2">
      <c r="A6" s="2810"/>
      <c r="B6" s="2826"/>
      <c r="C6" s="2808"/>
      <c r="D6" s="2811"/>
      <c r="E6" s="2812"/>
    </row>
    <row r="7" spans="1:16" x14ac:dyDescent="0.2">
      <c r="A7" s="2810" t="s">
        <v>678</v>
      </c>
      <c r="B7" s="2826"/>
      <c r="C7" s="2808"/>
      <c r="D7" s="2811"/>
      <c r="E7" s="2812"/>
    </row>
    <row r="8" spans="1:16" ht="13.5" thickBot="1" x14ac:dyDescent="0.25">
      <c r="A8" s="2813"/>
      <c r="B8" s="2828"/>
      <c r="C8" s="2813" t="s">
        <v>486</v>
      </c>
      <c r="D8" s="2814" t="s">
        <v>486</v>
      </c>
      <c r="E8" s="2807"/>
    </row>
    <row r="9" spans="1:16" x14ac:dyDescent="0.2">
      <c r="A9" s="2815" t="s">
        <v>591</v>
      </c>
      <c r="B9" s="2826"/>
      <c r="C9" s="2819">
        <v>-12144.666666666666</v>
      </c>
      <c r="D9" s="2816">
        <v>-6072.333333333333</v>
      </c>
      <c r="E9" s="2817"/>
    </row>
    <row r="10" spans="1:16" x14ac:dyDescent="0.2">
      <c r="A10" s="2818" t="s">
        <v>494</v>
      </c>
      <c r="B10" s="2829"/>
      <c r="C10" s="2819">
        <v>37086.333333333336</v>
      </c>
      <c r="D10" s="2816">
        <v>18541.666666666668</v>
      </c>
      <c r="E10" s="2817"/>
    </row>
    <row r="11" spans="1:16" x14ac:dyDescent="0.2">
      <c r="A11" s="2820" t="s">
        <v>612</v>
      </c>
      <c r="B11" s="2830"/>
      <c r="C11" s="2819">
        <v>-14500</v>
      </c>
      <c r="D11" s="2816">
        <v>-7250</v>
      </c>
      <c r="E11" s="2817"/>
      <c r="P11" s="13"/>
    </row>
    <row r="12" spans="1:16" x14ac:dyDescent="0.2">
      <c r="A12" s="2820" t="s">
        <v>306</v>
      </c>
      <c r="B12" s="2829"/>
      <c r="C12" s="2819">
        <v>-18938.666666666668</v>
      </c>
      <c r="D12" s="2816">
        <v>-9469.3333333333339</v>
      </c>
      <c r="E12" s="2817"/>
    </row>
    <row r="13" spans="1:16" x14ac:dyDescent="0.2">
      <c r="A13" s="2820" t="s">
        <v>496</v>
      </c>
      <c r="B13" s="2829"/>
      <c r="C13" s="2819">
        <v>-448</v>
      </c>
      <c r="D13" s="2816">
        <v>-224</v>
      </c>
      <c r="E13" s="2817"/>
    </row>
    <row r="14" spans="1:16" x14ac:dyDescent="0.2">
      <c r="A14" s="2821" t="s">
        <v>445</v>
      </c>
      <c r="B14" s="2829"/>
      <c r="C14" s="2819">
        <v>-19405.333333333332</v>
      </c>
      <c r="D14" s="2816">
        <v>-9702.6666666666661</v>
      </c>
      <c r="E14" s="2817"/>
    </row>
    <row r="15" spans="1:16" x14ac:dyDescent="0.2">
      <c r="A15" s="2821" t="s">
        <v>592</v>
      </c>
      <c r="B15" s="2830"/>
      <c r="C15" s="2819">
        <v>32432</v>
      </c>
      <c r="D15" s="2816">
        <v>16216</v>
      </c>
      <c r="E15" s="2817"/>
    </row>
    <row r="16" spans="1:16" x14ac:dyDescent="0.2">
      <c r="A16" s="2820" t="s">
        <v>593</v>
      </c>
      <c r="B16" s="2829"/>
      <c r="C16" s="2819">
        <v>-13129.333333333334</v>
      </c>
      <c r="D16" s="2816">
        <v>-6564.666666666667</v>
      </c>
      <c r="E16" s="2817"/>
    </row>
    <row r="17" spans="1:16" x14ac:dyDescent="0.2">
      <c r="A17" s="2820" t="s">
        <v>594</v>
      </c>
      <c r="B17" s="2829"/>
      <c r="C17" s="2819">
        <v>-11254.666666666666</v>
      </c>
      <c r="D17" s="2816">
        <v>-5627.333333333333</v>
      </c>
      <c r="E17" s="2817"/>
    </row>
    <row r="18" spans="1:16" x14ac:dyDescent="0.2">
      <c r="A18" s="2820" t="s">
        <v>520</v>
      </c>
      <c r="B18" s="2829"/>
      <c r="C18" s="2819">
        <v>5133.333333333333</v>
      </c>
      <c r="D18" s="2816">
        <v>2566.6666666666665</v>
      </c>
      <c r="E18" s="2817"/>
    </row>
    <row r="19" spans="1:16" x14ac:dyDescent="0.2">
      <c r="A19" s="2821" t="s">
        <v>531</v>
      </c>
      <c r="B19" s="2829"/>
      <c r="C19" s="2819">
        <v>-22442</v>
      </c>
      <c r="D19" s="2816">
        <v>-11221</v>
      </c>
      <c r="E19" s="2817"/>
    </row>
    <row r="20" spans="1:16" x14ac:dyDescent="0.2">
      <c r="A20" s="2820" t="s">
        <v>500</v>
      </c>
      <c r="B20" s="2829"/>
      <c r="C20" s="2819">
        <v>26503.666666666668</v>
      </c>
      <c r="D20" s="2816">
        <v>13250.333333333334</v>
      </c>
      <c r="E20" s="2817"/>
    </row>
    <row r="21" spans="1:16" x14ac:dyDescent="0.2">
      <c r="A21" s="2821" t="s">
        <v>503</v>
      </c>
      <c r="B21" s="2829"/>
      <c r="C21" s="2819">
        <v>11162</v>
      </c>
      <c r="D21" s="2816">
        <v>5581</v>
      </c>
      <c r="E21" s="2817"/>
      <c r="P21" s="3217" t="s">
        <v>1232</v>
      </c>
    </row>
    <row r="22" spans="1:16" x14ac:dyDescent="0.2">
      <c r="A22" s="2820" t="s">
        <v>505</v>
      </c>
      <c r="B22" s="2829"/>
      <c r="C22" s="2819">
        <v>8499.3333333333339</v>
      </c>
      <c r="D22" s="2816">
        <v>4249.666666666667</v>
      </c>
      <c r="E22" s="2817"/>
      <c r="P22" s="3414"/>
    </row>
    <row r="23" spans="1:16" x14ac:dyDescent="0.2">
      <c r="A23" s="2820" t="s">
        <v>988</v>
      </c>
      <c r="B23" s="2829"/>
      <c r="C23" s="2819">
        <v>-2390.6666666666665</v>
      </c>
      <c r="D23" s="2816">
        <v>-1195.3333333333333</v>
      </c>
      <c r="E23" s="2817"/>
      <c r="P23" s="3414"/>
    </row>
    <row r="24" spans="1:16" x14ac:dyDescent="0.2">
      <c r="A24" s="2820" t="s">
        <v>104</v>
      </c>
      <c r="B24" s="2829"/>
      <c r="C24" s="2819">
        <v>-7804.666666666667</v>
      </c>
      <c r="D24" s="2816">
        <v>-3902.3333333333335</v>
      </c>
      <c r="E24" s="2817"/>
      <c r="P24" s="3414"/>
    </row>
    <row r="25" spans="1:16" x14ac:dyDescent="0.2">
      <c r="A25" s="2821" t="s">
        <v>506</v>
      </c>
      <c r="B25" s="2829"/>
      <c r="C25" s="2819">
        <v>1122</v>
      </c>
      <c r="D25" s="2816">
        <v>561</v>
      </c>
      <c r="E25" s="2817"/>
    </row>
    <row r="26" spans="1:16" x14ac:dyDescent="0.2">
      <c r="A26" s="2821" t="s">
        <v>320</v>
      </c>
      <c r="B26" s="2830"/>
      <c r="C26" s="2819">
        <v>-6542.666666666667</v>
      </c>
      <c r="D26" s="2816">
        <v>-3271.3333333333335</v>
      </c>
      <c r="E26" s="2817"/>
    </row>
    <row r="27" spans="1:16" s="1393" customFormat="1" x14ac:dyDescent="0.2">
      <c r="A27" s="2820" t="s">
        <v>614</v>
      </c>
      <c r="B27" s="2830"/>
      <c r="C27" s="2819">
        <v>-9113.3333333333339</v>
      </c>
      <c r="D27" s="2816">
        <v>-4556.666666666667</v>
      </c>
      <c r="E27" s="2817"/>
    </row>
    <row r="28" spans="1:16" x14ac:dyDescent="0.2">
      <c r="A28" s="2820" t="s">
        <v>509</v>
      </c>
      <c r="B28" s="2829"/>
      <c r="C28" s="2819">
        <v>-6911.333333333333</v>
      </c>
      <c r="D28" s="2816">
        <v>-3455.6666666666665</v>
      </c>
      <c r="E28" s="2817"/>
    </row>
    <row r="29" spans="1:16" x14ac:dyDescent="0.2">
      <c r="A29" s="2820" t="s">
        <v>634</v>
      </c>
      <c r="B29" s="2829"/>
      <c r="C29" s="2819">
        <v>7522.666666666667</v>
      </c>
      <c r="D29" s="2816">
        <v>3761.3333333333335</v>
      </c>
      <c r="E29" s="2817"/>
    </row>
    <row r="30" spans="1:16" x14ac:dyDescent="0.2">
      <c r="A30" s="2821" t="s">
        <v>511</v>
      </c>
      <c r="B30" s="2829"/>
      <c r="C30" s="2819">
        <v>-11312.666666666666</v>
      </c>
      <c r="D30" s="2816">
        <v>-5656.333333333333</v>
      </c>
      <c r="E30" s="2817"/>
    </row>
    <row r="31" spans="1:16" x14ac:dyDescent="0.2">
      <c r="A31" s="2820" t="s">
        <v>326</v>
      </c>
      <c r="B31" s="2829"/>
      <c r="C31" s="2819">
        <v>36261.333333333336</v>
      </c>
      <c r="D31" s="2816">
        <v>18130.666666666668</v>
      </c>
      <c r="E31" s="2817"/>
    </row>
    <row r="32" spans="1:16" ht="13.5" thickBot="1" x14ac:dyDescent="0.25">
      <c r="A32" s="2822" t="s">
        <v>513</v>
      </c>
      <c r="B32" s="2831"/>
      <c r="C32" s="2819">
        <v>-9382.6666666666661</v>
      </c>
      <c r="D32" s="2816">
        <v>-4691.333333333333</v>
      </c>
      <c r="E32" s="2817"/>
    </row>
    <row r="33" spans="1:16" ht="13.5" thickBot="1" x14ac:dyDescent="0.25">
      <c r="A33" s="2834" t="s">
        <v>488</v>
      </c>
      <c r="B33" s="2832"/>
      <c r="C33" s="2825">
        <v>5.4569682106375694E-12</v>
      </c>
      <c r="D33" s="2823">
        <v>2.7284841053187847E-12</v>
      </c>
      <c r="E33" s="2817"/>
    </row>
    <row r="34" spans="1:16" ht="18.75" x14ac:dyDescent="0.3">
      <c r="A34" s="2833" t="s">
        <v>1132</v>
      </c>
      <c r="B34" s="14"/>
    </row>
    <row r="35" spans="1:16" ht="18.75" x14ac:dyDescent="0.3">
      <c r="A35" s="2835" t="s">
        <v>1133</v>
      </c>
      <c r="B35" s="14"/>
    </row>
    <row r="36" spans="1:16" ht="18.75" x14ac:dyDescent="0.3">
      <c r="A36" s="2835" t="s">
        <v>1135</v>
      </c>
      <c r="B36" s="14"/>
    </row>
    <row r="37" spans="1:16" ht="18.75" x14ac:dyDescent="0.3">
      <c r="A37" s="2835" t="s">
        <v>1136</v>
      </c>
      <c r="B37" s="14"/>
    </row>
    <row r="38" spans="1:16" x14ac:dyDescent="0.2">
      <c r="B38" s="14"/>
    </row>
    <row r="39" spans="1:16" x14ac:dyDescent="0.2">
      <c r="B39" s="14"/>
    </row>
    <row r="40" spans="1:16" x14ac:dyDescent="0.2">
      <c r="B40" s="14"/>
    </row>
    <row r="41" spans="1:16" x14ac:dyDescent="0.2">
      <c r="B41" s="14"/>
    </row>
    <row r="42" spans="1:16" x14ac:dyDescent="0.2">
      <c r="B42" s="14"/>
    </row>
    <row r="43" spans="1:16" x14ac:dyDescent="0.2">
      <c r="B43" s="14"/>
    </row>
    <row r="44" spans="1:16" x14ac:dyDescent="0.2">
      <c r="B44" s="14"/>
    </row>
    <row r="45" spans="1:16" x14ac:dyDescent="0.2">
      <c r="B45" s="14"/>
    </row>
    <row r="46" spans="1:16" x14ac:dyDescent="0.2">
      <c r="B46" s="14"/>
    </row>
    <row r="47" spans="1:16" x14ac:dyDescent="0.2">
      <c r="B47" s="14"/>
      <c r="P47" s="60"/>
    </row>
    <row r="48" spans="1:16" x14ac:dyDescent="0.2">
      <c r="B48" s="14"/>
    </row>
    <row r="49" spans="2:16" x14ac:dyDescent="0.2">
      <c r="B49" s="14"/>
    </row>
    <row r="50" spans="2:16" x14ac:dyDescent="0.2">
      <c r="B50" s="14"/>
    </row>
    <row r="51" spans="2:16" x14ac:dyDescent="0.2">
      <c r="B51" s="14"/>
    </row>
    <row r="52" spans="2:16" x14ac:dyDescent="0.2">
      <c r="B52" s="14"/>
    </row>
    <row r="53" spans="2:16" ht="15" x14ac:dyDescent="0.2">
      <c r="B53" s="14"/>
      <c r="P53" s="34"/>
    </row>
    <row r="54" spans="2:16" ht="15" x14ac:dyDescent="0.2">
      <c r="B54" s="14"/>
      <c r="P54" s="34"/>
    </row>
    <row r="55" spans="2:16" ht="15" x14ac:dyDescent="0.2">
      <c r="B55" s="14"/>
      <c r="P55" s="34"/>
    </row>
    <row r="56" spans="2:16" ht="15" x14ac:dyDescent="0.2">
      <c r="B56" s="14"/>
      <c r="P56" s="34"/>
    </row>
    <row r="57" spans="2:16" ht="15" x14ac:dyDescent="0.2">
      <c r="B57" s="14"/>
      <c r="P57" s="34"/>
    </row>
    <row r="58" spans="2:16" ht="15" x14ac:dyDescent="0.2">
      <c r="B58" s="14"/>
      <c r="P58" s="34"/>
    </row>
    <row r="59" spans="2:16" ht="15" x14ac:dyDescent="0.2">
      <c r="B59" s="14"/>
      <c r="P59" s="34"/>
    </row>
    <row r="60" spans="2:16" ht="15" x14ac:dyDescent="0.2">
      <c r="B60" s="14"/>
      <c r="P60" s="34"/>
    </row>
    <row r="61" spans="2:16" ht="15" x14ac:dyDescent="0.2">
      <c r="B61" s="14"/>
      <c r="P61" s="34"/>
    </row>
    <row r="62" spans="2:16" ht="15" x14ac:dyDescent="0.2">
      <c r="B62" s="14"/>
      <c r="P62" s="34"/>
    </row>
    <row r="63" spans="2:16" ht="15" x14ac:dyDescent="0.2">
      <c r="B63" s="14"/>
      <c r="P63" s="34"/>
    </row>
    <row r="64" spans="2:16" ht="15" x14ac:dyDescent="0.2">
      <c r="B64" s="14"/>
      <c r="P64" s="34"/>
    </row>
    <row r="65" spans="2:16" x14ac:dyDescent="0.2">
      <c r="B65" s="14"/>
    </row>
    <row r="66" spans="2:16" ht="15" x14ac:dyDescent="0.2">
      <c r="B66" s="14"/>
      <c r="P66" s="34"/>
    </row>
    <row r="67" spans="2:16" ht="15" x14ac:dyDescent="0.2">
      <c r="B67" s="14"/>
      <c r="P67" s="34"/>
    </row>
    <row r="68" spans="2:16" x14ac:dyDescent="0.2">
      <c r="B68" s="14"/>
    </row>
    <row r="69" spans="2:16" x14ac:dyDescent="0.2">
      <c r="B69" s="14"/>
    </row>
    <row r="70" spans="2:16" x14ac:dyDescent="0.2">
      <c r="B70" s="14"/>
    </row>
    <row r="71" spans="2:16" x14ac:dyDescent="0.2">
      <c r="B71" s="14"/>
    </row>
    <row r="72" spans="2:16" x14ac:dyDescent="0.2">
      <c r="B72" s="14"/>
    </row>
    <row r="73" spans="2:16" x14ac:dyDescent="0.2">
      <c r="B73" s="14"/>
    </row>
    <row r="74" spans="2:16" x14ac:dyDescent="0.2">
      <c r="B74" s="14"/>
    </row>
    <row r="75" spans="2:16" x14ac:dyDescent="0.2">
      <c r="B75" s="14"/>
    </row>
    <row r="76" spans="2:16" x14ac:dyDescent="0.2">
      <c r="B76" s="14"/>
    </row>
    <row r="77" spans="2:16" x14ac:dyDescent="0.2">
      <c r="B77" s="14"/>
    </row>
    <row r="78" spans="2:16" x14ac:dyDescent="0.2">
      <c r="B78" s="14"/>
    </row>
    <row r="79" spans="2:16" x14ac:dyDescent="0.2">
      <c r="B79" s="14"/>
    </row>
    <row r="80" spans="2:16" x14ac:dyDescent="0.2">
      <c r="B80" s="14"/>
    </row>
    <row r="81" spans="2:2" x14ac:dyDescent="0.2">
      <c r="B81" s="14"/>
    </row>
    <row r="82" spans="2:2" x14ac:dyDescent="0.2">
      <c r="B82" s="14"/>
    </row>
    <row r="83" spans="2:2" x14ac:dyDescent="0.2">
      <c r="B83" s="14"/>
    </row>
    <row r="84" spans="2:2" x14ac:dyDescent="0.2">
      <c r="B84" s="14"/>
    </row>
    <row r="85" spans="2:2" x14ac:dyDescent="0.2">
      <c r="B85" s="14"/>
    </row>
    <row r="86" spans="2:2" x14ac:dyDescent="0.2">
      <c r="B86" s="14"/>
    </row>
    <row r="87" spans="2:2" x14ac:dyDescent="0.2">
      <c r="B87" s="14"/>
    </row>
    <row r="88" spans="2:2" x14ac:dyDescent="0.2">
      <c r="B88" s="14"/>
    </row>
    <row r="89" spans="2:2" x14ac:dyDescent="0.2">
      <c r="B89" s="14"/>
    </row>
    <row r="90" spans="2:2" x14ac:dyDescent="0.2">
      <c r="B90" s="14"/>
    </row>
    <row r="91" spans="2:2" x14ac:dyDescent="0.2">
      <c r="B91" s="14"/>
    </row>
    <row r="92" spans="2:2" x14ac:dyDescent="0.2">
      <c r="B92" s="14"/>
    </row>
    <row r="93" spans="2:2" x14ac:dyDescent="0.2">
      <c r="B93" s="14"/>
    </row>
    <row r="94" spans="2:2" x14ac:dyDescent="0.2">
      <c r="B94" s="14"/>
    </row>
    <row r="95" spans="2:2" x14ac:dyDescent="0.2">
      <c r="B95" s="14"/>
    </row>
    <row r="96" spans="2:2" x14ac:dyDescent="0.2">
      <c r="B96" s="14"/>
    </row>
    <row r="97" spans="2:2" x14ac:dyDescent="0.2">
      <c r="B97" s="14"/>
    </row>
    <row r="98" spans="2:2" x14ac:dyDescent="0.2">
      <c r="B98" s="14"/>
    </row>
    <row r="99" spans="2:2" x14ac:dyDescent="0.2">
      <c r="B99" s="14"/>
    </row>
    <row r="100" spans="2:2" x14ac:dyDescent="0.2">
      <c r="B100" s="14"/>
    </row>
    <row r="101" spans="2:2" x14ac:dyDescent="0.2">
      <c r="B101" s="14"/>
    </row>
    <row r="102" spans="2:2" x14ac:dyDescent="0.2">
      <c r="B102" s="14"/>
    </row>
    <row r="103" spans="2:2" x14ac:dyDescent="0.2">
      <c r="B103" s="14"/>
    </row>
    <row r="104" spans="2:2" x14ac:dyDescent="0.2">
      <c r="B104" s="14"/>
    </row>
    <row r="105" spans="2:2" x14ac:dyDescent="0.2">
      <c r="B105" s="14"/>
    </row>
    <row r="106" spans="2:2" x14ac:dyDescent="0.2">
      <c r="B106" s="14"/>
    </row>
    <row r="107" spans="2:2" x14ac:dyDescent="0.2">
      <c r="B107" s="14"/>
    </row>
    <row r="108" spans="2:2" x14ac:dyDescent="0.2">
      <c r="B108" s="14"/>
    </row>
    <row r="109" spans="2:2" x14ac:dyDescent="0.2">
      <c r="B109" s="14"/>
    </row>
    <row r="110" spans="2:2" x14ac:dyDescent="0.2">
      <c r="B110" s="14"/>
    </row>
    <row r="111" spans="2:2" x14ac:dyDescent="0.2">
      <c r="B111" s="14"/>
    </row>
    <row r="112" spans="2:2" x14ac:dyDescent="0.2">
      <c r="B112" s="14"/>
    </row>
    <row r="113" spans="2:2" x14ac:dyDescent="0.2">
      <c r="B113" s="14"/>
    </row>
    <row r="114" spans="2:2" x14ac:dyDescent="0.2">
      <c r="B114" s="14"/>
    </row>
    <row r="115" spans="2:2" x14ac:dyDescent="0.2">
      <c r="B115" s="14"/>
    </row>
    <row r="116" spans="2:2" x14ac:dyDescent="0.2">
      <c r="B116" s="14"/>
    </row>
    <row r="117" spans="2:2" x14ac:dyDescent="0.2">
      <c r="B117" s="14"/>
    </row>
    <row r="118" spans="2:2" x14ac:dyDescent="0.2">
      <c r="B118" s="14"/>
    </row>
    <row r="119" spans="2:2" x14ac:dyDescent="0.2">
      <c r="B119" s="14"/>
    </row>
    <row r="120" spans="2:2" x14ac:dyDescent="0.2">
      <c r="B120" s="14"/>
    </row>
    <row r="121" spans="2:2" x14ac:dyDescent="0.2">
      <c r="B121" s="14"/>
    </row>
    <row r="122" spans="2:2" x14ac:dyDescent="0.2">
      <c r="B122" s="14"/>
    </row>
    <row r="123" spans="2:2" x14ac:dyDescent="0.2">
      <c r="B123" s="14"/>
    </row>
    <row r="124" spans="2:2" x14ac:dyDescent="0.2">
      <c r="B124" s="14"/>
    </row>
    <row r="125" spans="2:2" x14ac:dyDescent="0.2">
      <c r="B125" s="14"/>
    </row>
    <row r="126" spans="2:2" x14ac:dyDescent="0.2">
      <c r="B126" s="14"/>
    </row>
    <row r="127" spans="2:2" x14ac:dyDescent="0.2">
      <c r="B127" s="14"/>
    </row>
    <row r="128" spans="2:2" x14ac:dyDescent="0.2">
      <c r="B128" s="14"/>
    </row>
    <row r="129" spans="2:2" x14ac:dyDescent="0.2">
      <c r="B129" s="14"/>
    </row>
    <row r="130" spans="2:2" x14ac:dyDescent="0.2">
      <c r="B130" s="14"/>
    </row>
    <row r="131" spans="2:2" x14ac:dyDescent="0.2">
      <c r="B131" s="14"/>
    </row>
    <row r="132" spans="2:2" x14ac:dyDescent="0.2">
      <c r="B132" s="14"/>
    </row>
    <row r="133" spans="2:2" x14ac:dyDescent="0.2">
      <c r="B133" s="14"/>
    </row>
    <row r="134" spans="2:2" x14ac:dyDescent="0.2">
      <c r="B134" s="14"/>
    </row>
    <row r="135" spans="2:2" x14ac:dyDescent="0.2">
      <c r="B135" s="14"/>
    </row>
    <row r="136" spans="2:2" x14ac:dyDescent="0.2">
      <c r="B136" s="14"/>
    </row>
    <row r="137" spans="2:2" x14ac:dyDescent="0.2">
      <c r="B137" s="14"/>
    </row>
    <row r="138" spans="2:2" x14ac:dyDescent="0.2">
      <c r="B138" s="14"/>
    </row>
    <row r="139" spans="2:2" x14ac:dyDescent="0.2">
      <c r="B139" s="14"/>
    </row>
    <row r="140" spans="2:2" x14ac:dyDescent="0.2">
      <c r="B140" s="14"/>
    </row>
    <row r="141" spans="2:2" x14ac:dyDescent="0.2">
      <c r="B141" s="14"/>
    </row>
    <row r="142" spans="2:2" x14ac:dyDescent="0.2">
      <c r="B142" s="14"/>
    </row>
    <row r="143" spans="2:2" x14ac:dyDescent="0.2">
      <c r="B143" s="14"/>
    </row>
    <row r="144" spans="2:2" x14ac:dyDescent="0.2">
      <c r="B144" s="14"/>
    </row>
    <row r="145" spans="2:2" x14ac:dyDescent="0.2">
      <c r="B145" s="14"/>
    </row>
    <row r="146" spans="2:2" x14ac:dyDescent="0.2">
      <c r="B146" s="14"/>
    </row>
    <row r="147" spans="2:2" x14ac:dyDescent="0.2">
      <c r="B147" s="14"/>
    </row>
    <row r="148" spans="2:2" x14ac:dyDescent="0.2">
      <c r="B148" s="14"/>
    </row>
    <row r="149" spans="2:2" x14ac:dyDescent="0.2">
      <c r="B149" s="14"/>
    </row>
    <row r="150" spans="2:2" x14ac:dyDescent="0.2">
      <c r="B150" s="14"/>
    </row>
    <row r="151" spans="2:2" x14ac:dyDescent="0.2">
      <c r="B151" s="14"/>
    </row>
    <row r="152" spans="2:2" x14ac:dyDescent="0.2">
      <c r="B152" s="14"/>
    </row>
    <row r="153" spans="2:2" x14ac:dyDescent="0.2">
      <c r="B153" s="14"/>
    </row>
    <row r="154" spans="2:2" x14ac:dyDescent="0.2">
      <c r="B154" s="14"/>
    </row>
    <row r="155" spans="2:2" x14ac:dyDescent="0.2">
      <c r="B155" s="14"/>
    </row>
    <row r="156" spans="2:2" x14ac:dyDescent="0.2">
      <c r="B156" s="14"/>
    </row>
    <row r="157" spans="2:2" x14ac:dyDescent="0.2">
      <c r="B157" s="14"/>
    </row>
    <row r="158" spans="2:2" x14ac:dyDescent="0.2">
      <c r="B158" s="14"/>
    </row>
    <row r="159" spans="2:2" x14ac:dyDescent="0.2">
      <c r="B159" s="14"/>
    </row>
    <row r="160" spans="2:2" x14ac:dyDescent="0.2">
      <c r="B160" s="14"/>
    </row>
    <row r="161" spans="2:2" x14ac:dyDescent="0.2">
      <c r="B161" s="14"/>
    </row>
    <row r="162" spans="2:2" x14ac:dyDescent="0.2">
      <c r="B162" s="14"/>
    </row>
    <row r="163" spans="2:2" x14ac:dyDescent="0.2">
      <c r="B163" s="14"/>
    </row>
    <row r="164" spans="2:2" x14ac:dyDescent="0.2">
      <c r="B164" s="14"/>
    </row>
    <row r="165" spans="2:2" x14ac:dyDescent="0.2">
      <c r="B165" s="14"/>
    </row>
    <row r="166" spans="2:2" x14ac:dyDescent="0.2">
      <c r="B166" s="14"/>
    </row>
    <row r="167" spans="2:2" x14ac:dyDescent="0.2">
      <c r="B167" s="14"/>
    </row>
    <row r="168" spans="2:2" x14ac:dyDescent="0.2">
      <c r="B168" s="14"/>
    </row>
    <row r="169" spans="2:2" x14ac:dyDescent="0.2">
      <c r="B169" s="14"/>
    </row>
    <row r="170" spans="2:2" x14ac:dyDescent="0.2">
      <c r="B170" s="14"/>
    </row>
    <row r="171" spans="2:2" x14ac:dyDescent="0.2">
      <c r="B171" s="14"/>
    </row>
    <row r="172" spans="2:2" x14ac:dyDescent="0.2">
      <c r="B172" s="14"/>
    </row>
    <row r="173" spans="2:2" x14ac:dyDescent="0.2">
      <c r="B173" s="14"/>
    </row>
    <row r="174" spans="2:2" x14ac:dyDescent="0.2">
      <c r="B174" s="14"/>
    </row>
    <row r="175" spans="2:2" x14ac:dyDescent="0.2">
      <c r="B175" s="14"/>
    </row>
    <row r="176" spans="2:2" x14ac:dyDescent="0.2">
      <c r="B176" s="14"/>
    </row>
    <row r="177" spans="2:2" x14ac:dyDescent="0.2">
      <c r="B177" s="14"/>
    </row>
    <row r="178" spans="2:2" x14ac:dyDescent="0.2">
      <c r="B178" s="14"/>
    </row>
    <row r="179" spans="2:2" x14ac:dyDescent="0.2">
      <c r="B179" s="14"/>
    </row>
    <row r="180" spans="2:2" x14ac:dyDescent="0.2">
      <c r="B180" s="14"/>
    </row>
    <row r="181" spans="2:2" x14ac:dyDescent="0.2">
      <c r="B181" s="14"/>
    </row>
    <row r="182" spans="2:2" x14ac:dyDescent="0.2">
      <c r="B182" s="14"/>
    </row>
    <row r="183" spans="2:2" x14ac:dyDescent="0.2">
      <c r="B183" s="14"/>
    </row>
    <row r="184" spans="2:2" x14ac:dyDescent="0.2">
      <c r="B184" s="14"/>
    </row>
    <row r="185" spans="2:2" x14ac:dyDescent="0.2">
      <c r="B185" s="14"/>
    </row>
    <row r="186" spans="2:2" x14ac:dyDescent="0.2">
      <c r="B186" s="14"/>
    </row>
    <row r="187" spans="2:2" x14ac:dyDescent="0.2">
      <c r="B187" s="14"/>
    </row>
    <row r="188" spans="2:2" x14ac:dyDescent="0.2">
      <c r="B188" s="14"/>
    </row>
    <row r="189" spans="2:2" x14ac:dyDescent="0.2">
      <c r="B189" s="14"/>
    </row>
    <row r="190" spans="2:2" x14ac:dyDescent="0.2">
      <c r="B190" s="14"/>
    </row>
    <row r="191" spans="2:2" x14ac:dyDescent="0.2">
      <c r="B191" s="14"/>
    </row>
    <row r="192" spans="2:2" x14ac:dyDescent="0.2">
      <c r="B192" s="14"/>
    </row>
    <row r="193" spans="2:2" x14ac:dyDescent="0.2">
      <c r="B193" s="14"/>
    </row>
    <row r="194" spans="2:2" x14ac:dyDescent="0.2">
      <c r="B194" s="14"/>
    </row>
    <row r="195" spans="2:2" x14ac:dyDescent="0.2">
      <c r="B195" s="14"/>
    </row>
    <row r="196" spans="2:2" x14ac:dyDescent="0.2">
      <c r="B196" s="14"/>
    </row>
    <row r="197" spans="2:2" x14ac:dyDescent="0.2">
      <c r="B197" s="14"/>
    </row>
    <row r="198" spans="2:2" x14ac:dyDescent="0.2">
      <c r="B198" s="14"/>
    </row>
    <row r="199" spans="2:2" x14ac:dyDescent="0.2">
      <c r="B199" s="14"/>
    </row>
    <row r="200" spans="2:2" x14ac:dyDescent="0.2">
      <c r="B200" s="14"/>
    </row>
    <row r="201" spans="2:2" x14ac:dyDescent="0.2">
      <c r="B201" s="14"/>
    </row>
    <row r="202" spans="2:2" x14ac:dyDescent="0.2">
      <c r="B202" s="14"/>
    </row>
    <row r="203" spans="2:2" x14ac:dyDescent="0.2">
      <c r="B203" s="14"/>
    </row>
    <row r="204" spans="2:2" x14ac:dyDescent="0.2">
      <c r="B204" s="14"/>
    </row>
    <row r="205" spans="2:2" x14ac:dyDescent="0.2">
      <c r="B205" s="14"/>
    </row>
    <row r="206" spans="2:2" x14ac:dyDescent="0.2">
      <c r="B206" s="14"/>
    </row>
    <row r="207" spans="2:2" x14ac:dyDescent="0.2">
      <c r="B207" s="14"/>
    </row>
    <row r="208" spans="2:2" x14ac:dyDescent="0.2">
      <c r="B208" s="14"/>
    </row>
    <row r="209" spans="2:2" x14ac:dyDescent="0.2">
      <c r="B209" s="14"/>
    </row>
    <row r="210" spans="2:2" x14ac:dyDescent="0.2">
      <c r="B210" s="14"/>
    </row>
    <row r="211" spans="2:2" x14ac:dyDescent="0.2">
      <c r="B211" s="14"/>
    </row>
    <row r="212" spans="2:2" x14ac:dyDescent="0.2">
      <c r="B212" s="14"/>
    </row>
    <row r="213" spans="2:2" x14ac:dyDescent="0.2">
      <c r="B213" s="14"/>
    </row>
    <row r="214" spans="2:2" x14ac:dyDescent="0.2">
      <c r="B214" s="14"/>
    </row>
    <row r="215" spans="2:2" x14ac:dyDescent="0.2">
      <c r="B215" s="14"/>
    </row>
    <row r="216" spans="2:2" x14ac:dyDescent="0.2">
      <c r="B216" s="14"/>
    </row>
    <row r="217" spans="2:2" x14ac:dyDescent="0.2">
      <c r="B217" s="14"/>
    </row>
    <row r="218" spans="2:2" x14ac:dyDescent="0.2">
      <c r="B218" s="14"/>
    </row>
    <row r="219" spans="2:2" x14ac:dyDescent="0.2">
      <c r="B219" s="14"/>
    </row>
    <row r="220" spans="2:2" x14ac:dyDescent="0.2">
      <c r="B220" s="14"/>
    </row>
    <row r="221" spans="2:2" x14ac:dyDescent="0.2">
      <c r="B221" s="14"/>
    </row>
    <row r="222" spans="2:2" x14ac:dyDescent="0.2">
      <c r="B222" s="14"/>
    </row>
    <row r="223" spans="2:2" x14ac:dyDescent="0.2">
      <c r="B223" s="14"/>
    </row>
    <row r="224" spans="2:2" x14ac:dyDescent="0.2">
      <c r="B224" s="14"/>
    </row>
    <row r="225" spans="2:2" x14ac:dyDescent="0.2">
      <c r="B225" s="14"/>
    </row>
    <row r="226" spans="2:2" x14ac:dyDescent="0.2">
      <c r="B226" s="14"/>
    </row>
    <row r="227" spans="2:2" x14ac:dyDescent="0.2">
      <c r="B227" s="14"/>
    </row>
    <row r="228" spans="2:2" x14ac:dyDescent="0.2">
      <c r="B228" s="14"/>
    </row>
    <row r="229" spans="2:2" x14ac:dyDescent="0.2">
      <c r="B229" s="14"/>
    </row>
    <row r="230" spans="2:2" x14ac:dyDescent="0.2">
      <c r="B230" s="14"/>
    </row>
    <row r="231" spans="2:2" x14ac:dyDescent="0.2">
      <c r="B231" s="14"/>
    </row>
    <row r="232" spans="2:2" x14ac:dyDescent="0.2">
      <c r="B232" s="14"/>
    </row>
    <row r="233" spans="2:2" x14ac:dyDescent="0.2">
      <c r="B233" s="14"/>
    </row>
    <row r="234" spans="2:2" x14ac:dyDescent="0.2">
      <c r="B234" s="14"/>
    </row>
    <row r="235" spans="2:2" x14ac:dyDescent="0.2">
      <c r="B235" s="14"/>
    </row>
    <row r="236" spans="2:2" x14ac:dyDescent="0.2">
      <c r="B236" s="14"/>
    </row>
    <row r="237" spans="2:2" x14ac:dyDescent="0.2">
      <c r="B237" s="14"/>
    </row>
    <row r="238" spans="2:2" x14ac:dyDescent="0.2">
      <c r="B238" s="14"/>
    </row>
    <row r="239" spans="2:2" x14ac:dyDescent="0.2">
      <c r="B239" s="14"/>
    </row>
    <row r="240" spans="2:2" x14ac:dyDescent="0.2">
      <c r="B240" s="14"/>
    </row>
    <row r="241" spans="2:2" x14ac:dyDescent="0.2">
      <c r="B241" s="14"/>
    </row>
    <row r="242" spans="2:2" x14ac:dyDescent="0.2">
      <c r="B242" s="14"/>
    </row>
    <row r="243" spans="2:2" x14ac:dyDescent="0.2">
      <c r="B243" s="14"/>
    </row>
    <row r="244" spans="2:2" x14ac:dyDescent="0.2">
      <c r="B244" s="14"/>
    </row>
    <row r="245" spans="2:2" x14ac:dyDescent="0.2">
      <c r="B245" s="14"/>
    </row>
    <row r="246" spans="2:2" x14ac:dyDescent="0.2">
      <c r="B246" s="14"/>
    </row>
    <row r="247" spans="2:2" x14ac:dyDescent="0.2">
      <c r="B247" s="14"/>
    </row>
    <row r="248" spans="2:2" x14ac:dyDescent="0.2">
      <c r="B248" s="14"/>
    </row>
    <row r="249" spans="2:2" x14ac:dyDescent="0.2">
      <c r="B249" s="14"/>
    </row>
    <row r="250" spans="2:2" x14ac:dyDescent="0.2">
      <c r="B250" s="14"/>
    </row>
    <row r="251" spans="2:2" x14ac:dyDescent="0.2">
      <c r="B251" s="14"/>
    </row>
    <row r="252" spans="2:2" x14ac:dyDescent="0.2">
      <c r="B252" s="14"/>
    </row>
    <row r="253" spans="2:2" x14ac:dyDescent="0.2">
      <c r="B253" s="14"/>
    </row>
    <row r="254" spans="2:2" x14ac:dyDescent="0.2">
      <c r="B254" s="14"/>
    </row>
    <row r="255" spans="2:2" x14ac:dyDescent="0.2">
      <c r="B255" s="14"/>
    </row>
    <row r="256" spans="2:2" x14ac:dyDescent="0.2">
      <c r="B256" s="14"/>
    </row>
    <row r="257" spans="2:2" x14ac:dyDescent="0.2">
      <c r="B257" s="14"/>
    </row>
    <row r="258" spans="2:2" x14ac:dyDescent="0.2">
      <c r="B258" s="14"/>
    </row>
    <row r="259" spans="2:2" x14ac:dyDescent="0.2">
      <c r="B259" s="14"/>
    </row>
    <row r="260" spans="2:2" x14ac:dyDescent="0.2">
      <c r="B260" s="14"/>
    </row>
    <row r="261" spans="2:2" x14ac:dyDescent="0.2">
      <c r="B261" s="14"/>
    </row>
    <row r="262" spans="2:2" x14ac:dyDescent="0.2">
      <c r="B262" s="14"/>
    </row>
    <row r="263" spans="2:2" x14ac:dyDescent="0.2">
      <c r="B263" s="14"/>
    </row>
    <row r="264" spans="2:2" x14ac:dyDescent="0.2">
      <c r="B264" s="14"/>
    </row>
    <row r="265" spans="2:2" x14ac:dyDescent="0.2">
      <c r="B265" s="14"/>
    </row>
    <row r="266" spans="2:2" x14ac:dyDescent="0.2">
      <c r="B266" s="14"/>
    </row>
    <row r="267" spans="2:2" x14ac:dyDescent="0.2">
      <c r="B267" s="14"/>
    </row>
    <row r="268" spans="2:2" x14ac:dyDescent="0.2">
      <c r="B268" s="14"/>
    </row>
    <row r="269" spans="2:2" x14ac:dyDescent="0.2">
      <c r="B269" s="14"/>
    </row>
    <row r="270" spans="2:2" x14ac:dyDescent="0.2">
      <c r="B270" s="14"/>
    </row>
    <row r="271" spans="2:2" x14ac:dyDescent="0.2">
      <c r="B271" s="14"/>
    </row>
    <row r="272" spans="2:2" x14ac:dyDescent="0.2">
      <c r="B272" s="14"/>
    </row>
    <row r="273" spans="2:2" x14ac:dyDescent="0.2">
      <c r="B273" s="14"/>
    </row>
    <row r="274" spans="2:2" x14ac:dyDescent="0.2">
      <c r="B274" s="14"/>
    </row>
    <row r="275" spans="2:2" x14ac:dyDescent="0.2">
      <c r="B275" s="14"/>
    </row>
    <row r="276" spans="2:2" x14ac:dyDescent="0.2">
      <c r="B276" s="14"/>
    </row>
    <row r="277" spans="2:2" x14ac:dyDescent="0.2">
      <c r="B277" s="14"/>
    </row>
    <row r="278" spans="2:2" x14ac:dyDescent="0.2">
      <c r="B278" s="14"/>
    </row>
    <row r="279" spans="2:2" x14ac:dyDescent="0.2">
      <c r="B279" s="14"/>
    </row>
    <row r="280" spans="2:2" x14ac:dyDescent="0.2">
      <c r="B280" s="14"/>
    </row>
    <row r="281" spans="2:2" x14ac:dyDescent="0.2">
      <c r="B281" s="14"/>
    </row>
    <row r="282" spans="2:2" x14ac:dyDescent="0.2">
      <c r="B282" s="14"/>
    </row>
    <row r="283" spans="2:2" x14ac:dyDescent="0.2">
      <c r="B283" s="14"/>
    </row>
    <row r="284" spans="2:2" x14ac:dyDescent="0.2">
      <c r="B284" s="14"/>
    </row>
    <row r="285" spans="2:2" x14ac:dyDescent="0.2">
      <c r="B285" s="14"/>
    </row>
    <row r="286" spans="2:2" x14ac:dyDescent="0.2">
      <c r="B286" s="14"/>
    </row>
    <row r="287" spans="2:2" x14ac:dyDescent="0.2">
      <c r="B287" s="14"/>
    </row>
    <row r="288" spans="2:2" x14ac:dyDescent="0.2">
      <c r="B288" s="14"/>
    </row>
    <row r="289" spans="2:2" x14ac:dyDescent="0.2">
      <c r="B289" s="14"/>
    </row>
    <row r="290" spans="2:2" x14ac:dyDescent="0.2">
      <c r="B290" s="14"/>
    </row>
    <row r="291" spans="2:2" x14ac:dyDescent="0.2">
      <c r="B291" s="14"/>
    </row>
    <row r="292" spans="2:2" x14ac:dyDescent="0.2">
      <c r="B292" s="14"/>
    </row>
    <row r="293" spans="2:2" x14ac:dyDescent="0.2">
      <c r="B293" s="14"/>
    </row>
    <row r="294" spans="2:2" x14ac:dyDescent="0.2">
      <c r="B294" s="14"/>
    </row>
    <row r="295" spans="2:2" x14ac:dyDescent="0.2">
      <c r="B295" s="14"/>
    </row>
    <row r="296" spans="2:2" x14ac:dyDescent="0.2">
      <c r="B296" s="14"/>
    </row>
    <row r="297" spans="2:2" x14ac:dyDescent="0.2">
      <c r="B297" s="14"/>
    </row>
    <row r="298" spans="2:2" x14ac:dyDescent="0.2">
      <c r="B298" s="14"/>
    </row>
    <row r="299" spans="2:2" x14ac:dyDescent="0.2">
      <c r="B299" s="14"/>
    </row>
    <row r="300" spans="2:2" x14ac:dyDescent="0.2">
      <c r="B300" s="14"/>
    </row>
    <row r="301" spans="2:2" x14ac:dyDescent="0.2">
      <c r="B301" s="14"/>
    </row>
    <row r="302" spans="2:2" x14ac:dyDescent="0.2">
      <c r="B302" s="14"/>
    </row>
    <row r="303" spans="2:2" x14ac:dyDescent="0.2">
      <c r="B303" s="14"/>
    </row>
    <row r="304" spans="2:2" x14ac:dyDescent="0.2">
      <c r="B304" s="14"/>
    </row>
    <row r="305" spans="2:2" x14ac:dyDescent="0.2">
      <c r="B305" s="14"/>
    </row>
    <row r="306" spans="2:2" x14ac:dyDescent="0.2">
      <c r="B306" s="14"/>
    </row>
    <row r="307" spans="2:2" x14ac:dyDescent="0.2">
      <c r="B307" s="14"/>
    </row>
    <row r="308" spans="2:2" x14ac:dyDescent="0.2">
      <c r="B308" s="14"/>
    </row>
    <row r="309" spans="2:2" x14ac:dyDescent="0.2">
      <c r="B309" s="14"/>
    </row>
    <row r="310" spans="2:2" x14ac:dyDescent="0.2">
      <c r="B310" s="14"/>
    </row>
    <row r="311" spans="2:2" x14ac:dyDescent="0.2">
      <c r="B311" s="14"/>
    </row>
    <row r="312" spans="2:2" x14ac:dyDescent="0.2">
      <c r="B312" s="14"/>
    </row>
    <row r="313" spans="2:2" x14ac:dyDescent="0.2">
      <c r="B313" s="14"/>
    </row>
    <row r="314" spans="2:2" x14ac:dyDescent="0.2">
      <c r="B314" s="14"/>
    </row>
    <row r="315" spans="2:2" x14ac:dyDescent="0.2">
      <c r="B315" s="14"/>
    </row>
    <row r="316" spans="2:2" x14ac:dyDescent="0.2">
      <c r="B316" s="14"/>
    </row>
    <row r="317" spans="2:2" x14ac:dyDescent="0.2">
      <c r="B317" s="14"/>
    </row>
    <row r="318" spans="2:2" x14ac:dyDescent="0.2">
      <c r="B318" s="14"/>
    </row>
    <row r="319" spans="2:2" x14ac:dyDescent="0.2">
      <c r="B319" s="14"/>
    </row>
    <row r="320" spans="2:2" x14ac:dyDescent="0.2">
      <c r="B320" s="14"/>
    </row>
    <row r="321" spans="2:2" x14ac:dyDescent="0.2">
      <c r="B321" s="14"/>
    </row>
    <row r="322" spans="2:2" x14ac:dyDescent="0.2">
      <c r="B322" s="14"/>
    </row>
    <row r="323" spans="2:2" x14ac:dyDescent="0.2">
      <c r="B323" s="14"/>
    </row>
    <row r="324" spans="2:2" x14ac:dyDescent="0.2">
      <c r="B324" s="14"/>
    </row>
    <row r="325" spans="2:2" x14ac:dyDescent="0.2">
      <c r="B325" s="14"/>
    </row>
    <row r="326" spans="2:2" x14ac:dyDescent="0.2">
      <c r="B326" s="14"/>
    </row>
    <row r="327" spans="2:2" x14ac:dyDescent="0.2">
      <c r="B327" s="14"/>
    </row>
    <row r="328" spans="2:2" x14ac:dyDescent="0.2">
      <c r="B328" s="14"/>
    </row>
    <row r="329" spans="2:2" x14ac:dyDescent="0.2">
      <c r="B329" s="14"/>
    </row>
    <row r="330" spans="2:2" x14ac:dyDescent="0.2">
      <c r="B330" s="14"/>
    </row>
    <row r="331" spans="2:2" x14ac:dyDescent="0.2">
      <c r="B331" s="14"/>
    </row>
    <row r="332" spans="2:2" x14ac:dyDescent="0.2">
      <c r="B332" s="14"/>
    </row>
    <row r="333" spans="2:2" x14ac:dyDescent="0.2">
      <c r="B333" s="14"/>
    </row>
    <row r="334" spans="2:2" x14ac:dyDescent="0.2">
      <c r="B334" s="14"/>
    </row>
    <row r="335" spans="2:2" x14ac:dyDescent="0.2">
      <c r="B335" s="14"/>
    </row>
    <row r="336" spans="2:2" x14ac:dyDescent="0.2">
      <c r="B336" s="14"/>
    </row>
    <row r="337" spans="2:2" x14ac:dyDescent="0.2">
      <c r="B337" s="14"/>
    </row>
    <row r="338" spans="2:2" x14ac:dyDescent="0.2">
      <c r="B338" s="14"/>
    </row>
    <row r="339" spans="2:2" x14ac:dyDescent="0.2">
      <c r="B339" s="14"/>
    </row>
    <row r="340" spans="2:2" x14ac:dyDescent="0.2">
      <c r="B340" s="14"/>
    </row>
    <row r="341" spans="2:2" x14ac:dyDescent="0.2">
      <c r="B341" s="14"/>
    </row>
    <row r="342" spans="2:2" x14ac:dyDescent="0.2">
      <c r="B342" s="14"/>
    </row>
    <row r="343" spans="2:2" x14ac:dyDescent="0.2">
      <c r="B343" s="14"/>
    </row>
    <row r="344" spans="2:2" x14ac:dyDescent="0.2">
      <c r="B344" s="14"/>
    </row>
    <row r="345" spans="2:2" x14ac:dyDescent="0.2">
      <c r="B345" s="14"/>
    </row>
    <row r="346" spans="2:2" x14ac:dyDescent="0.2">
      <c r="B346" s="14"/>
    </row>
    <row r="347" spans="2:2" x14ac:dyDescent="0.2">
      <c r="B347" s="14"/>
    </row>
    <row r="348" spans="2:2" x14ac:dyDescent="0.2">
      <c r="B348" s="14"/>
    </row>
    <row r="349" spans="2:2" x14ac:dyDescent="0.2">
      <c r="B349" s="14"/>
    </row>
    <row r="350" spans="2:2" x14ac:dyDescent="0.2">
      <c r="B350" s="14"/>
    </row>
    <row r="351" spans="2:2" x14ac:dyDescent="0.2">
      <c r="B351" s="14"/>
    </row>
    <row r="352" spans="2:2" x14ac:dyDescent="0.2">
      <c r="B352" s="14"/>
    </row>
    <row r="353" spans="2:2" x14ac:dyDescent="0.2">
      <c r="B353" s="14"/>
    </row>
    <row r="354" spans="2:2" x14ac:dyDescent="0.2">
      <c r="B354" s="14"/>
    </row>
    <row r="355" spans="2:2" x14ac:dyDescent="0.2">
      <c r="B355" s="14"/>
    </row>
    <row r="356" spans="2:2" x14ac:dyDescent="0.2">
      <c r="B356" s="14"/>
    </row>
    <row r="357" spans="2:2" x14ac:dyDescent="0.2">
      <c r="B357" s="14"/>
    </row>
    <row r="358" spans="2:2" x14ac:dyDescent="0.2">
      <c r="B358" s="14"/>
    </row>
    <row r="359" spans="2:2" x14ac:dyDescent="0.2">
      <c r="B359" s="14"/>
    </row>
    <row r="360" spans="2:2" x14ac:dyDescent="0.2">
      <c r="B360" s="14"/>
    </row>
    <row r="361" spans="2:2" x14ac:dyDescent="0.2">
      <c r="B361" s="14"/>
    </row>
    <row r="362" spans="2:2" x14ac:dyDescent="0.2">
      <c r="B362" s="14"/>
    </row>
    <row r="363" spans="2:2" x14ac:dyDescent="0.2">
      <c r="B363" s="14"/>
    </row>
    <row r="364" spans="2:2" x14ac:dyDescent="0.2">
      <c r="B364" s="14"/>
    </row>
    <row r="365" spans="2:2" x14ac:dyDescent="0.2">
      <c r="B365" s="14"/>
    </row>
    <row r="366" spans="2:2" x14ac:dyDescent="0.2">
      <c r="B366" s="14"/>
    </row>
    <row r="367" spans="2:2" x14ac:dyDescent="0.2">
      <c r="B367" s="14"/>
    </row>
    <row r="368" spans="2:2" x14ac:dyDescent="0.2">
      <c r="B368" s="14"/>
    </row>
    <row r="369" spans="2:2" x14ac:dyDescent="0.2">
      <c r="B369" s="14"/>
    </row>
    <row r="370" spans="2:2" x14ac:dyDescent="0.2">
      <c r="B370" s="14"/>
    </row>
    <row r="371" spans="2:2" x14ac:dyDescent="0.2">
      <c r="B371" s="14"/>
    </row>
    <row r="372" spans="2:2" x14ac:dyDescent="0.2">
      <c r="B372" s="14"/>
    </row>
    <row r="373" spans="2:2" x14ac:dyDescent="0.2">
      <c r="B373" s="14"/>
    </row>
    <row r="374" spans="2:2" x14ac:dyDescent="0.2">
      <c r="B374" s="14"/>
    </row>
    <row r="375" spans="2:2" x14ac:dyDescent="0.2">
      <c r="B375" s="14"/>
    </row>
    <row r="376" spans="2:2" x14ac:dyDescent="0.2">
      <c r="B376" s="14"/>
    </row>
    <row r="377" spans="2:2" x14ac:dyDescent="0.2">
      <c r="B377" s="14"/>
    </row>
    <row r="378" spans="2:2" x14ac:dyDescent="0.2">
      <c r="B378" s="14"/>
    </row>
    <row r="379" spans="2:2" x14ac:dyDescent="0.2">
      <c r="B379" s="14"/>
    </row>
    <row r="380" spans="2:2" x14ac:dyDescent="0.2">
      <c r="B380" s="14"/>
    </row>
    <row r="381" spans="2:2" x14ac:dyDescent="0.2">
      <c r="B381" s="14"/>
    </row>
    <row r="382" spans="2:2" x14ac:dyDescent="0.2">
      <c r="B382" s="14"/>
    </row>
    <row r="383" spans="2:2" x14ac:dyDescent="0.2">
      <c r="B383" s="14"/>
    </row>
    <row r="384" spans="2:2" x14ac:dyDescent="0.2">
      <c r="B384" s="14"/>
    </row>
    <row r="385" spans="2:2" x14ac:dyDescent="0.2">
      <c r="B385" s="14"/>
    </row>
    <row r="386" spans="2:2" x14ac:dyDescent="0.2">
      <c r="B386" s="14"/>
    </row>
    <row r="387" spans="2:2" x14ac:dyDescent="0.2">
      <c r="B387" s="14"/>
    </row>
    <row r="388" spans="2:2" x14ac:dyDescent="0.2">
      <c r="B388" s="14"/>
    </row>
    <row r="389" spans="2:2" x14ac:dyDescent="0.2">
      <c r="B389" s="14"/>
    </row>
    <row r="390" spans="2:2" x14ac:dyDescent="0.2">
      <c r="B390" s="14"/>
    </row>
    <row r="391" spans="2:2" x14ac:dyDescent="0.2">
      <c r="B391" s="14"/>
    </row>
    <row r="392" spans="2:2" x14ac:dyDescent="0.2">
      <c r="B392" s="14"/>
    </row>
    <row r="393" spans="2:2" x14ac:dyDescent="0.2">
      <c r="B393" s="14"/>
    </row>
    <row r="394" spans="2:2" x14ac:dyDescent="0.2">
      <c r="B394" s="14"/>
    </row>
    <row r="395" spans="2:2" x14ac:dyDescent="0.2">
      <c r="B395" s="14"/>
    </row>
    <row r="396" spans="2:2" x14ac:dyDescent="0.2">
      <c r="B396" s="14"/>
    </row>
    <row r="397" spans="2:2" x14ac:dyDescent="0.2">
      <c r="B397" s="14"/>
    </row>
    <row r="398" spans="2:2" x14ac:dyDescent="0.2">
      <c r="B398" s="14"/>
    </row>
    <row r="399" spans="2:2" x14ac:dyDescent="0.2">
      <c r="B399" s="14"/>
    </row>
    <row r="400" spans="2:2" x14ac:dyDescent="0.2">
      <c r="B400" s="14"/>
    </row>
    <row r="401" spans="2:2" x14ac:dyDescent="0.2">
      <c r="B401" s="14"/>
    </row>
    <row r="402" spans="2:2" x14ac:dyDescent="0.2">
      <c r="B402" s="14"/>
    </row>
    <row r="403" spans="2:2" x14ac:dyDescent="0.2">
      <c r="B403" s="14"/>
    </row>
    <row r="404" spans="2:2" x14ac:dyDescent="0.2">
      <c r="B404" s="14"/>
    </row>
    <row r="405" spans="2:2" x14ac:dyDescent="0.2">
      <c r="B405" s="14"/>
    </row>
    <row r="406" spans="2:2" x14ac:dyDescent="0.2">
      <c r="B406" s="14"/>
    </row>
    <row r="407" spans="2:2" x14ac:dyDescent="0.2">
      <c r="B407" s="14"/>
    </row>
    <row r="408" spans="2:2" x14ac:dyDescent="0.2">
      <c r="B408" s="14"/>
    </row>
    <row r="409" spans="2:2" x14ac:dyDescent="0.2">
      <c r="B409" s="14"/>
    </row>
    <row r="410" spans="2:2" x14ac:dyDescent="0.2">
      <c r="B410" s="14"/>
    </row>
    <row r="411" spans="2:2" x14ac:dyDescent="0.2">
      <c r="B411" s="14"/>
    </row>
    <row r="412" spans="2:2" x14ac:dyDescent="0.2">
      <c r="B412" s="14"/>
    </row>
    <row r="413" spans="2:2" x14ac:dyDescent="0.2">
      <c r="B413" s="14"/>
    </row>
    <row r="414" spans="2:2" x14ac:dyDescent="0.2">
      <c r="B414" s="14"/>
    </row>
    <row r="415" spans="2:2" x14ac:dyDescent="0.2">
      <c r="B415" s="14"/>
    </row>
    <row r="416" spans="2:2" x14ac:dyDescent="0.2">
      <c r="B416" s="14"/>
    </row>
    <row r="417" spans="2:2" x14ac:dyDescent="0.2">
      <c r="B417" s="14"/>
    </row>
    <row r="418" spans="2:2" x14ac:dyDescent="0.2">
      <c r="B418" s="14"/>
    </row>
    <row r="419" spans="2:2" x14ac:dyDescent="0.2">
      <c r="B419" s="14"/>
    </row>
    <row r="420" spans="2:2" x14ac:dyDescent="0.2">
      <c r="B420" s="14"/>
    </row>
    <row r="421" spans="2:2" x14ac:dyDescent="0.2">
      <c r="B421" s="14"/>
    </row>
    <row r="422" spans="2:2" x14ac:dyDescent="0.2">
      <c r="B422" s="14"/>
    </row>
    <row r="423" spans="2:2" x14ac:dyDescent="0.2">
      <c r="B423" s="14"/>
    </row>
    <row r="424" spans="2:2" x14ac:dyDescent="0.2">
      <c r="B424" s="14"/>
    </row>
    <row r="425" spans="2:2" x14ac:dyDescent="0.2">
      <c r="B425" s="14"/>
    </row>
    <row r="426" spans="2:2" x14ac:dyDescent="0.2">
      <c r="B426" s="14"/>
    </row>
    <row r="427" spans="2:2" x14ac:dyDescent="0.2">
      <c r="B427" s="14"/>
    </row>
    <row r="428" spans="2:2" x14ac:dyDescent="0.2">
      <c r="B428" s="14"/>
    </row>
    <row r="429" spans="2:2" x14ac:dyDescent="0.2">
      <c r="B429" s="14"/>
    </row>
    <row r="430" spans="2:2" x14ac:dyDescent="0.2">
      <c r="B430" s="14"/>
    </row>
    <row r="431" spans="2:2" x14ac:dyDescent="0.2">
      <c r="B431" s="14"/>
    </row>
    <row r="432" spans="2:2" x14ac:dyDescent="0.2">
      <c r="B432" s="14"/>
    </row>
    <row r="433" spans="2:2" x14ac:dyDescent="0.2">
      <c r="B433" s="14"/>
    </row>
    <row r="434" spans="2:2" x14ac:dyDescent="0.2">
      <c r="B434" s="14"/>
    </row>
    <row r="435" spans="2:2" x14ac:dyDescent="0.2">
      <c r="B435" s="14"/>
    </row>
    <row r="436" spans="2:2" x14ac:dyDescent="0.2">
      <c r="B436" s="14"/>
    </row>
    <row r="437" spans="2:2" x14ac:dyDescent="0.2">
      <c r="B437" s="14"/>
    </row>
    <row r="438" spans="2:2" x14ac:dyDescent="0.2">
      <c r="B438" s="14"/>
    </row>
    <row r="439" spans="2:2" x14ac:dyDescent="0.2">
      <c r="B439" s="14"/>
    </row>
    <row r="440" spans="2:2" x14ac:dyDescent="0.2">
      <c r="B440" s="14"/>
    </row>
    <row r="441" spans="2:2" x14ac:dyDescent="0.2">
      <c r="B441" s="14"/>
    </row>
    <row r="442" spans="2:2" x14ac:dyDescent="0.2">
      <c r="B442" s="14"/>
    </row>
    <row r="443" spans="2:2" x14ac:dyDescent="0.2">
      <c r="B443" s="14"/>
    </row>
    <row r="444" spans="2:2" x14ac:dyDescent="0.2">
      <c r="B444" s="14"/>
    </row>
    <row r="445" spans="2:2" x14ac:dyDescent="0.2">
      <c r="B445" s="14"/>
    </row>
    <row r="446" spans="2:2" x14ac:dyDescent="0.2">
      <c r="B446" s="14"/>
    </row>
    <row r="447" spans="2:2" x14ac:dyDescent="0.2">
      <c r="B447" s="14"/>
    </row>
    <row r="448" spans="2:2" x14ac:dyDescent="0.2">
      <c r="B448" s="14"/>
    </row>
    <row r="449" spans="2:2" x14ac:dyDescent="0.2">
      <c r="B449" s="14"/>
    </row>
    <row r="450" spans="2:2" x14ac:dyDescent="0.2">
      <c r="B450" s="14"/>
    </row>
    <row r="451" spans="2:2" x14ac:dyDescent="0.2">
      <c r="B451" s="14"/>
    </row>
    <row r="452" spans="2:2" x14ac:dyDescent="0.2">
      <c r="B452" s="14"/>
    </row>
    <row r="453" spans="2:2" x14ac:dyDescent="0.2">
      <c r="B453" s="14"/>
    </row>
    <row r="454" spans="2:2" x14ac:dyDescent="0.2">
      <c r="B454" s="14"/>
    </row>
    <row r="455" spans="2:2" x14ac:dyDescent="0.2">
      <c r="B455" s="14"/>
    </row>
    <row r="456" spans="2:2" x14ac:dyDescent="0.2">
      <c r="B456" s="14"/>
    </row>
    <row r="457" spans="2:2" x14ac:dyDescent="0.2">
      <c r="B457" s="14"/>
    </row>
    <row r="458" spans="2:2" x14ac:dyDescent="0.2">
      <c r="B458" s="14"/>
    </row>
    <row r="459" spans="2:2" x14ac:dyDescent="0.2">
      <c r="B459" s="14"/>
    </row>
    <row r="460" spans="2:2" x14ac:dyDescent="0.2">
      <c r="B460" s="14"/>
    </row>
    <row r="461" spans="2:2" x14ac:dyDescent="0.2">
      <c r="B461" s="14"/>
    </row>
    <row r="462" spans="2:2" x14ac:dyDescent="0.2">
      <c r="B462" s="14"/>
    </row>
    <row r="463" spans="2:2" x14ac:dyDescent="0.2">
      <c r="B463" s="14"/>
    </row>
    <row r="464" spans="2:2" x14ac:dyDescent="0.2">
      <c r="B464" s="14"/>
    </row>
    <row r="465" spans="2:2" x14ac:dyDescent="0.2">
      <c r="B465" s="14"/>
    </row>
    <row r="466" spans="2:2" x14ac:dyDescent="0.2">
      <c r="B466" s="14"/>
    </row>
    <row r="467" spans="2:2" x14ac:dyDescent="0.2">
      <c r="B467" s="14"/>
    </row>
    <row r="468" spans="2:2" x14ac:dyDescent="0.2">
      <c r="B468" s="14"/>
    </row>
    <row r="469" spans="2:2" x14ac:dyDescent="0.2">
      <c r="B469" s="14"/>
    </row>
    <row r="470" spans="2:2" x14ac:dyDescent="0.2">
      <c r="B470" s="14"/>
    </row>
    <row r="471" spans="2:2" x14ac:dyDescent="0.2">
      <c r="B471" s="14"/>
    </row>
    <row r="472" spans="2:2" x14ac:dyDescent="0.2">
      <c r="B472" s="14"/>
    </row>
    <row r="473" spans="2:2" x14ac:dyDescent="0.2">
      <c r="B473" s="14"/>
    </row>
    <row r="474" spans="2:2" x14ac:dyDescent="0.2">
      <c r="B474" s="14"/>
    </row>
    <row r="475" spans="2:2" x14ac:dyDescent="0.2">
      <c r="B475" s="14"/>
    </row>
    <row r="476" spans="2:2" x14ac:dyDescent="0.2">
      <c r="B476" s="14"/>
    </row>
    <row r="477" spans="2:2" x14ac:dyDescent="0.2">
      <c r="B477" s="14"/>
    </row>
    <row r="478" spans="2:2" x14ac:dyDescent="0.2">
      <c r="B478" s="14"/>
    </row>
    <row r="479" spans="2:2" x14ac:dyDescent="0.2">
      <c r="B479" s="14"/>
    </row>
    <row r="480" spans="2:2" x14ac:dyDescent="0.2">
      <c r="B480" s="14"/>
    </row>
    <row r="481" spans="2:2" x14ac:dyDescent="0.2">
      <c r="B481" s="14"/>
    </row>
    <row r="482" spans="2:2" x14ac:dyDescent="0.2">
      <c r="B482" s="14"/>
    </row>
    <row r="483" spans="2:2" x14ac:dyDescent="0.2">
      <c r="B483" s="14"/>
    </row>
    <row r="484" spans="2:2" x14ac:dyDescent="0.2">
      <c r="B484" s="14"/>
    </row>
    <row r="485" spans="2:2" x14ac:dyDescent="0.2">
      <c r="B485" s="14"/>
    </row>
    <row r="486" spans="2:2" x14ac:dyDescent="0.2">
      <c r="B486" s="14"/>
    </row>
    <row r="487" spans="2:2" x14ac:dyDescent="0.2">
      <c r="B487" s="14"/>
    </row>
    <row r="488" spans="2:2" x14ac:dyDescent="0.2">
      <c r="B488" s="14"/>
    </row>
    <row r="489" spans="2:2" x14ac:dyDescent="0.2">
      <c r="B489" s="14"/>
    </row>
    <row r="490" spans="2:2" x14ac:dyDescent="0.2">
      <c r="B490" s="14"/>
    </row>
    <row r="491" spans="2:2" x14ac:dyDescent="0.2">
      <c r="B491" s="14"/>
    </row>
    <row r="492" spans="2:2" x14ac:dyDescent="0.2">
      <c r="B492" s="14"/>
    </row>
    <row r="493" spans="2:2" x14ac:dyDescent="0.2">
      <c r="B493" s="14"/>
    </row>
    <row r="494" spans="2:2" x14ac:dyDescent="0.2">
      <c r="B494" s="14"/>
    </row>
    <row r="495" spans="2:2" x14ac:dyDescent="0.2">
      <c r="B495" s="14"/>
    </row>
    <row r="496" spans="2:2" x14ac:dyDescent="0.2">
      <c r="B496" s="14"/>
    </row>
    <row r="497" spans="2:2" x14ac:dyDescent="0.2">
      <c r="B497" s="14"/>
    </row>
    <row r="498" spans="2:2" x14ac:dyDescent="0.2">
      <c r="B498" s="14"/>
    </row>
    <row r="499" spans="2:2" x14ac:dyDescent="0.2">
      <c r="B499" s="14"/>
    </row>
    <row r="500" spans="2:2" x14ac:dyDescent="0.2">
      <c r="B500" s="14"/>
    </row>
    <row r="501" spans="2:2" x14ac:dyDescent="0.2">
      <c r="B501" s="14"/>
    </row>
    <row r="502" spans="2:2" x14ac:dyDescent="0.2">
      <c r="B502" s="14"/>
    </row>
    <row r="503" spans="2:2" x14ac:dyDescent="0.2">
      <c r="B503" s="14"/>
    </row>
    <row r="504" spans="2:2" x14ac:dyDescent="0.2">
      <c r="B504" s="14"/>
    </row>
    <row r="505" spans="2:2" x14ac:dyDescent="0.2">
      <c r="B505" s="14"/>
    </row>
    <row r="506" spans="2:2" x14ac:dyDescent="0.2">
      <c r="B506" s="14"/>
    </row>
    <row r="507" spans="2:2" x14ac:dyDescent="0.2">
      <c r="B507" s="14"/>
    </row>
    <row r="508" spans="2:2" x14ac:dyDescent="0.2">
      <c r="B508" s="14"/>
    </row>
    <row r="509" spans="2:2" x14ac:dyDescent="0.2">
      <c r="B509" s="14"/>
    </row>
    <row r="510" spans="2:2" x14ac:dyDescent="0.2">
      <c r="B510" s="14"/>
    </row>
    <row r="511" spans="2:2" x14ac:dyDescent="0.2">
      <c r="B511" s="14"/>
    </row>
    <row r="512" spans="2:2" x14ac:dyDescent="0.2">
      <c r="B512" s="14"/>
    </row>
    <row r="513" spans="2:2" x14ac:dyDescent="0.2">
      <c r="B513" s="14"/>
    </row>
    <row r="514" spans="2:2" x14ac:dyDescent="0.2">
      <c r="B514" s="14"/>
    </row>
    <row r="515" spans="2:2" x14ac:dyDescent="0.2">
      <c r="B515" s="14"/>
    </row>
    <row r="516" spans="2:2" x14ac:dyDescent="0.2">
      <c r="B516" s="14"/>
    </row>
    <row r="517" spans="2:2" x14ac:dyDescent="0.2">
      <c r="B517" s="14"/>
    </row>
    <row r="518" spans="2:2" x14ac:dyDescent="0.2">
      <c r="B518" s="14"/>
    </row>
    <row r="519" spans="2:2" x14ac:dyDescent="0.2">
      <c r="B519" s="14"/>
    </row>
    <row r="520" spans="2:2" x14ac:dyDescent="0.2">
      <c r="B520" s="14"/>
    </row>
    <row r="521" spans="2:2" x14ac:dyDescent="0.2">
      <c r="B521" s="14"/>
    </row>
    <row r="522" spans="2:2" x14ac:dyDescent="0.2">
      <c r="B522" s="14"/>
    </row>
    <row r="523" spans="2:2" x14ac:dyDescent="0.2">
      <c r="B523" s="14"/>
    </row>
    <row r="524" spans="2:2" x14ac:dyDescent="0.2">
      <c r="B524" s="14"/>
    </row>
    <row r="525" spans="2:2" x14ac:dyDescent="0.2">
      <c r="B525" s="14"/>
    </row>
    <row r="526" spans="2:2" x14ac:dyDescent="0.2">
      <c r="B526" s="14"/>
    </row>
    <row r="527" spans="2:2" x14ac:dyDescent="0.2">
      <c r="B527" s="14"/>
    </row>
    <row r="528" spans="2:2" x14ac:dyDescent="0.2">
      <c r="B528" s="14"/>
    </row>
    <row r="529" spans="2:2" x14ac:dyDescent="0.2">
      <c r="B529" s="14"/>
    </row>
    <row r="530" spans="2:2" x14ac:dyDescent="0.2">
      <c r="B530" s="14"/>
    </row>
    <row r="531" spans="2:2" x14ac:dyDescent="0.2">
      <c r="B531" s="14"/>
    </row>
    <row r="532" spans="2:2" x14ac:dyDescent="0.2">
      <c r="B532" s="14"/>
    </row>
    <row r="533" spans="2:2" x14ac:dyDescent="0.2">
      <c r="B533" s="14"/>
    </row>
    <row r="534" spans="2:2" x14ac:dyDescent="0.2">
      <c r="B534" s="14"/>
    </row>
    <row r="535" spans="2:2" x14ac:dyDescent="0.2">
      <c r="B535" s="14"/>
    </row>
    <row r="536" spans="2:2" x14ac:dyDescent="0.2">
      <c r="B536" s="14"/>
    </row>
    <row r="537" spans="2:2" x14ac:dyDescent="0.2">
      <c r="B537" s="14"/>
    </row>
    <row r="538" spans="2:2" x14ac:dyDescent="0.2">
      <c r="B538" s="14"/>
    </row>
    <row r="539" spans="2:2" x14ac:dyDescent="0.2">
      <c r="B539" s="14"/>
    </row>
    <row r="540" spans="2:2" x14ac:dyDescent="0.2">
      <c r="B540" s="14"/>
    </row>
    <row r="541" spans="2:2" x14ac:dyDescent="0.2">
      <c r="B541" s="14"/>
    </row>
    <row r="542" spans="2:2" x14ac:dyDescent="0.2">
      <c r="B542" s="14"/>
    </row>
    <row r="543" spans="2:2" x14ac:dyDescent="0.2">
      <c r="B543" s="14"/>
    </row>
    <row r="544" spans="2:2" x14ac:dyDescent="0.2">
      <c r="B544" s="14"/>
    </row>
    <row r="545" spans="2:2" x14ac:dyDescent="0.2">
      <c r="B545" s="14"/>
    </row>
    <row r="546" spans="2:2" x14ac:dyDescent="0.2">
      <c r="B546" s="14"/>
    </row>
    <row r="547" spans="2:2" x14ac:dyDescent="0.2">
      <c r="B547" s="14"/>
    </row>
    <row r="548" spans="2:2" x14ac:dyDescent="0.2">
      <c r="B548" s="14"/>
    </row>
    <row r="549" spans="2:2" x14ac:dyDescent="0.2">
      <c r="B549" s="14"/>
    </row>
    <row r="550" spans="2:2" x14ac:dyDescent="0.2">
      <c r="B550" s="14"/>
    </row>
    <row r="551" spans="2:2" x14ac:dyDescent="0.2">
      <c r="B551" s="14"/>
    </row>
    <row r="552" spans="2:2" x14ac:dyDescent="0.2">
      <c r="B552" s="14"/>
    </row>
    <row r="553" spans="2:2" x14ac:dyDescent="0.2">
      <c r="B553" s="14"/>
    </row>
    <row r="554" spans="2:2" x14ac:dyDescent="0.2">
      <c r="B554" s="14"/>
    </row>
    <row r="555" spans="2:2" x14ac:dyDescent="0.2">
      <c r="B555" s="14"/>
    </row>
    <row r="556" spans="2:2" x14ac:dyDescent="0.2">
      <c r="B556" s="14"/>
    </row>
    <row r="557" spans="2:2" x14ac:dyDescent="0.2">
      <c r="B557" s="14"/>
    </row>
    <row r="558" spans="2:2" x14ac:dyDescent="0.2">
      <c r="B558" s="14"/>
    </row>
    <row r="559" spans="2:2" x14ac:dyDescent="0.2">
      <c r="B559" s="14"/>
    </row>
    <row r="560" spans="2:2" x14ac:dyDescent="0.2">
      <c r="B560" s="14"/>
    </row>
    <row r="561" spans="2:2" x14ac:dyDescent="0.2">
      <c r="B561" s="14"/>
    </row>
    <row r="562" spans="2:2" x14ac:dyDescent="0.2">
      <c r="B562" s="14"/>
    </row>
    <row r="563" spans="2:2" x14ac:dyDescent="0.2">
      <c r="B563" s="14"/>
    </row>
    <row r="564" spans="2:2" x14ac:dyDescent="0.2">
      <c r="B564" s="14"/>
    </row>
    <row r="565" spans="2:2" x14ac:dyDescent="0.2">
      <c r="B565" s="14"/>
    </row>
    <row r="566" spans="2:2" x14ac:dyDescent="0.2">
      <c r="B566" s="14"/>
    </row>
    <row r="567" spans="2:2" x14ac:dyDescent="0.2">
      <c r="B567" s="14"/>
    </row>
    <row r="568" spans="2:2" x14ac:dyDescent="0.2">
      <c r="B568" s="14"/>
    </row>
    <row r="569" spans="2:2" x14ac:dyDescent="0.2">
      <c r="B569" s="14"/>
    </row>
    <row r="570" spans="2:2" x14ac:dyDescent="0.2">
      <c r="B570" s="14"/>
    </row>
    <row r="571" spans="2:2" x14ac:dyDescent="0.2">
      <c r="B571" s="14"/>
    </row>
    <row r="572" spans="2:2" x14ac:dyDescent="0.2">
      <c r="B572" s="14"/>
    </row>
    <row r="573" spans="2:2" x14ac:dyDescent="0.2">
      <c r="B573" s="14"/>
    </row>
    <row r="574" spans="2:2" x14ac:dyDescent="0.2">
      <c r="B574" s="14"/>
    </row>
    <row r="575" spans="2:2" x14ac:dyDescent="0.2">
      <c r="B575" s="14"/>
    </row>
    <row r="576" spans="2:2" x14ac:dyDescent="0.2">
      <c r="B576" s="14"/>
    </row>
    <row r="577" spans="2:2" x14ac:dyDescent="0.2">
      <c r="B577" s="14"/>
    </row>
    <row r="578" spans="2:2" x14ac:dyDescent="0.2">
      <c r="B578" s="14"/>
    </row>
    <row r="579" spans="2:2" x14ac:dyDescent="0.2">
      <c r="B579" s="14"/>
    </row>
    <row r="580" spans="2:2" x14ac:dyDescent="0.2">
      <c r="B580" s="14"/>
    </row>
    <row r="581" spans="2:2" x14ac:dyDescent="0.2">
      <c r="B581" s="14"/>
    </row>
    <row r="582" spans="2:2" x14ac:dyDescent="0.2">
      <c r="B582" s="14"/>
    </row>
    <row r="583" spans="2:2" x14ac:dyDescent="0.2">
      <c r="B583" s="14"/>
    </row>
    <row r="584" spans="2:2" x14ac:dyDescent="0.2">
      <c r="B584" s="14"/>
    </row>
    <row r="585" spans="2:2" x14ac:dyDescent="0.2">
      <c r="B585" s="14"/>
    </row>
    <row r="586" spans="2:2" x14ac:dyDescent="0.2">
      <c r="B586" s="14"/>
    </row>
    <row r="587" spans="2:2" x14ac:dyDescent="0.2">
      <c r="B587" s="14"/>
    </row>
    <row r="588" spans="2:2" x14ac:dyDescent="0.2">
      <c r="B588" s="14"/>
    </row>
    <row r="589" spans="2:2" x14ac:dyDescent="0.2">
      <c r="B589" s="14"/>
    </row>
    <row r="590" spans="2:2" x14ac:dyDescent="0.2">
      <c r="B590" s="14"/>
    </row>
    <row r="591" spans="2:2" x14ac:dyDescent="0.2">
      <c r="B591" s="14"/>
    </row>
    <row r="592" spans="2:2" x14ac:dyDescent="0.2">
      <c r="B592" s="14"/>
    </row>
    <row r="593" spans="2:2" x14ac:dyDescent="0.2">
      <c r="B593" s="14"/>
    </row>
    <row r="594" spans="2:2" x14ac:dyDescent="0.2">
      <c r="B594" s="14"/>
    </row>
    <row r="595" spans="2:2" x14ac:dyDescent="0.2">
      <c r="B595" s="14"/>
    </row>
    <row r="596" spans="2:2" x14ac:dyDescent="0.2">
      <c r="B596" s="14"/>
    </row>
    <row r="597" spans="2:2" x14ac:dyDescent="0.2">
      <c r="B597" s="14"/>
    </row>
    <row r="598" spans="2:2" x14ac:dyDescent="0.2">
      <c r="B598" s="14"/>
    </row>
    <row r="599" spans="2:2" x14ac:dyDescent="0.2">
      <c r="B599" s="14"/>
    </row>
    <row r="600" spans="2:2" x14ac:dyDescent="0.2">
      <c r="B600" s="14"/>
    </row>
    <row r="601" spans="2:2" x14ac:dyDescent="0.2">
      <c r="B601" s="14"/>
    </row>
    <row r="602" spans="2:2" x14ac:dyDescent="0.2">
      <c r="B602" s="14"/>
    </row>
    <row r="603" spans="2:2" x14ac:dyDescent="0.2">
      <c r="B603" s="14"/>
    </row>
    <row r="604" spans="2:2" x14ac:dyDescent="0.2">
      <c r="B604" s="14"/>
    </row>
    <row r="605" spans="2:2" x14ac:dyDescent="0.2">
      <c r="B605" s="14"/>
    </row>
    <row r="606" spans="2:2" x14ac:dyDescent="0.2">
      <c r="B606" s="14"/>
    </row>
    <row r="607" spans="2:2" x14ac:dyDescent="0.2">
      <c r="B607" s="14"/>
    </row>
    <row r="608" spans="2:2" x14ac:dyDescent="0.2">
      <c r="B608" s="14"/>
    </row>
    <row r="609" spans="2:2" x14ac:dyDescent="0.2">
      <c r="B609" s="14"/>
    </row>
    <row r="610" spans="2:2" x14ac:dyDescent="0.2">
      <c r="B610" s="14"/>
    </row>
    <row r="611" spans="2:2" x14ac:dyDescent="0.2">
      <c r="B611" s="14"/>
    </row>
    <row r="612" spans="2:2" x14ac:dyDescent="0.2">
      <c r="B612" s="14"/>
    </row>
    <row r="613" spans="2:2" x14ac:dyDescent="0.2">
      <c r="B613" s="14"/>
    </row>
    <row r="614" spans="2:2" x14ac:dyDescent="0.2">
      <c r="B614" s="14"/>
    </row>
    <row r="615" spans="2:2" x14ac:dyDescent="0.2">
      <c r="B615" s="14"/>
    </row>
    <row r="616" spans="2:2" x14ac:dyDescent="0.2">
      <c r="B616" s="14"/>
    </row>
    <row r="617" spans="2:2" x14ac:dyDescent="0.2">
      <c r="B617" s="14"/>
    </row>
    <row r="618" spans="2:2" x14ac:dyDescent="0.2">
      <c r="B618" s="14"/>
    </row>
    <row r="619" spans="2:2" x14ac:dyDescent="0.2">
      <c r="B619" s="14"/>
    </row>
    <row r="620" spans="2:2" x14ac:dyDescent="0.2">
      <c r="B620" s="14"/>
    </row>
    <row r="621" spans="2:2" x14ac:dyDescent="0.2">
      <c r="B621" s="14"/>
    </row>
    <row r="622" spans="2:2" x14ac:dyDescent="0.2">
      <c r="B622" s="14"/>
    </row>
    <row r="623" spans="2:2" x14ac:dyDescent="0.2">
      <c r="B623" s="14"/>
    </row>
    <row r="624" spans="2:2" x14ac:dyDescent="0.2">
      <c r="B624" s="14"/>
    </row>
    <row r="625" spans="2:2" x14ac:dyDescent="0.2">
      <c r="B625" s="14"/>
    </row>
    <row r="626" spans="2:2" x14ac:dyDescent="0.2">
      <c r="B626" s="14"/>
    </row>
    <row r="627" spans="2:2" x14ac:dyDescent="0.2">
      <c r="B627" s="14"/>
    </row>
    <row r="628" spans="2:2" x14ac:dyDescent="0.2">
      <c r="B628" s="14"/>
    </row>
    <row r="629" spans="2:2" x14ac:dyDescent="0.2">
      <c r="B629" s="14"/>
    </row>
    <row r="630" spans="2:2" x14ac:dyDescent="0.2">
      <c r="B630" s="14"/>
    </row>
    <row r="631" spans="2:2" x14ac:dyDescent="0.2">
      <c r="B631" s="14"/>
    </row>
    <row r="632" spans="2:2" x14ac:dyDescent="0.2">
      <c r="B632" s="14"/>
    </row>
    <row r="633" spans="2:2" x14ac:dyDescent="0.2">
      <c r="B633" s="14"/>
    </row>
    <row r="634" spans="2:2" x14ac:dyDescent="0.2">
      <c r="B634" s="14"/>
    </row>
    <row r="635" spans="2:2" x14ac:dyDescent="0.2">
      <c r="B635" s="14"/>
    </row>
    <row r="636" spans="2:2" x14ac:dyDescent="0.2">
      <c r="B636" s="14"/>
    </row>
    <row r="637" spans="2:2" x14ac:dyDescent="0.2">
      <c r="B637" s="14"/>
    </row>
    <row r="638" spans="2:2" x14ac:dyDescent="0.2">
      <c r="B638" s="14"/>
    </row>
    <row r="639" spans="2:2" x14ac:dyDescent="0.2">
      <c r="B639" s="14"/>
    </row>
    <row r="640" spans="2:2" x14ac:dyDescent="0.2">
      <c r="B640" s="14"/>
    </row>
    <row r="641" spans="2:2" x14ac:dyDescent="0.2">
      <c r="B641" s="14"/>
    </row>
    <row r="642" spans="2:2" x14ac:dyDescent="0.2">
      <c r="B642" s="14"/>
    </row>
    <row r="643" spans="2:2" x14ac:dyDescent="0.2">
      <c r="B643" s="14"/>
    </row>
    <row r="644" spans="2:2" x14ac:dyDescent="0.2">
      <c r="B644" s="14"/>
    </row>
    <row r="645" spans="2:2" x14ac:dyDescent="0.2">
      <c r="B645" s="14"/>
    </row>
    <row r="646" spans="2:2" x14ac:dyDescent="0.2">
      <c r="B646" s="14"/>
    </row>
    <row r="647" spans="2:2" x14ac:dyDescent="0.2">
      <c r="B647" s="14"/>
    </row>
    <row r="648" spans="2:2" x14ac:dyDescent="0.2">
      <c r="B648" s="14"/>
    </row>
    <row r="649" spans="2:2" x14ac:dyDescent="0.2">
      <c r="B649" s="14"/>
    </row>
    <row r="650" spans="2:2" x14ac:dyDescent="0.2">
      <c r="B650" s="14"/>
    </row>
    <row r="651" spans="2:2" x14ac:dyDescent="0.2">
      <c r="B651" s="14"/>
    </row>
    <row r="652" spans="2:2" x14ac:dyDescent="0.2">
      <c r="B652" s="14"/>
    </row>
    <row r="653" spans="2:2" x14ac:dyDescent="0.2">
      <c r="B653" s="14"/>
    </row>
    <row r="654" spans="2:2" x14ac:dyDescent="0.2">
      <c r="B654" s="14"/>
    </row>
    <row r="655" spans="2:2" x14ac:dyDescent="0.2">
      <c r="B655" s="14"/>
    </row>
    <row r="656" spans="2:2" x14ac:dyDescent="0.2">
      <c r="B656" s="14"/>
    </row>
    <row r="657" spans="2:2" x14ac:dyDescent="0.2">
      <c r="B657" s="14"/>
    </row>
    <row r="658" spans="2:2" x14ac:dyDescent="0.2">
      <c r="B658" s="14"/>
    </row>
    <row r="659" spans="2:2" x14ac:dyDescent="0.2">
      <c r="B659" s="14"/>
    </row>
    <row r="660" spans="2:2" x14ac:dyDescent="0.2">
      <c r="B660" s="14"/>
    </row>
    <row r="661" spans="2:2" x14ac:dyDescent="0.2">
      <c r="B661" s="14"/>
    </row>
    <row r="662" spans="2:2" x14ac:dyDescent="0.2">
      <c r="B662" s="14"/>
    </row>
    <row r="663" spans="2:2" x14ac:dyDescent="0.2">
      <c r="B663" s="14"/>
    </row>
    <row r="664" spans="2:2" x14ac:dyDescent="0.2">
      <c r="B664" s="14"/>
    </row>
    <row r="665" spans="2:2" x14ac:dyDescent="0.2">
      <c r="B665" s="14"/>
    </row>
    <row r="666" spans="2:2" x14ac:dyDescent="0.2">
      <c r="B666" s="14"/>
    </row>
    <row r="667" spans="2:2" x14ac:dyDescent="0.2">
      <c r="B667" s="14"/>
    </row>
    <row r="668" spans="2:2" x14ac:dyDescent="0.2">
      <c r="B668" s="14"/>
    </row>
    <row r="669" spans="2:2" x14ac:dyDescent="0.2">
      <c r="B669" s="14"/>
    </row>
    <row r="670" spans="2:2" x14ac:dyDescent="0.2">
      <c r="B670" s="14"/>
    </row>
    <row r="671" spans="2:2" x14ac:dyDescent="0.2">
      <c r="B671" s="14"/>
    </row>
    <row r="672" spans="2:2" x14ac:dyDescent="0.2">
      <c r="B672" s="14"/>
    </row>
    <row r="673" spans="2:2" x14ac:dyDescent="0.2">
      <c r="B673" s="14"/>
    </row>
    <row r="674" spans="2:2" x14ac:dyDescent="0.2">
      <c r="B674" s="14"/>
    </row>
    <row r="675" spans="2:2" x14ac:dyDescent="0.2">
      <c r="B675" s="14"/>
    </row>
    <row r="676" spans="2:2" x14ac:dyDescent="0.2">
      <c r="B676" s="14"/>
    </row>
    <row r="677" spans="2:2" x14ac:dyDescent="0.2">
      <c r="B677" s="14"/>
    </row>
    <row r="678" spans="2:2" x14ac:dyDescent="0.2">
      <c r="B678" s="14"/>
    </row>
    <row r="679" spans="2:2" x14ac:dyDescent="0.2">
      <c r="B679" s="14"/>
    </row>
    <row r="680" spans="2:2" x14ac:dyDescent="0.2">
      <c r="B680" s="14"/>
    </row>
    <row r="681" spans="2:2" x14ac:dyDescent="0.2">
      <c r="B681" s="14"/>
    </row>
    <row r="682" spans="2:2" x14ac:dyDescent="0.2">
      <c r="B682" s="14"/>
    </row>
    <row r="683" spans="2:2" x14ac:dyDescent="0.2">
      <c r="B683" s="14"/>
    </row>
    <row r="684" spans="2:2" x14ac:dyDescent="0.2">
      <c r="B684" s="14"/>
    </row>
    <row r="685" spans="2:2" x14ac:dyDescent="0.2">
      <c r="B685" s="14"/>
    </row>
    <row r="686" spans="2:2" x14ac:dyDescent="0.2">
      <c r="B686" s="14"/>
    </row>
    <row r="687" spans="2:2" x14ac:dyDescent="0.2">
      <c r="B687" s="14"/>
    </row>
    <row r="688" spans="2:2" x14ac:dyDescent="0.2">
      <c r="B688" s="14"/>
    </row>
    <row r="689" spans="2:2" x14ac:dyDescent="0.2">
      <c r="B689" s="14"/>
    </row>
    <row r="690" spans="2:2" x14ac:dyDescent="0.2">
      <c r="B690" s="14"/>
    </row>
    <row r="691" spans="2:2" x14ac:dyDescent="0.2">
      <c r="B691" s="14"/>
    </row>
    <row r="692" spans="2:2" x14ac:dyDescent="0.2">
      <c r="B692" s="14"/>
    </row>
    <row r="693" spans="2:2" x14ac:dyDescent="0.2">
      <c r="B693" s="14"/>
    </row>
    <row r="694" spans="2:2" x14ac:dyDescent="0.2">
      <c r="B694" s="14"/>
    </row>
    <row r="695" spans="2:2" x14ac:dyDescent="0.2">
      <c r="B695" s="14"/>
    </row>
    <row r="696" spans="2:2" x14ac:dyDescent="0.2">
      <c r="B696" s="14"/>
    </row>
    <row r="697" spans="2:2" x14ac:dyDescent="0.2">
      <c r="B697" s="14"/>
    </row>
    <row r="698" spans="2:2" x14ac:dyDescent="0.2">
      <c r="B698" s="14"/>
    </row>
    <row r="699" spans="2:2" x14ac:dyDescent="0.2">
      <c r="B699" s="14"/>
    </row>
    <row r="700" spans="2:2" x14ac:dyDescent="0.2">
      <c r="B700" s="14"/>
    </row>
    <row r="701" spans="2:2" x14ac:dyDescent="0.2">
      <c r="B701" s="14"/>
    </row>
    <row r="702" spans="2:2" x14ac:dyDescent="0.2">
      <c r="B702" s="14"/>
    </row>
    <row r="703" spans="2:2" x14ac:dyDescent="0.2">
      <c r="B703" s="14"/>
    </row>
    <row r="704" spans="2:2" x14ac:dyDescent="0.2">
      <c r="B704" s="14"/>
    </row>
    <row r="705" spans="2:2" x14ac:dyDescent="0.2">
      <c r="B705" s="14"/>
    </row>
    <row r="706" spans="2:2" x14ac:dyDescent="0.2">
      <c r="B706" s="14"/>
    </row>
    <row r="707" spans="2:2" x14ac:dyDescent="0.2">
      <c r="B707" s="14"/>
    </row>
    <row r="708" spans="2:2" x14ac:dyDescent="0.2">
      <c r="B708" s="14"/>
    </row>
    <row r="709" spans="2:2" x14ac:dyDescent="0.2">
      <c r="B709" s="14"/>
    </row>
    <row r="710" spans="2:2" x14ac:dyDescent="0.2">
      <c r="B710" s="14"/>
    </row>
    <row r="711" spans="2:2" x14ac:dyDescent="0.2">
      <c r="B711" s="14"/>
    </row>
    <row r="712" spans="2:2" x14ac:dyDescent="0.2">
      <c r="B712" s="14"/>
    </row>
    <row r="713" spans="2:2" x14ac:dyDescent="0.2">
      <c r="B713" s="14"/>
    </row>
    <row r="714" spans="2:2" x14ac:dyDescent="0.2">
      <c r="B714" s="14"/>
    </row>
    <row r="715" spans="2:2" x14ac:dyDescent="0.2">
      <c r="B715" s="14"/>
    </row>
    <row r="716" spans="2:2" x14ac:dyDescent="0.2">
      <c r="B716" s="14"/>
    </row>
    <row r="717" spans="2:2" x14ac:dyDescent="0.2">
      <c r="B717" s="14"/>
    </row>
    <row r="718" spans="2:2" x14ac:dyDescent="0.2">
      <c r="B718" s="14"/>
    </row>
    <row r="719" spans="2:2" x14ac:dyDescent="0.2">
      <c r="B719" s="14"/>
    </row>
    <row r="720" spans="2:2" x14ac:dyDescent="0.2">
      <c r="B720" s="14"/>
    </row>
  </sheetData>
  <mergeCells count="6">
    <mergeCell ref="P21:P24"/>
    <mergeCell ref="A2:B2"/>
    <mergeCell ref="C2:D2"/>
    <mergeCell ref="A3:B3"/>
    <mergeCell ref="C3:D3"/>
    <mergeCell ref="C4:D4"/>
  </mergeCells>
  <pageMargins left="0.4" right="0.36" top="0.49" bottom="0.49" header="0.5" footer="0.5"/>
  <pageSetup paperSize="9" scale="8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67"/>
  <sheetViews>
    <sheetView showGridLines="0" zoomScale="70" zoomScaleNormal="70" workbookViewId="0">
      <pane xSplit="2" ySplit="13" topLeftCell="N14" activePane="bottomRight" state="frozen"/>
      <selection activeCell="A19" sqref="A19:I19"/>
      <selection pane="topRight" activeCell="A19" sqref="A19:I19"/>
      <selection pane="bottomLeft" activeCell="A19" sqref="A19:I19"/>
      <selection pane="bottomRight" activeCell="AX30" sqref="AX30"/>
    </sheetView>
  </sheetViews>
  <sheetFormatPr defaultRowHeight="12.75" x14ac:dyDescent="0.2"/>
  <cols>
    <col min="1" max="1" width="2" customWidth="1"/>
    <col min="2" max="2" width="20.28515625" customWidth="1"/>
    <col min="3" max="3" width="6" hidden="1" customWidth="1"/>
    <col min="4" max="4" width="11.28515625" hidden="1" customWidth="1"/>
    <col min="5" max="5" width="1.85546875" hidden="1" customWidth="1"/>
    <col min="6" max="6" width="9.5703125" hidden="1" customWidth="1"/>
    <col min="7" max="7" width="2.42578125" hidden="1" customWidth="1"/>
    <col min="8" max="8" width="10.7109375" hidden="1" customWidth="1"/>
    <col min="9" max="9" width="1.140625" hidden="1" customWidth="1"/>
    <col min="10" max="10" width="10.42578125" hidden="1" customWidth="1"/>
    <col min="11" max="11" width="0.85546875" hidden="1" customWidth="1"/>
    <col min="12" max="12" width="10.7109375" hidden="1" customWidth="1"/>
    <col min="13" max="13" width="0.85546875" hidden="1" customWidth="1"/>
    <col min="14" max="14" width="11" customWidth="1"/>
    <col min="15" max="15" width="3.5703125" customWidth="1"/>
    <col min="16" max="16" width="8.85546875" customWidth="1"/>
    <col min="17" max="17" width="0.7109375" customWidth="1"/>
    <col min="18" max="18" width="8.7109375" customWidth="1"/>
    <col min="19" max="19" width="1.28515625" customWidth="1"/>
    <col min="20" max="20" width="12.28515625" customWidth="1"/>
    <col min="21" max="21" width="1.28515625" customWidth="1"/>
    <col min="22" max="22" width="10.85546875" style="99" customWidth="1"/>
    <col min="23" max="23" width="3" customWidth="1"/>
    <col min="24" max="24" width="8.7109375" customWidth="1"/>
    <col min="25" max="25" width="1.7109375" customWidth="1"/>
    <col min="26" max="26" width="9.7109375" style="99" customWidth="1"/>
    <col min="27" max="27" width="1.7109375" customWidth="1"/>
    <col min="28" max="28" width="9.85546875" customWidth="1"/>
    <col min="29" max="29" width="1.140625" customWidth="1"/>
    <col min="30" max="30" width="9.7109375" customWidth="1"/>
    <col min="31" max="31" width="1.42578125" customWidth="1"/>
    <col min="32" max="32" width="9.7109375" customWidth="1"/>
    <col min="33" max="33" width="1.42578125" customWidth="1"/>
    <col min="34" max="34" width="8.85546875" customWidth="1"/>
    <col min="35" max="35" width="1.42578125" customWidth="1"/>
    <col min="36" max="36" width="9.7109375" customWidth="1"/>
    <col min="37" max="37" width="1" customWidth="1"/>
    <col min="38" max="38" width="9.7109375" customWidth="1"/>
    <col min="39" max="39" width="3.28515625" customWidth="1"/>
    <col min="40" max="40" width="7.7109375" customWidth="1"/>
    <col min="41" max="41" width="3" customWidth="1"/>
    <col min="42" max="42" width="11.42578125" customWidth="1"/>
    <col min="43" max="43" width="1.28515625" customWidth="1"/>
    <col min="44" max="44" width="12.85546875" customWidth="1"/>
    <col min="45" max="45" width="1.28515625" customWidth="1"/>
    <col min="46" max="46" width="2.140625" customWidth="1"/>
    <col min="47" max="47" width="9.85546875" style="99" customWidth="1"/>
    <col min="48" max="48" width="3.28515625" customWidth="1"/>
    <col min="49" max="49" width="2.140625" customWidth="1"/>
    <col min="50" max="50" width="5.140625" customWidth="1"/>
    <col min="52" max="52" width="11" customWidth="1"/>
    <col min="56" max="56" width="13.7109375" customWidth="1"/>
  </cols>
  <sheetData>
    <row r="1" spans="1:54" s="24" customFormat="1" ht="20.25" x14ac:dyDescent="0.3">
      <c r="A1" s="24" t="s">
        <v>1140</v>
      </c>
      <c r="T1" s="107"/>
      <c r="Z1" s="107"/>
    </row>
    <row r="2" spans="1:54" ht="13.5" thickBot="1" x14ac:dyDescent="0.25"/>
    <row r="3" spans="1:54" x14ac:dyDescent="0.2">
      <c r="A3" s="25"/>
      <c r="B3" s="28"/>
      <c r="C3" s="26"/>
      <c r="D3" s="27"/>
      <c r="E3" s="26"/>
      <c r="F3" s="26"/>
      <c r="G3" s="26"/>
      <c r="H3" s="26"/>
      <c r="I3" s="26"/>
      <c r="J3" s="26"/>
      <c r="K3" s="26"/>
      <c r="L3" s="26"/>
      <c r="M3" s="26"/>
      <c r="N3" s="2875" t="s">
        <v>164</v>
      </c>
      <c r="O3" s="2876"/>
      <c r="P3" s="2876"/>
      <c r="Q3" s="2876"/>
      <c r="R3" s="2876"/>
      <c r="S3" s="2876"/>
      <c r="T3" s="2876"/>
      <c r="U3" s="2877"/>
      <c r="V3" s="2871" t="s">
        <v>633</v>
      </c>
      <c r="W3" s="2876"/>
      <c r="X3" s="2876"/>
      <c r="Y3" s="2876"/>
      <c r="Z3" s="2876"/>
      <c r="AA3" s="2876"/>
      <c r="AB3" s="2876"/>
      <c r="AC3" s="2876"/>
      <c r="AD3" s="2876"/>
      <c r="AE3" s="2876"/>
      <c r="AF3" s="2876"/>
      <c r="AG3" s="2876"/>
      <c r="AH3" s="2876"/>
      <c r="AI3" s="2876"/>
      <c r="AJ3" s="2876"/>
      <c r="AK3" s="2876"/>
      <c r="AL3" s="2876"/>
      <c r="AM3" s="2876"/>
      <c r="AN3" s="2876"/>
      <c r="AO3" s="2876"/>
      <c r="AP3" s="2876"/>
      <c r="AQ3" s="2877"/>
      <c r="AR3" s="155"/>
      <c r="AS3" s="156"/>
      <c r="AU3" s="155"/>
      <c r="AV3" s="156"/>
    </row>
    <row r="4" spans="1:54" x14ac:dyDescent="0.2">
      <c r="A4" s="1"/>
      <c r="B4" s="5"/>
      <c r="C4" s="14"/>
      <c r="D4" s="90"/>
      <c r="E4" s="37"/>
      <c r="F4" s="37"/>
      <c r="G4" s="37"/>
      <c r="H4" s="37"/>
      <c r="I4" s="37"/>
      <c r="J4" s="37"/>
      <c r="K4" s="37"/>
      <c r="L4" s="37"/>
      <c r="M4" s="37"/>
      <c r="N4" s="58"/>
      <c r="O4" s="73"/>
      <c r="P4" s="73"/>
      <c r="Q4" s="73"/>
      <c r="R4" s="73"/>
      <c r="S4" s="73"/>
      <c r="T4" s="73"/>
      <c r="U4" s="59"/>
      <c r="V4" s="537"/>
      <c r="W4" s="18"/>
      <c r="X4" s="18"/>
      <c r="Y4" s="18"/>
      <c r="Z4" s="164"/>
      <c r="AA4" s="18"/>
      <c r="AB4" s="18"/>
      <c r="AC4" s="18"/>
      <c r="AD4" s="37"/>
      <c r="AE4" s="37"/>
      <c r="AF4" s="37"/>
      <c r="AG4" s="37"/>
      <c r="AH4" s="37"/>
      <c r="AI4" s="37"/>
      <c r="AJ4" s="37"/>
      <c r="AK4" s="37"/>
      <c r="AL4" s="37"/>
      <c r="AM4" s="37"/>
      <c r="AN4" s="37"/>
      <c r="AO4" s="37"/>
      <c r="AP4" s="37"/>
      <c r="AQ4" s="23"/>
      <c r="AR4" s="2851" t="s">
        <v>488</v>
      </c>
      <c r="AS4" s="2853"/>
      <c r="AU4" s="159" t="s">
        <v>21</v>
      </c>
      <c r="AV4" s="3"/>
    </row>
    <row r="5" spans="1:54" x14ac:dyDescent="0.2">
      <c r="A5" s="2851"/>
      <c r="B5" s="2853"/>
      <c r="C5" s="81"/>
      <c r="D5" s="2885" t="s">
        <v>335</v>
      </c>
      <c r="E5" s="2886"/>
      <c r="F5" s="2887" t="s">
        <v>347</v>
      </c>
      <c r="G5" s="2886"/>
      <c r="H5" s="2887" t="s">
        <v>347</v>
      </c>
      <c r="I5" s="2886"/>
      <c r="J5" s="2887" t="s">
        <v>347</v>
      </c>
      <c r="K5" s="2886"/>
      <c r="L5" s="566"/>
      <c r="M5" s="566"/>
      <c r="N5" s="16"/>
      <c r="O5" s="2"/>
      <c r="P5" s="93"/>
      <c r="Q5" s="2"/>
      <c r="R5" s="93" t="s">
        <v>165</v>
      </c>
      <c r="S5" s="2"/>
      <c r="T5" s="538"/>
      <c r="U5" s="2"/>
      <c r="V5" s="2880" t="s">
        <v>214</v>
      </c>
      <c r="W5" s="2856"/>
      <c r="X5" s="2856"/>
      <c r="Y5" s="2856"/>
      <c r="Z5" s="2856"/>
      <c r="AA5" s="2857"/>
      <c r="AB5" s="16" t="s">
        <v>222</v>
      </c>
      <c r="AC5" s="2"/>
      <c r="AD5" s="2849" t="s">
        <v>38</v>
      </c>
      <c r="AE5" s="2850"/>
      <c r="AF5" s="93"/>
      <c r="AG5" s="575"/>
      <c r="AH5" s="575"/>
      <c r="AI5" s="575"/>
      <c r="AJ5" s="575"/>
      <c r="AK5" s="575"/>
      <c r="AL5" s="237"/>
      <c r="AM5" s="233"/>
      <c r="AN5" s="538"/>
      <c r="AO5" s="2"/>
      <c r="AP5" s="16" t="s">
        <v>631</v>
      </c>
      <c r="AQ5" s="3"/>
      <c r="AR5" s="21"/>
      <c r="AS5" s="3"/>
      <c r="AU5" s="2845" t="s">
        <v>210</v>
      </c>
      <c r="AV5" s="2846"/>
    </row>
    <row r="6" spans="1:54" x14ac:dyDescent="0.2">
      <c r="A6" s="15"/>
      <c r="B6" s="55"/>
      <c r="C6" s="81"/>
      <c r="D6" s="2854" t="s">
        <v>280</v>
      </c>
      <c r="E6" s="2864"/>
      <c r="F6" s="2854" t="s">
        <v>129</v>
      </c>
      <c r="G6" s="2864"/>
      <c r="H6" s="2854" t="s">
        <v>348</v>
      </c>
      <c r="I6" s="2864"/>
      <c r="J6" s="2854" t="s">
        <v>348</v>
      </c>
      <c r="K6" s="2864"/>
      <c r="L6" s="81" t="s">
        <v>488</v>
      </c>
      <c r="M6" s="81"/>
      <c r="N6" s="16"/>
      <c r="O6" s="2"/>
      <c r="P6" s="16"/>
      <c r="Q6" s="2"/>
      <c r="R6" s="16" t="s">
        <v>256</v>
      </c>
      <c r="S6" s="2"/>
      <c r="T6" s="35"/>
      <c r="U6" s="2"/>
      <c r="V6" s="2845" t="s">
        <v>166</v>
      </c>
      <c r="W6" s="2860"/>
      <c r="X6" s="2860"/>
      <c r="Y6" s="2860"/>
      <c r="Z6" s="2860"/>
      <c r="AA6" s="2859"/>
      <c r="AB6" s="16" t="s">
        <v>218</v>
      </c>
      <c r="AC6" s="2"/>
      <c r="AD6" s="2854" t="s">
        <v>40</v>
      </c>
      <c r="AE6" s="2864"/>
      <c r="AF6" s="2854" t="s">
        <v>349</v>
      </c>
      <c r="AG6" s="2852"/>
      <c r="AH6" s="2852"/>
      <c r="AI6" s="2852"/>
      <c r="AJ6" s="2852"/>
      <c r="AK6" s="2852"/>
      <c r="AL6" s="2852"/>
      <c r="AM6" s="2864"/>
      <c r="AN6" s="16" t="s">
        <v>632</v>
      </c>
      <c r="AO6" s="2"/>
      <c r="AP6" s="35"/>
      <c r="AQ6" s="3"/>
      <c r="AR6" s="30"/>
      <c r="AS6" s="3"/>
      <c r="AU6" s="2845" t="s">
        <v>212</v>
      </c>
      <c r="AV6" s="2846"/>
    </row>
    <row r="7" spans="1:54" x14ac:dyDescent="0.2">
      <c r="A7" s="15"/>
      <c r="B7" s="55"/>
      <c r="C7" s="81" t="s">
        <v>301</v>
      </c>
      <c r="D7" s="2854" t="s">
        <v>79</v>
      </c>
      <c r="E7" s="2864"/>
      <c r="F7" s="2854" t="s">
        <v>40</v>
      </c>
      <c r="G7" s="2864"/>
      <c r="H7" s="2854" t="s">
        <v>386</v>
      </c>
      <c r="I7" s="2864"/>
      <c r="J7" s="2854" t="s">
        <v>456</v>
      </c>
      <c r="K7" s="2864"/>
      <c r="L7" s="81"/>
      <c r="M7" s="81"/>
      <c r="N7" s="31"/>
      <c r="O7" s="14"/>
      <c r="P7" s="2854" t="s">
        <v>167</v>
      </c>
      <c r="Q7" s="2864"/>
      <c r="R7" s="2854" t="s">
        <v>257</v>
      </c>
      <c r="S7" s="2864"/>
      <c r="T7" s="31"/>
      <c r="U7" s="2"/>
      <c r="V7" s="2845" t="s">
        <v>168</v>
      </c>
      <c r="W7" s="2860"/>
      <c r="X7" s="2860"/>
      <c r="Y7" s="2860"/>
      <c r="Z7" s="2860"/>
      <c r="AA7" s="2859"/>
      <c r="AB7" s="2854" t="s">
        <v>169</v>
      </c>
      <c r="AC7" s="2864"/>
      <c r="AD7" s="2854" t="s">
        <v>41</v>
      </c>
      <c r="AE7" s="2864"/>
      <c r="AF7" s="2882"/>
      <c r="AG7" s="2883"/>
      <c r="AH7" s="2883"/>
      <c r="AI7" s="2883"/>
      <c r="AJ7" s="2883"/>
      <c r="AK7" s="2883"/>
      <c r="AL7" s="2883"/>
      <c r="AM7" s="2884"/>
      <c r="AN7" s="2854"/>
      <c r="AO7" s="2864"/>
      <c r="AP7" s="16"/>
      <c r="AQ7" s="3"/>
      <c r="AR7" s="30"/>
      <c r="AS7" s="3"/>
      <c r="AU7" s="2845" t="s">
        <v>213</v>
      </c>
      <c r="AV7" s="2846"/>
    </row>
    <row r="8" spans="1:54" x14ac:dyDescent="0.2">
      <c r="A8" s="2878" t="s">
        <v>678</v>
      </c>
      <c r="B8" s="2853"/>
      <c r="C8" s="81" t="s">
        <v>302</v>
      </c>
      <c r="D8" s="2854"/>
      <c r="E8" s="2864"/>
      <c r="F8" s="2854" t="s">
        <v>136</v>
      </c>
      <c r="G8" s="2864"/>
      <c r="H8" s="2854" t="s">
        <v>350</v>
      </c>
      <c r="I8" s="2864"/>
      <c r="J8" s="2854" t="s">
        <v>350</v>
      </c>
      <c r="K8" s="2864"/>
      <c r="L8" s="81"/>
      <c r="M8" s="81"/>
      <c r="N8" s="16" t="s">
        <v>482</v>
      </c>
      <c r="O8" s="2"/>
      <c r="P8" s="16" t="s">
        <v>170</v>
      </c>
      <c r="Q8" s="2"/>
      <c r="R8" s="16" t="s">
        <v>387</v>
      </c>
      <c r="S8" s="2"/>
      <c r="T8" s="16" t="s">
        <v>488</v>
      </c>
      <c r="U8" s="2"/>
      <c r="V8" s="2881" t="s">
        <v>211</v>
      </c>
      <c r="W8" s="2862"/>
      <c r="X8" s="2862"/>
      <c r="Y8" s="2862"/>
      <c r="Z8" s="2862"/>
      <c r="AA8" s="2863"/>
      <c r="AB8" s="16" t="s">
        <v>171</v>
      </c>
      <c r="AC8" s="2"/>
      <c r="AD8" s="2854" t="s">
        <v>42</v>
      </c>
      <c r="AE8" s="2864"/>
      <c r="AF8" s="2849" t="s">
        <v>335</v>
      </c>
      <c r="AG8" s="2890"/>
      <c r="AH8" s="2849" t="s">
        <v>457</v>
      </c>
      <c r="AI8" s="2850"/>
      <c r="AJ8" s="2849" t="s">
        <v>351</v>
      </c>
      <c r="AK8" s="2850"/>
      <c r="AL8" s="2854" t="s">
        <v>352</v>
      </c>
      <c r="AM8" s="2864"/>
      <c r="AN8" s="2854"/>
      <c r="AO8" s="2864"/>
      <c r="AP8" s="31"/>
      <c r="AQ8" s="5"/>
      <c r="AR8" s="2851"/>
      <c r="AS8" s="2853"/>
      <c r="AU8" s="2845" t="s">
        <v>611</v>
      </c>
      <c r="AV8" s="2846"/>
    </row>
    <row r="9" spans="1:54" x14ac:dyDescent="0.2">
      <c r="A9" s="15"/>
      <c r="B9" s="55"/>
      <c r="C9" s="81"/>
      <c r="D9" s="2854"/>
      <c r="E9" s="2852"/>
      <c r="F9" s="66"/>
      <c r="G9" s="146"/>
      <c r="H9" s="66"/>
      <c r="I9" s="146"/>
      <c r="J9" s="66"/>
      <c r="K9" s="146"/>
      <c r="L9" s="81"/>
      <c r="M9" s="81"/>
      <c r="N9" s="16"/>
      <c r="O9" s="2"/>
      <c r="P9" s="16"/>
      <c r="Q9" s="2"/>
      <c r="R9" s="16" t="s">
        <v>223</v>
      </c>
      <c r="S9" s="2"/>
      <c r="T9" s="35"/>
      <c r="U9" s="2"/>
      <c r="V9" s="2845" t="s">
        <v>482</v>
      </c>
      <c r="W9" s="2860"/>
      <c r="X9" s="2855" t="s">
        <v>215</v>
      </c>
      <c r="Y9" s="2857"/>
      <c r="Z9" s="2858" t="s">
        <v>353</v>
      </c>
      <c r="AA9" s="2859"/>
      <c r="AB9" s="16" t="s">
        <v>172</v>
      </c>
      <c r="AC9" s="2"/>
      <c r="AD9" s="2888"/>
      <c r="AE9" s="2889"/>
      <c r="AF9" s="2854" t="s">
        <v>350</v>
      </c>
      <c r="AG9" s="2852"/>
      <c r="AH9" s="2854" t="s">
        <v>350</v>
      </c>
      <c r="AI9" s="2864"/>
      <c r="AJ9" s="2854" t="s">
        <v>354</v>
      </c>
      <c r="AK9" s="2864"/>
      <c r="AL9" s="2854" t="s">
        <v>355</v>
      </c>
      <c r="AM9" s="2864"/>
      <c r="AN9" s="2854"/>
      <c r="AO9" s="2864"/>
      <c r="AP9" s="31"/>
      <c r="AQ9" s="5"/>
      <c r="AR9" s="2851"/>
      <c r="AS9" s="2853"/>
      <c r="AU9" s="2845" t="s">
        <v>281</v>
      </c>
      <c r="AV9" s="2846"/>
    </row>
    <row r="10" spans="1:54" x14ac:dyDescent="0.2">
      <c r="A10" s="15"/>
      <c r="B10" s="55"/>
      <c r="C10" s="81"/>
      <c r="D10" s="2854"/>
      <c r="E10" s="2852"/>
      <c r="F10" s="66"/>
      <c r="G10" s="146"/>
      <c r="H10" s="2854"/>
      <c r="I10" s="2864"/>
      <c r="J10" s="66"/>
      <c r="K10" s="146"/>
      <c r="L10" s="81"/>
      <c r="M10" s="81"/>
      <c r="N10" s="16"/>
      <c r="O10" s="2"/>
      <c r="P10" s="16"/>
      <c r="Q10" s="2"/>
      <c r="R10" s="16" t="s">
        <v>174</v>
      </c>
      <c r="S10" s="2"/>
      <c r="T10" s="35"/>
      <c r="U10" s="2"/>
      <c r="V10" s="2845" t="s">
        <v>485</v>
      </c>
      <c r="W10" s="2860"/>
      <c r="X10" s="2858" t="s">
        <v>217</v>
      </c>
      <c r="Y10" s="2859"/>
      <c r="Z10" s="2858" t="s">
        <v>356</v>
      </c>
      <c r="AA10" s="2859"/>
      <c r="AB10" s="16" t="s">
        <v>221</v>
      </c>
      <c r="AC10" s="2"/>
      <c r="AD10" s="2888"/>
      <c r="AE10" s="2889"/>
      <c r="AF10" s="66"/>
      <c r="AG10" s="81"/>
      <c r="AH10" s="66"/>
      <c r="AI10" s="146"/>
      <c r="AJ10" s="2854" t="s">
        <v>357</v>
      </c>
      <c r="AK10" s="2864"/>
      <c r="AL10" s="66"/>
      <c r="AM10" s="81"/>
      <c r="AN10" s="66"/>
      <c r="AO10" s="81"/>
      <c r="AP10" s="31"/>
      <c r="AQ10" s="5"/>
      <c r="AR10" s="2851"/>
      <c r="AS10" s="2853"/>
      <c r="AU10" s="2845" t="s">
        <v>282</v>
      </c>
      <c r="AV10" s="2846"/>
    </row>
    <row r="11" spans="1:54" x14ac:dyDescent="0.2">
      <c r="A11" s="15"/>
      <c r="B11" s="55"/>
      <c r="C11" s="81"/>
      <c r="D11" s="66"/>
      <c r="E11" s="81"/>
      <c r="F11" s="66"/>
      <c r="G11" s="81"/>
      <c r="H11" s="66"/>
      <c r="I11" s="146"/>
      <c r="J11" s="66"/>
      <c r="K11" s="146"/>
      <c r="L11" s="81"/>
      <c r="M11" s="81"/>
      <c r="N11" s="16"/>
      <c r="O11" s="2"/>
      <c r="P11" s="16"/>
      <c r="Q11" s="2"/>
      <c r="R11" s="16"/>
      <c r="S11" s="2"/>
      <c r="T11" s="35"/>
      <c r="U11" s="2"/>
      <c r="V11" s="562"/>
      <c r="W11" s="160"/>
      <c r="X11" s="117"/>
      <c r="Y11" s="561"/>
      <c r="Z11" s="2858" t="s">
        <v>358</v>
      </c>
      <c r="AA11" s="2859"/>
      <c r="AB11" s="16"/>
      <c r="AC11" s="2"/>
      <c r="AD11" s="35"/>
      <c r="AE11" s="29"/>
      <c r="AF11" s="66"/>
      <c r="AG11" s="81"/>
      <c r="AH11" s="66"/>
      <c r="AI11" s="146"/>
      <c r="AJ11" s="2854" t="s">
        <v>359</v>
      </c>
      <c r="AK11" s="2864"/>
      <c r="AL11" s="66"/>
      <c r="AM11" s="81"/>
      <c r="AN11" s="66"/>
      <c r="AO11" s="81"/>
      <c r="AP11" s="31"/>
      <c r="AQ11" s="5"/>
      <c r="AR11" s="15"/>
      <c r="AS11" s="55"/>
      <c r="AU11" s="562"/>
      <c r="AV11" s="563"/>
      <c r="AX11" s="13"/>
    </row>
    <row r="12" spans="1:54" x14ac:dyDescent="0.2">
      <c r="A12" s="15"/>
      <c r="B12" s="55"/>
      <c r="C12" s="81"/>
      <c r="D12" s="66"/>
      <c r="E12" s="81"/>
      <c r="F12" s="66"/>
      <c r="G12" s="81"/>
      <c r="H12" s="66"/>
      <c r="I12" s="146"/>
      <c r="J12" s="66"/>
      <c r="K12" s="146"/>
      <c r="L12" s="81"/>
      <c r="M12" s="81"/>
      <c r="N12" s="16"/>
      <c r="O12" s="2"/>
      <c r="P12" s="16"/>
      <c r="Q12" s="2"/>
      <c r="R12" s="16"/>
      <c r="S12" s="2"/>
      <c r="T12" s="35"/>
      <c r="U12" s="2"/>
      <c r="V12" s="562"/>
      <c r="W12" s="160"/>
      <c r="X12" s="117"/>
      <c r="Y12" s="561"/>
      <c r="Z12" s="2858" t="s">
        <v>360</v>
      </c>
      <c r="AA12" s="2859"/>
      <c r="AB12" s="16"/>
      <c r="AC12" s="2"/>
      <c r="AD12" s="35"/>
      <c r="AE12" s="29"/>
      <c r="AF12" s="66"/>
      <c r="AG12" s="81"/>
      <c r="AH12" s="66"/>
      <c r="AI12" s="146"/>
      <c r="AJ12" s="66"/>
      <c r="AK12" s="146"/>
      <c r="AL12" s="66"/>
      <c r="AM12" s="81"/>
      <c r="AN12" s="66"/>
      <c r="AO12" s="81"/>
      <c r="AP12" s="31"/>
      <c r="AQ12" s="5"/>
      <c r="AR12" s="15"/>
      <c r="AS12" s="55"/>
      <c r="AU12" s="562"/>
      <c r="AV12" s="563"/>
    </row>
    <row r="13" spans="1:54" ht="13.5" thickBot="1" x14ac:dyDescent="0.25">
      <c r="A13" s="6"/>
      <c r="B13" s="7"/>
      <c r="C13" s="17"/>
      <c r="D13" s="2869" t="s">
        <v>486</v>
      </c>
      <c r="E13" s="2870"/>
      <c r="F13" s="2869" t="s">
        <v>486</v>
      </c>
      <c r="G13" s="2870"/>
      <c r="H13" s="2869" t="s">
        <v>486</v>
      </c>
      <c r="I13" s="2891"/>
      <c r="J13" s="2869" t="s">
        <v>486</v>
      </c>
      <c r="K13" s="2891"/>
      <c r="L13" s="56"/>
      <c r="M13" s="56"/>
      <c r="N13" s="10" t="s">
        <v>486</v>
      </c>
      <c r="O13" s="8"/>
      <c r="P13" s="10" t="s">
        <v>486</v>
      </c>
      <c r="Q13" s="8"/>
      <c r="R13" s="10" t="s">
        <v>486</v>
      </c>
      <c r="S13" s="8"/>
      <c r="T13" s="10" t="s">
        <v>486</v>
      </c>
      <c r="U13" s="8"/>
      <c r="V13" s="161" t="s">
        <v>486</v>
      </c>
      <c r="W13" s="8"/>
      <c r="X13" s="108" t="s">
        <v>486</v>
      </c>
      <c r="Y13" s="226"/>
      <c r="Z13" s="108" t="s">
        <v>486</v>
      </c>
      <c r="AA13" s="226"/>
      <c r="AB13" s="108" t="s">
        <v>486</v>
      </c>
      <c r="AC13" s="8"/>
      <c r="AD13" s="2869" t="s">
        <v>486</v>
      </c>
      <c r="AE13" s="2891"/>
      <c r="AF13" s="2869" t="s">
        <v>486</v>
      </c>
      <c r="AG13" s="2891"/>
      <c r="AH13" s="2869" t="s">
        <v>486</v>
      </c>
      <c r="AI13" s="2891"/>
      <c r="AJ13" s="10" t="s">
        <v>486</v>
      </c>
      <c r="AK13" s="226"/>
      <c r="AL13" s="10" t="s">
        <v>486</v>
      </c>
      <c r="AM13" s="8"/>
      <c r="AN13" s="10" t="s">
        <v>486</v>
      </c>
      <c r="AO13" s="8"/>
      <c r="AP13" s="10" t="s">
        <v>486</v>
      </c>
      <c r="AQ13" s="9"/>
      <c r="AR13" s="32" t="s">
        <v>486</v>
      </c>
      <c r="AS13" s="9"/>
      <c r="AU13" s="161" t="s">
        <v>486</v>
      </c>
      <c r="AV13" s="9"/>
    </row>
    <row r="14" spans="1:54" x14ac:dyDescent="0.2">
      <c r="A14" s="234"/>
      <c r="B14" s="235" t="s">
        <v>591</v>
      </c>
      <c r="C14" s="579" t="s">
        <v>303</v>
      </c>
      <c r="D14" s="435">
        <v>305937.22734600236</v>
      </c>
      <c r="E14" s="26"/>
      <c r="F14" s="435">
        <v>52952.459876233923</v>
      </c>
      <c r="G14" s="26"/>
      <c r="H14" s="435">
        <v>80247.597311527134</v>
      </c>
      <c r="I14" s="283"/>
      <c r="J14" s="435">
        <v>11280.390633152259</v>
      </c>
      <c r="K14" s="283"/>
      <c r="L14" s="11">
        <v>450417.67516691569</v>
      </c>
      <c r="M14" s="14"/>
      <c r="N14" s="11">
        <v>450417.67516691569</v>
      </c>
      <c r="O14" s="540"/>
      <c r="P14" s="580"/>
      <c r="Q14" s="581"/>
      <c r="R14" s="580"/>
      <c r="S14" s="540"/>
      <c r="T14" s="239">
        <v>450417.67516691569</v>
      </c>
      <c r="U14" s="541"/>
      <c r="V14" s="241">
        <v>56331</v>
      </c>
      <c r="W14" s="158"/>
      <c r="X14" s="573"/>
      <c r="Y14" s="238"/>
      <c r="Z14" s="236"/>
      <c r="AA14" s="238"/>
      <c r="AB14" s="236">
        <v>6982</v>
      </c>
      <c r="AC14" s="238"/>
      <c r="AD14" s="236"/>
      <c r="AE14" s="238"/>
      <c r="AF14" s="582">
        <v>0</v>
      </c>
      <c r="AG14" s="582"/>
      <c r="AH14" s="583">
        <v>6939</v>
      </c>
      <c r="AI14" s="238"/>
      <c r="AJ14" s="236"/>
      <c r="AK14" s="276"/>
      <c r="AL14" s="236">
        <v>8070</v>
      </c>
      <c r="AM14" s="238"/>
      <c r="AN14" s="236"/>
      <c r="AO14" s="238"/>
      <c r="AP14" s="112">
        <f t="shared" ref="AP14:AP28" si="0">SUM(V14:AN14)</f>
        <v>78322</v>
      </c>
      <c r="AQ14" s="240"/>
      <c r="AR14" s="44">
        <f>T14+AP14</f>
        <v>528739.67516691564</v>
      </c>
      <c r="AS14" s="240"/>
      <c r="AU14" s="241">
        <v>18739</v>
      </c>
      <c r="AV14" s="235"/>
      <c r="AY14" s="4"/>
      <c r="BB14" s="91"/>
    </row>
    <row r="15" spans="1:54" x14ac:dyDescent="0.2">
      <c r="A15" s="1"/>
      <c r="B15" s="5" t="s">
        <v>494</v>
      </c>
      <c r="C15" s="587" t="s">
        <v>304</v>
      </c>
      <c r="D15" s="11">
        <v>363331.67108210316</v>
      </c>
      <c r="E15" s="14"/>
      <c r="F15" s="11">
        <v>19414.644518023491</v>
      </c>
      <c r="G15" s="14"/>
      <c r="H15" s="11">
        <v>62461.947898612176</v>
      </c>
      <c r="I15" s="85"/>
      <c r="J15" s="11">
        <v>165934.82679925114</v>
      </c>
      <c r="K15" s="85"/>
      <c r="L15" s="11">
        <v>611143.09029799001</v>
      </c>
      <c r="M15" s="14"/>
      <c r="N15" s="11">
        <v>611143.09029799001</v>
      </c>
      <c r="O15" s="4"/>
      <c r="P15" s="196"/>
      <c r="Q15" s="378"/>
      <c r="R15" s="196"/>
      <c r="S15" s="4"/>
      <c r="T15" s="112">
        <v>611143.09029799001</v>
      </c>
      <c r="U15" s="29"/>
      <c r="V15" s="44">
        <v>30712</v>
      </c>
      <c r="W15" s="14"/>
      <c r="X15" s="31"/>
      <c r="Y15" s="85"/>
      <c r="Z15" s="11"/>
      <c r="AA15" s="85"/>
      <c r="AB15" s="11">
        <v>2992</v>
      </c>
      <c r="AC15" s="85"/>
      <c r="AD15" s="11"/>
      <c r="AE15" s="85"/>
      <c r="AF15" s="559">
        <v>0</v>
      </c>
      <c r="AG15" s="559"/>
      <c r="AH15" s="344">
        <v>0</v>
      </c>
      <c r="AI15" s="85"/>
      <c r="AJ15" s="11"/>
      <c r="AK15" s="114"/>
      <c r="AL15" s="11">
        <v>4055</v>
      </c>
      <c r="AM15" s="85"/>
      <c r="AN15" s="11"/>
      <c r="AO15" s="85"/>
      <c r="AP15" s="112">
        <f t="shared" si="0"/>
        <v>37759</v>
      </c>
      <c r="AQ15" s="101"/>
      <c r="AR15" s="44">
        <f>T15+AP15</f>
        <v>648902.09029799001</v>
      </c>
      <c r="AS15" s="101"/>
      <c r="AT15" s="14"/>
      <c r="AU15" s="44">
        <v>10415</v>
      </c>
      <c r="AV15" s="5"/>
      <c r="AY15" s="4"/>
      <c r="BB15" s="91"/>
    </row>
    <row r="16" spans="1:54" x14ac:dyDescent="0.2">
      <c r="A16" s="1"/>
      <c r="B16" s="5" t="s">
        <v>612</v>
      </c>
      <c r="C16" s="587" t="s">
        <v>305</v>
      </c>
      <c r="D16" s="11">
        <v>106310.59972052119</v>
      </c>
      <c r="E16" s="14"/>
      <c r="F16" s="11">
        <v>23391.704110076284</v>
      </c>
      <c r="G16" s="14"/>
      <c r="H16" s="11">
        <v>29256.604360377551</v>
      </c>
      <c r="I16" s="85"/>
      <c r="J16" s="11">
        <v>4619.4589816775615</v>
      </c>
      <c r="K16" s="85"/>
      <c r="L16" s="11">
        <v>163578.36717265259</v>
      </c>
      <c r="M16" s="14"/>
      <c r="N16" s="11">
        <v>163578.36717265259</v>
      </c>
      <c r="O16" s="4"/>
      <c r="P16" s="196"/>
      <c r="Q16" s="378"/>
      <c r="R16" s="196">
        <v>8800</v>
      </c>
      <c r="S16" s="4"/>
      <c r="T16" s="112">
        <v>172378.36717265259</v>
      </c>
      <c r="U16" s="29"/>
      <c r="V16" s="44">
        <v>30247</v>
      </c>
      <c r="W16" s="14"/>
      <c r="X16" s="31"/>
      <c r="Y16" s="85"/>
      <c r="Z16" s="11"/>
      <c r="AA16" s="85"/>
      <c r="AB16" s="11">
        <v>2368</v>
      </c>
      <c r="AC16" s="85"/>
      <c r="AD16" s="11"/>
      <c r="AE16" s="85"/>
      <c r="AF16" s="559">
        <v>33</v>
      </c>
      <c r="AG16" s="559"/>
      <c r="AH16" s="344">
        <v>1841</v>
      </c>
      <c r="AI16" s="85"/>
      <c r="AJ16" s="11"/>
      <c r="AK16" s="115"/>
      <c r="AL16" s="11">
        <v>2000</v>
      </c>
      <c r="AM16" s="85"/>
      <c r="AN16" s="11"/>
      <c r="AO16" s="85"/>
      <c r="AP16" s="112">
        <f t="shared" si="0"/>
        <v>36489</v>
      </c>
      <c r="AQ16" s="101"/>
      <c r="AR16" s="44">
        <f t="shared" ref="AR16:AR37" si="1">T16+AP16</f>
        <v>208867.36717265259</v>
      </c>
      <c r="AS16" s="101"/>
      <c r="AT16" s="14"/>
      <c r="AU16" s="44">
        <v>10312</v>
      </c>
      <c r="AV16" s="5"/>
      <c r="AY16" s="4"/>
      <c r="BB16" s="91"/>
    </row>
    <row r="17" spans="1:54" x14ac:dyDescent="0.2">
      <c r="A17" s="1"/>
      <c r="B17" s="5" t="s">
        <v>306</v>
      </c>
      <c r="C17" s="587" t="s">
        <v>307</v>
      </c>
      <c r="D17" s="11">
        <v>266107.25246006268</v>
      </c>
      <c r="E17" s="14"/>
      <c r="F17" s="11">
        <v>38972.087571437645</v>
      </c>
      <c r="G17" s="14"/>
      <c r="H17" s="11">
        <v>57687.327464151524</v>
      </c>
      <c r="I17" s="85"/>
      <c r="J17" s="11">
        <v>6115.9154160144872</v>
      </c>
      <c r="K17" s="85"/>
      <c r="L17" s="588">
        <v>368882.49291166634</v>
      </c>
      <c r="M17" s="14"/>
      <c r="N17" s="11">
        <v>368882.49291166634</v>
      </c>
      <c r="O17" s="4"/>
      <c r="P17" s="196"/>
      <c r="Q17" s="378"/>
      <c r="R17" s="196"/>
      <c r="S17" s="4"/>
      <c r="T17" s="112">
        <v>368882.49291166634</v>
      </c>
      <c r="U17" s="29"/>
      <c r="V17" s="44">
        <v>65491</v>
      </c>
      <c r="W17" s="14"/>
      <c r="X17" s="31"/>
      <c r="Y17" s="85"/>
      <c r="Z17" s="11"/>
      <c r="AA17" s="85"/>
      <c r="AB17" s="11">
        <v>3980</v>
      </c>
      <c r="AC17" s="85"/>
      <c r="AD17" s="11"/>
      <c r="AE17" s="85"/>
      <c r="AF17" s="559">
        <v>12611</v>
      </c>
      <c r="AG17" s="559"/>
      <c r="AH17" s="344">
        <v>0</v>
      </c>
      <c r="AI17" s="85"/>
      <c r="AJ17" s="11"/>
      <c r="AK17" s="114"/>
      <c r="AL17" s="11">
        <v>2411</v>
      </c>
      <c r="AM17" s="85"/>
      <c r="AN17" s="11"/>
      <c r="AO17" s="85"/>
      <c r="AP17" s="112">
        <f t="shared" si="0"/>
        <v>84493</v>
      </c>
      <c r="AQ17" s="101"/>
      <c r="AR17" s="44">
        <f t="shared" si="1"/>
        <v>453375.49291166634</v>
      </c>
      <c r="AS17" s="101"/>
      <c r="AT17" s="14"/>
      <c r="AU17" s="44">
        <v>21985</v>
      </c>
      <c r="AV17" s="5"/>
      <c r="AY17" s="4"/>
      <c r="AZ17" s="544"/>
      <c r="BB17" s="91"/>
    </row>
    <row r="18" spans="1:54" x14ac:dyDescent="0.2">
      <c r="A18" s="1"/>
      <c r="B18" s="5" t="s">
        <v>496</v>
      </c>
      <c r="C18" s="587" t="s">
        <v>308</v>
      </c>
      <c r="D18" s="11">
        <v>84276.678680418583</v>
      </c>
      <c r="E18" s="14"/>
      <c r="F18" s="11">
        <v>19015.585002813048</v>
      </c>
      <c r="G18" s="14"/>
      <c r="H18" s="11">
        <v>24600.611086180092</v>
      </c>
      <c r="I18" s="85"/>
      <c r="J18" s="11">
        <v>7864.0486143080752</v>
      </c>
      <c r="K18" s="85"/>
      <c r="L18" s="11">
        <v>135756.92338371978</v>
      </c>
      <c r="M18" s="14"/>
      <c r="N18" s="11">
        <v>135756.92338371978</v>
      </c>
      <c r="O18" s="4"/>
      <c r="P18" s="196"/>
      <c r="Q18" s="378"/>
      <c r="R18" s="196"/>
      <c r="S18" s="4"/>
      <c r="T18" s="112">
        <v>135756.92338371978</v>
      </c>
      <c r="U18" s="29"/>
      <c r="V18" s="44">
        <v>17587</v>
      </c>
      <c r="W18" s="14"/>
      <c r="X18" s="31"/>
      <c r="Y18" s="85"/>
      <c r="Z18" s="11"/>
      <c r="AA18" s="85"/>
      <c r="AB18" s="11">
        <v>58</v>
      </c>
      <c r="AC18" s="85"/>
      <c r="AD18" s="11"/>
      <c r="AE18" s="85"/>
      <c r="AF18" s="559">
        <v>0</v>
      </c>
      <c r="AG18" s="559"/>
      <c r="AH18" s="344">
        <v>7609</v>
      </c>
      <c r="AI18" s="85"/>
      <c r="AJ18" s="11"/>
      <c r="AK18" s="114"/>
      <c r="AL18" s="11">
        <v>5970</v>
      </c>
      <c r="AM18" s="85"/>
      <c r="AN18" s="11"/>
      <c r="AO18" s="85"/>
      <c r="AP18" s="112">
        <f t="shared" si="0"/>
        <v>31224</v>
      </c>
      <c r="AQ18" s="101"/>
      <c r="AR18" s="44">
        <f t="shared" si="1"/>
        <v>166980.92338371978</v>
      </c>
      <c r="AS18" s="101"/>
      <c r="AT18" s="14"/>
      <c r="AU18" s="44">
        <v>5926</v>
      </c>
      <c r="AV18" s="5"/>
      <c r="AY18" s="4"/>
      <c r="BB18" s="91"/>
    </row>
    <row r="19" spans="1:54" x14ac:dyDescent="0.2">
      <c r="A19" s="1"/>
      <c r="B19" s="5" t="s">
        <v>445</v>
      </c>
      <c r="C19" s="589" t="s">
        <v>309</v>
      </c>
      <c r="D19" s="11">
        <v>300461.79644315114</v>
      </c>
      <c r="E19" s="14"/>
      <c r="F19" s="11">
        <v>24811.917807094869</v>
      </c>
      <c r="G19" s="14"/>
      <c r="H19" s="11">
        <v>52544.925205852487</v>
      </c>
      <c r="I19" s="85"/>
      <c r="J19" s="11">
        <v>67325.234877083145</v>
      </c>
      <c r="K19" s="85"/>
      <c r="L19" s="11">
        <v>445143.87433318165</v>
      </c>
      <c r="M19" s="14"/>
      <c r="N19" s="11">
        <v>445143.87433318165</v>
      </c>
      <c r="O19" s="4"/>
      <c r="P19" s="196"/>
      <c r="Q19" s="378"/>
      <c r="R19" s="196">
        <v>9500</v>
      </c>
      <c r="S19" s="4"/>
      <c r="T19" s="112">
        <v>454643.87433318165</v>
      </c>
      <c r="U19" s="29"/>
      <c r="V19" s="44">
        <v>31621</v>
      </c>
      <c r="W19" s="14"/>
      <c r="X19" s="31"/>
      <c r="Y19" s="85"/>
      <c r="Z19" s="11"/>
      <c r="AA19" s="85"/>
      <c r="AB19" s="11">
        <v>2760</v>
      </c>
      <c r="AC19" s="85"/>
      <c r="AD19" s="11"/>
      <c r="AE19" s="85"/>
      <c r="AF19" s="559">
        <v>11934</v>
      </c>
      <c r="AG19" s="559"/>
      <c r="AH19" s="344">
        <v>0</v>
      </c>
      <c r="AI19" s="85"/>
      <c r="AJ19" s="11"/>
      <c r="AK19" s="114"/>
      <c r="AL19" s="11">
        <v>6787</v>
      </c>
      <c r="AM19" s="85"/>
      <c r="AN19" s="11"/>
      <c r="AO19" s="85"/>
      <c r="AP19" s="112">
        <f t="shared" si="0"/>
        <v>53102</v>
      </c>
      <c r="AQ19" s="101"/>
      <c r="AR19" s="44">
        <f t="shared" si="1"/>
        <v>507745.87433318165</v>
      </c>
      <c r="AS19" s="101"/>
      <c r="AT19" s="14"/>
      <c r="AU19" s="44">
        <v>10669</v>
      </c>
      <c r="AV19" s="5"/>
      <c r="AY19" s="4"/>
      <c r="BB19" s="91"/>
    </row>
    <row r="20" spans="1:54" x14ac:dyDescent="0.2">
      <c r="A20" s="1"/>
      <c r="B20" s="5" t="s">
        <v>592</v>
      </c>
      <c r="C20" s="589" t="s">
        <v>310</v>
      </c>
      <c r="D20" s="11">
        <v>459780.32736280281</v>
      </c>
      <c r="E20" s="14"/>
      <c r="F20" s="11">
        <v>43230.838667595352</v>
      </c>
      <c r="G20" s="14"/>
      <c r="H20" s="11">
        <v>104112.05802357788</v>
      </c>
      <c r="I20" s="85"/>
      <c r="J20" s="11">
        <v>72951.400914587357</v>
      </c>
      <c r="K20" s="85"/>
      <c r="L20" s="11">
        <v>680074.62496856332</v>
      </c>
      <c r="M20" s="14"/>
      <c r="N20" s="11">
        <v>680074.62496856332</v>
      </c>
      <c r="O20" s="4"/>
      <c r="P20" s="196"/>
      <c r="Q20" s="378"/>
      <c r="R20" s="196">
        <v>20700</v>
      </c>
      <c r="S20" s="4"/>
      <c r="T20" s="112">
        <v>700774.62496856332</v>
      </c>
      <c r="U20" s="20"/>
      <c r="V20" s="44">
        <v>84576</v>
      </c>
      <c r="W20" s="14"/>
      <c r="X20" s="31"/>
      <c r="Y20" s="85"/>
      <c r="Z20" s="11"/>
      <c r="AA20" s="85"/>
      <c r="AB20" s="11">
        <v>5142</v>
      </c>
      <c r="AC20" s="85"/>
      <c r="AD20" s="11"/>
      <c r="AE20" s="85"/>
      <c r="AF20" s="559">
        <v>10931</v>
      </c>
      <c r="AG20" s="559"/>
      <c r="AH20" s="344">
        <v>1122</v>
      </c>
      <c r="AI20" s="85"/>
      <c r="AJ20" s="11"/>
      <c r="AK20" s="115"/>
      <c r="AL20" s="11">
        <v>14302</v>
      </c>
      <c r="AM20" s="85"/>
      <c r="AN20" s="11"/>
      <c r="AO20" s="85"/>
      <c r="AP20" s="112">
        <f t="shared" si="0"/>
        <v>116073</v>
      </c>
      <c r="AQ20" s="101"/>
      <c r="AR20" s="44">
        <f t="shared" si="1"/>
        <v>816847.62496856332</v>
      </c>
      <c r="AS20" s="101"/>
      <c r="AT20" s="14"/>
      <c r="AU20" s="44">
        <v>28401</v>
      </c>
      <c r="AV20" s="5"/>
      <c r="AY20" s="4"/>
      <c r="BB20" s="91"/>
    </row>
    <row r="21" spans="1:54" x14ac:dyDescent="0.2">
      <c r="A21" s="1"/>
      <c r="B21" s="5" t="s">
        <v>593</v>
      </c>
      <c r="C21" s="587" t="s">
        <v>311</v>
      </c>
      <c r="D21" s="11">
        <v>533739.17695304146</v>
      </c>
      <c r="E21" s="14"/>
      <c r="F21" s="11">
        <v>23490.646863432125</v>
      </c>
      <c r="G21" s="14"/>
      <c r="H21" s="11">
        <v>89716.156915758926</v>
      </c>
      <c r="I21" s="85"/>
      <c r="J21" s="11">
        <v>136632.33924439125</v>
      </c>
      <c r="K21" s="85"/>
      <c r="L21" s="11">
        <v>783578.31997662387</v>
      </c>
      <c r="M21" s="14"/>
      <c r="N21" s="11">
        <v>783578.31997662387</v>
      </c>
      <c r="O21" s="4"/>
      <c r="P21" s="196"/>
      <c r="Q21" s="378"/>
      <c r="R21" s="196"/>
      <c r="S21" s="4"/>
      <c r="T21" s="112">
        <v>783578.31997662387</v>
      </c>
      <c r="U21" s="29"/>
      <c r="V21" s="44">
        <v>73286</v>
      </c>
      <c r="W21" s="14"/>
      <c r="X21" s="31"/>
      <c r="Y21" s="85"/>
      <c r="Z21" s="11"/>
      <c r="AA21" s="85"/>
      <c r="AB21" s="11">
        <v>7180</v>
      </c>
      <c r="AC21" s="85"/>
      <c r="AD21" s="11"/>
      <c r="AE21" s="85"/>
      <c r="AF21" s="559">
        <v>5946</v>
      </c>
      <c r="AG21" s="559"/>
      <c r="AH21" s="344">
        <v>7923</v>
      </c>
      <c r="AI21" s="85"/>
      <c r="AJ21" s="11"/>
      <c r="AK21" s="114"/>
      <c r="AL21" s="11">
        <v>7323</v>
      </c>
      <c r="AM21" s="85"/>
      <c r="AN21" s="11"/>
      <c r="AO21" s="85"/>
      <c r="AP21" s="112">
        <f t="shared" si="0"/>
        <v>101658</v>
      </c>
      <c r="AQ21" s="101"/>
      <c r="AR21" s="44">
        <f t="shared" si="1"/>
        <v>885236.31997662387</v>
      </c>
      <c r="AS21" s="101"/>
      <c r="AT21" s="14"/>
      <c r="AU21" s="44">
        <v>24935</v>
      </c>
      <c r="AV21" s="5"/>
      <c r="AY21" s="4"/>
      <c r="BB21" s="91"/>
    </row>
    <row r="22" spans="1:54" x14ac:dyDescent="0.2">
      <c r="A22" s="1"/>
      <c r="B22" s="5" t="s">
        <v>594</v>
      </c>
      <c r="C22" s="587" t="s">
        <v>312</v>
      </c>
      <c r="D22" s="11">
        <v>227684.27933467802</v>
      </c>
      <c r="E22" s="14"/>
      <c r="F22" s="11">
        <v>54794.412696508938</v>
      </c>
      <c r="G22" s="14"/>
      <c r="H22" s="11">
        <v>39313.861052762375</v>
      </c>
      <c r="I22" s="85"/>
      <c r="J22" s="11">
        <v>16264.610870699446</v>
      </c>
      <c r="K22" s="85"/>
      <c r="L22" s="11">
        <v>338057.16395464877</v>
      </c>
      <c r="M22" s="14"/>
      <c r="N22" s="11">
        <v>332721.16395464877</v>
      </c>
      <c r="O22" s="4"/>
      <c r="P22" s="196"/>
      <c r="Q22" s="378"/>
      <c r="R22" s="196"/>
      <c r="S22" s="4"/>
      <c r="T22" s="112">
        <v>332721.16395464877</v>
      </c>
      <c r="U22" s="29"/>
      <c r="V22" s="44">
        <v>49618</v>
      </c>
      <c r="W22" s="14"/>
      <c r="X22" s="31"/>
      <c r="Y22" s="85"/>
      <c r="Z22" s="11"/>
      <c r="AA22" s="85"/>
      <c r="AB22" s="11">
        <v>2831</v>
      </c>
      <c r="AC22" s="85"/>
      <c r="AD22" s="11"/>
      <c r="AE22" s="85"/>
      <c r="AF22" s="559">
        <v>31752</v>
      </c>
      <c r="AG22" s="559"/>
      <c r="AH22" s="344">
        <v>0</v>
      </c>
      <c r="AI22" s="85"/>
      <c r="AJ22" s="11"/>
      <c r="AK22" s="114"/>
      <c r="AL22" s="11">
        <v>4106</v>
      </c>
      <c r="AM22" s="85"/>
      <c r="AN22" s="11"/>
      <c r="AO22" s="85"/>
      <c r="AP22" s="112">
        <f t="shared" si="0"/>
        <v>88307</v>
      </c>
      <c r="AQ22" s="101"/>
      <c r="AR22" s="44">
        <f t="shared" si="1"/>
        <v>421028.16395464877</v>
      </c>
      <c r="AS22" s="101"/>
      <c r="AT22" s="14"/>
      <c r="AU22" s="44">
        <v>16460</v>
      </c>
      <c r="AV22" s="5"/>
      <c r="AY22" s="4"/>
      <c r="BB22" s="91"/>
    </row>
    <row r="23" spans="1:54" x14ac:dyDescent="0.2">
      <c r="A23" s="1"/>
      <c r="B23" s="5" t="s">
        <v>520</v>
      </c>
      <c r="C23" s="587" t="s">
        <v>313</v>
      </c>
      <c r="D23" s="11">
        <v>80699.862529700928</v>
      </c>
      <c r="E23" s="14"/>
      <c r="F23" s="11">
        <v>19056.454319137749</v>
      </c>
      <c r="G23" s="14"/>
      <c r="H23" s="11">
        <v>15267.642689644437</v>
      </c>
      <c r="I23" s="85"/>
      <c r="J23" s="11">
        <v>261.87987600896173</v>
      </c>
      <c r="K23" s="85"/>
      <c r="L23" s="11">
        <v>115285.83941449206</v>
      </c>
      <c r="M23" s="14"/>
      <c r="N23" s="11">
        <v>115285.83941449206</v>
      </c>
      <c r="O23" s="4"/>
      <c r="P23" s="196"/>
      <c r="Q23" s="378"/>
      <c r="R23" s="196"/>
      <c r="S23" s="4"/>
      <c r="T23" s="112">
        <v>115285.83941449206</v>
      </c>
      <c r="U23" s="29"/>
      <c r="V23" s="44">
        <v>29409</v>
      </c>
      <c r="W23" s="14"/>
      <c r="X23" s="31"/>
      <c r="Y23" s="85"/>
      <c r="Z23" s="11"/>
      <c r="AA23" s="85"/>
      <c r="AB23" s="11">
        <v>840</v>
      </c>
      <c r="AC23" s="85"/>
      <c r="AD23" s="11"/>
      <c r="AE23" s="85"/>
      <c r="AF23" s="559">
        <v>7203</v>
      </c>
      <c r="AG23" s="559"/>
      <c r="AH23" s="344">
        <v>0</v>
      </c>
      <c r="AI23" s="85"/>
      <c r="AJ23" s="11"/>
      <c r="AK23" s="114"/>
      <c r="AL23" s="11">
        <v>2432</v>
      </c>
      <c r="AM23" s="85"/>
      <c r="AN23" s="11"/>
      <c r="AO23" s="85"/>
      <c r="AP23" s="112">
        <f t="shared" si="0"/>
        <v>39884</v>
      </c>
      <c r="AQ23" s="101"/>
      <c r="AR23" s="44">
        <f t="shared" si="1"/>
        <v>155169.83941449207</v>
      </c>
      <c r="AS23" s="101"/>
      <c r="AT23" s="14"/>
      <c r="AU23" s="44">
        <v>9896</v>
      </c>
      <c r="AV23" s="5"/>
      <c r="AY23" s="4"/>
      <c r="BB23" s="91"/>
    </row>
    <row r="24" spans="1:54" x14ac:dyDescent="0.2">
      <c r="A24" s="1"/>
      <c r="B24" s="5" t="s">
        <v>531</v>
      </c>
      <c r="C24" s="589" t="s">
        <v>314</v>
      </c>
      <c r="D24" s="11">
        <v>248155.87717635714</v>
      </c>
      <c r="E24" s="14"/>
      <c r="F24" s="11">
        <v>41649.603984813963</v>
      </c>
      <c r="G24" s="14"/>
      <c r="H24" s="11">
        <v>65149.206071064182</v>
      </c>
      <c r="I24" s="85"/>
      <c r="J24" s="11">
        <v>36369.077936347174</v>
      </c>
      <c r="K24" s="85"/>
      <c r="L24" s="11">
        <v>391323.76516858244</v>
      </c>
      <c r="M24" s="14"/>
      <c r="N24" s="11">
        <v>391323.76516858244</v>
      </c>
      <c r="O24" s="4"/>
      <c r="P24" s="196"/>
      <c r="Q24" s="378"/>
      <c r="R24" s="196">
        <v>19000</v>
      </c>
      <c r="S24" s="4"/>
      <c r="T24" s="112">
        <v>410323.76516858244</v>
      </c>
      <c r="U24" s="29"/>
      <c r="V24" s="44">
        <v>36945</v>
      </c>
      <c r="W24" s="14"/>
      <c r="X24" s="31"/>
      <c r="Y24" s="85"/>
      <c r="Z24" s="11"/>
      <c r="AA24" s="85"/>
      <c r="AB24" s="11">
        <v>3736</v>
      </c>
      <c r="AC24" s="85"/>
      <c r="AD24" s="11"/>
      <c r="AE24" s="85"/>
      <c r="AF24" s="559">
        <v>5464</v>
      </c>
      <c r="AG24" s="559"/>
      <c r="AH24" s="344">
        <v>3629</v>
      </c>
      <c r="AI24" s="85"/>
      <c r="AJ24" s="11"/>
      <c r="AK24" s="114"/>
      <c r="AL24" s="11">
        <v>7061</v>
      </c>
      <c r="AM24" s="85"/>
      <c r="AN24" s="11"/>
      <c r="AO24" s="85"/>
      <c r="AP24" s="112">
        <f t="shared" si="0"/>
        <v>56835</v>
      </c>
      <c r="AQ24" s="101"/>
      <c r="AR24" s="44">
        <f t="shared" si="1"/>
        <v>467158.76516858244</v>
      </c>
      <c r="AS24" s="101"/>
      <c r="AT24" s="14"/>
      <c r="AU24" s="44">
        <v>12431</v>
      </c>
      <c r="AV24" s="5"/>
      <c r="AY24" s="4"/>
      <c r="BB24" s="91"/>
    </row>
    <row r="25" spans="1:54" x14ac:dyDescent="0.2">
      <c r="A25" s="1"/>
      <c r="B25" s="5" t="s">
        <v>500</v>
      </c>
      <c r="C25" s="587" t="s">
        <v>315</v>
      </c>
      <c r="D25" s="11">
        <v>352406.63021045574</v>
      </c>
      <c r="E25" s="20"/>
      <c r="F25" s="11">
        <v>28438.495280737574</v>
      </c>
      <c r="G25" s="14"/>
      <c r="H25" s="11">
        <v>77633.156993807934</v>
      </c>
      <c r="I25" s="85"/>
      <c r="J25" s="11">
        <v>73559.336341036731</v>
      </c>
      <c r="K25" s="85"/>
      <c r="L25" s="11">
        <v>532037.61882603797</v>
      </c>
      <c r="M25" s="14"/>
      <c r="N25" s="11">
        <v>532037.61882603797</v>
      </c>
      <c r="O25" s="4"/>
      <c r="P25" s="196"/>
      <c r="Q25" s="378"/>
      <c r="R25" s="196"/>
      <c r="S25" s="4"/>
      <c r="T25" s="112">
        <v>532037.61882603797</v>
      </c>
      <c r="U25" s="29"/>
      <c r="V25" s="44">
        <v>33961</v>
      </c>
      <c r="W25" s="14"/>
      <c r="X25" s="31"/>
      <c r="Y25" s="85"/>
      <c r="Z25" s="11"/>
      <c r="AA25" s="85"/>
      <c r="AB25" s="11">
        <v>3138</v>
      </c>
      <c r="AC25" s="85"/>
      <c r="AD25" s="11"/>
      <c r="AE25" s="85"/>
      <c r="AF25" s="559">
        <v>15152</v>
      </c>
      <c r="AG25" s="559"/>
      <c r="AH25" s="344">
        <v>3750</v>
      </c>
      <c r="AI25" s="85"/>
      <c r="AJ25" s="11"/>
      <c r="AK25" s="114"/>
      <c r="AL25" s="11">
        <v>7268</v>
      </c>
      <c r="AM25" s="85"/>
      <c r="AN25" s="11"/>
      <c r="AO25" s="85"/>
      <c r="AP25" s="112">
        <f t="shared" si="0"/>
        <v>63269</v>
      </c>
      <c r="AQ25" s="101"/>
      <c r="AR25" s="44">
        <f t="shared" si="1"/>
        <v>595306.61882603797</v>
      </c>
      <c r="AS25" s="101"/>
      <c r="AT25" s="14"/>
      <c r="AU25" s="44">
        <v>11560</v>
      </c>
      <c r="AV25" s="5"/>
      <c r="AY25" s="4"/>
      <c r="BB25" s="91"/>
    </row>
    <row r="26" spans="1:54" x14ac:dyDescent="0.2">
      <c r="A26" s="1"/>
      <c r="B26" s="5" t="s">
        <v>503</v>
      </c>
      <c r="C26" s="589" t="s">
        <v>316</v>
      </c>
      <c r="D26" s="11">
        <v>620885.97714101546</v>
      </c>
      <c r="E26" s="14"/>
      <c r="F26" s="11">
        <v>0</v>
      </c>
      <c r="G26" s="14"/>
      <c r="H26" s="11">
        <v>132696.54172269328</v>
      </c>
      <c r="I26" s="85"/>
      <c r="J26" s="11">
        <v>184563.24365466656</v>
      </c>
      <c r="K26" s="85"/>
      <c r="L26" s="11">
        <v>938145.7625183753</v>
      </c>
      <c r="M26" s="14"/>
      <c r="N26" s="11">
        <v>938145.7625183753</v>
      </c>
      <c r="O26" s="4"/>
      <c r="P26" s="196">
        <v>53681</v>
      </c>
      <c r="Q26" s="378"/>
      <c r="R26" s="196">
        <v>22000</v>
      </c>
      <c r="S26" s="4"/>
      <c r="T26" s="112">
        <v>1013826.7625183753</v>
      </c>
      <c r="U26" s="29"/>
      <c r="V26" s="44">
        <v>45266</v>
      </c>
      <c r="W26" s="14"/>
      <c r="X26" s="31"/>
      <c r="Y26" s="85"/>
      <c r="Z26" s="11"/>
      <c r="AA26" s="85"/>
      <c r="AB26" s="11">
        <v>535</v>
      </c>
      <c r="AC26" s="85"/>
      <c r="AD26" s="11"/>
      <c r="AE26" s="85"/>
      <c r="AF26" s="559">
        <v>0</v>
      </c>
      <c r="AG26" s="559"/>
      <c r="AH26" s="344">
        <v>0</v>
      </c>
      <c r="AI26" s="85"/>
      <c r="AJ26" s="11"/>
      <c r="AK26" s="114"/>
      <c r="AL26" s="11">
        <v>2700</v>
      </c>
      <c r="AM26" s="85"/>
      <c r="AN26" s="11"/>
      <c r="AO26" s="85"/>
      <c r="AP26" s="112">
        <f t="shared" si="0"/>
        <v>48501</v>
      </c>
      <c r="AQ26" s="101"/>
      <c r="AR26" s="44">
        <f t="shared" si="1"/>
        <v>1062327.7625183752</v>
      </c>
      <c r="AS26" s="101"/>
      <c r="AT26" s="14"/>
      <c r="AU26" s="44">
        <v>15235</v>
      </c>
      <c r="AV26" s="5"/>
      <c r="AX26" s="2844">
        <v>1.6</v>
      </c>
      <c r="AY26" s="4"/>
      <c r="BB26" s="91"/>
    </row>
    <row r="27" spans="1:54" x14ac:dyDescent="0.2">
      <c r="A27" s="1"/>
      <c r="B27" s="5" t="s">
        <v>505</v>
      </c>
      <c r="C27" s="587" t="s">
        <v>317</v>
      </c>
      <c r="D27" s="11">
        <v>81563.374680242996</v>
      </c>
      <c r="E27" s="14"/>
      <c r="F27" s="11">
        <v>12011.452071407135</v>
      </c>
      <c r="G27" s="14"/>
      <c r="H27" s="11">
        <v>20254.817536470648</v>
      </c>
      <c r="I27" s="85"/>
      <c r="J27" s="11">
        <v>39093.223828376758</v>
      </c>
      <c r="K27" s="85"/>
      <c r="L27" s="11">
        <v>152922.86811649756</v>
      </c>
      <c r="M27" s="14"/>
      <c r="N27" s="11">
        <v>152922.86811649756</v>
      </c>
      <c r="O27" s="4"/>
      <c r="P27" s="196"/>
      <c r="Q27" s="378"/>
      <c r="R27" s="196"/>
      <c r="S27" s="4"/>
      <c r="T27" s="112">
        <v>152922.86811649756</v>
      </c>
      <c r="U27" s="29"/>
      <c r="V27" s="44">
        <v>5856</v>
      </c>
      <c r="W27" s="14"/>
      <c r="X27" s="31"/>
      <c r="Y27" s="85"/>
      <c r="Z27" s="11"/>
      <c r="AA27" s="85"/>
      <c r="AB27" s="11">
        <v>609</v>
      </c>
      <c r="AC27" s="85"/>
      <c r="AD27" s="11"/>
      <c r="AE27" s="85"/>
      <c r="AF27" s="559">
        <v>0</v>
      </c>
      <c r="AG27" s="559"/>
      <c r="AH27" s="344">
        <v>0</v>
      </c>
      <c r="AI27" s="85"/>
      <c r="AJ27" s="11"/>
      <c r="AK27" s="114"/>
      <c r="AL27" s="11">
        <v>1325</v>
      </c>
      <c r="AM27" s="85"/>
      <c r="AN27" s="11"/>
      <c r="AO27" s="85"/>
      <c r="AP27" s="112">
        <f t="shared" si="0"/>
        <v>7790</v>
      </c>
      <c r="AQ27" s="101"/>
      <c r="AR27" s="44">
        <f t="shared" si="1"/>
        <v>160712.86811649756</v>
      </c>
      <c r="AS27" s="101"/>
      <c r="AT27" s="14"/>
      <c r="AU27" s="44">
        <v>1973</v>
      </c>
      <c r="AV27" s="5"/>
      <c r="AX27" s="2844"/>
      <c r="AY27" s="4"/>
      <c r="BB27" s="91"/>
    </row>
    <row r="28" spans="1:54" x14ac:dyDescent="0.2">
      <c r="A28" s="1"/>
      <c r="B28" s="5" t="s">
        <v>104</v>
      </c>
      <c r="C28" s="587" t="s">
        <v>318</v>
      </c>
      <c r="D28" s="11">
        <v>613324.1864496409</v>
      </c>
      <c r="E28" s="14"/>
      <c r="F28" s="11">
        <v>19896.034439303479</v>
      </c>
      <c r="G28" s="14"/>
      <c r="H28" s="11">
        <v>155414.78128996131</v>
      </c>
      <c r="I28" s="85"/>
      <c r="J28" s="11">
        <v>78688.950925329162</v>
      </c>
      <c r="K28" s="85"/>
      <c r="L28" s="11">
        <v>867323.95310423477</v>
      </c>
      <c r="M28" s="14"/>
      <c r="N28" s="11">
        <v>867323.95310423477</v>
      </c>
      <c r="O28" s="378"/>
      <c r="P28" s="196"/>
      <c r="Q28" s="378"/>
      <c r="R28" s="196"/>
      <c r="S28" s="378"/>
      <c r="T28" s="112">
        <v>867323.95310423477</v>
      </c>
      <c r="U28" s="29"/>
      <c r="V28" s="44">
        <v>47996</v>
      </c>
      <c r="W28" s="14"/>
      <c r="X28" s="31"/>
      <c r="Y28" s="85"/>
      <c r="Z28" s="11"/>
      <c r="AA28" s="85"/>
      <c r="AB28" s="11">
        <v>16203</v>
      </c>
      <c r="AC28" s="85"/>
      <c r="AD28" s="11"/>
      <c r="AE28" s="85"/>
      <c r="AF28" s="559">
        <v>157601</v>
      </c>
      <c r="AG28" s="559"/>
      <c r="AH28" s="344">
        <v>23121</v>
      </c>
      <c r="AI28" s="85"/>
      <c r="AJ28" s="11"/>
      <c r="AK28" s="115"/>
      <c r="AL28" s="11">
        <v>4500</v>
      </c>
      <c r="AM28" s="85"/>
      <c r="AN28" s="11"/>
      <c r="AO28" s="85"/>
      <c r="AP28" s="112">
        <f t="shared" si="0"/>
        <v>249421</v>
      </c>
      <c r="AQ28" s="101"/>
      <c r="AR28" s="44">
        <f t="shared" si="1"/>
        <v>1116744.9531042348</v>
      </c>
      <c r="AS28" s="101"/>
      <c r="AT28" s="14"/>
      <c r="AU28" s="44">
        <v>16090</v>
      </c>
      <c r="AV28" s="5"/>
      <c r="AX28" s="2844"/>
      <c r="AY28" s="4"/>
      <c r="BB28" s="91"/>
    </row>
    <row r="29" spans="1:54" x14ac:dyDescent="0.2">
      <c r="A29" s="1"/>
      <c r="B29" s="5" t="s">
        <v>506</v>
      </c>
      <c r="C29" s="589" t="s">
        <v>319</v>
      </c>
      <c r="D29" s="11">
        <v>353213.54860957182</v>
      </c>
      <c r="E29" s="14"/>
      <c r="F29" s="11">
        <v>19128.15473130879</v>
      </c>
      <c r="G29" s="14"/>
      <c r="H29" s="11">
        <v>54747.764162172491</v>
      </c>
      <c r="I29" s="85"/>
      <c r="J29" s="11">
        <v>142551.07951999508</v>
      </c>
      <c r="K29" s="85"/>
      <c r="L29" s="588">
        <v>569640.49702304811</v>
      </c>
      <c r="M29" s="14"/>
      <c r="N29" s="11">
        <v>569640.49702304811</v>
      </c>
      <c r="O29" s="4"/>
      <c r="P29" s="196"/>
      <c r="Q29" s="378"/>
      <c r="R29" s="196"/>
      <c r="S29" s="4"/>
      <c r="T29" s="112">
        <v>569640.49702304811</v>
      </c>
      <c r="U29" s="29"/>
      <c r="V29" s="44">
        <v>9102</v>
      </c>
      <c r="W29" s="14"/>
      <c r="X29" s="31"/>
      <c r="Y29" s="85"/>
      <c r="Z29" s="11"/>
      <c r="AA29" s="85"/>
      <c r="AB29" s="11">
        <v>3862</v>
      </c>
      <c r="AC29" s="85"/>
      <c r="AD29" s="11"/>
      <c r="AE29" s="85"/>
      <c r="AF29" s="559">
        <v>1577</v>
      </c>
      <c r="AG29" s="559"/>
      <c r="AH29" s="344">
        <v>0</v>
      </c>
      <c r="AI29" s="85"/>
      <c r="AJ29" s="11"/>
      <c r="AK29" s="114"/>
      <c r="AL29" s="11">
        <v>1061</v>
      </c>
      <c r="AM29" s="85"/>
      <c r="AN29" s="11"/>
      <c r="AO29" s="85"/>
      <c r="AP29" s="112">
        <f>SUM(V29:AN29)</f>
        <v>15602</v>
      </c>
      <c r="AQ29" s="101"/>
      <c r="AR29" s="44">
        <f t="shared" si="1"/>
        <v>585242.49702304811</v>
      </c>
      <c r="AS29" s="101"/>
      <c r="AT29" s="14"/>
      <c r="AU29" s="44">
        <v>3050</v>
      </c>
      <c r="AV29" s="5"/>
      <c r="AX29" s="2844"/>
      <c r="AY29" s="4"/>
      <c r="AZ29" s="544"/>
      <c r="BB29" s="91"/>
    </row>
    <row r="30" spans="1:54" x14ac:dyDescent="0.2">
      <c r="A30" s="1"/>
      <c r="B30" s="5" t="s">
        <v>320</v>
      </c>
      <c r="C30" s="589" t="s">
        <v>321</v>
      </c>
      <c r="D30" s="11">
        <v>580463.23291025416</v>
      </c>
      <c r="E30" s="14"/>
      <c r="F30" s="11">
        <v>71796.071779626698</v>
      </c>
      <c r="G30" s="14"/>
      <c r="H30" s="11">
        <v>127152.76117368488</v>
      </c>
      <c r="I30" s="85"/>
      <c r="J30" s="11">
        <v>16467.567774606392</v>
      </c>
      <c r="K30" s="85"/>
      <c r="L30" s="11">
        <v>795879.63363817206</v>
      </c>
      <c r="M30" s="14"/>
      <c r="N30" s="196">
        <v>793835.63363817206</v>
      </c>
      <c r="O30" s="4"/>
      <c r="P30" s="196"/>
      <c r="Q30" s="378"/>
      <c r="R30" s="196"/>
      <c r="S30" s="4"/>
      <c r="T30" s="112">
        <v>793835.63363817206</v>
      </c>
      <c r="U30" s="29"/>
      <c r="V30" s="44">
        <v>122761</v>
      </c>
      <c r="W30" s="14"/>
      <c r="X30" s="31"/>
      <c r="Y30" s="85"/>
      <c r="Z30" s="11"/>
      <c r="AA30" s="85"/>
      <c r="AB30" s="11">
        <v>4984</v>
      </c>
      <c r="AC30" s="85"/>
      <c r="AD30" s="11"/>
      <c r="AE30" s="85"/>
      <c r="AF30" s="559">
        <v>32541</v>
      </c>
      <c r="AG30" s="559"/>
      <c r="AH30" s="344">
        <v>9612</v>
      </c>
      <c r="AI30" s="85"/>
      <c r="AJ30" s="11"/>
      <c r="AK30" s="114"/>
      <c r="AL30" s="11">
        <v>3000</v>
      </c>
      <c r="AM30" s="85"/>
      <c r="AN30" s="11"/>
      <c r="AO30" s="85"/>
      <c r="AP30" s="112">
        <f t="shared" ref="AP30:AP37" si="2">SUM(V30:AN30)</f>
        <v>172898</v>
      </c>
      <c r="AQ30" s="101"/>
      <c r="AR30" s="44">
        <f t="shared" si="1"/>
        <v>966733.63363817206</v>
      </c>
      <c r="AS30" s="101"/>
      <c r="AT30" s="14"/>
      <c r="AU30" s="44">
        <v>41052</v>
      </c>
      <c r="AV30" s="5"/>
      <c r="AY30" s="4"/>
      <c r="BB30" s="91"/>
    </row>
    <row r="31" spans="1:54" x14ac:dyDescent="0.2">
      <c r="A31" s="1"/>
      <c r="B31" s="5" t="s">
        <v>614</v>
      </c>
      <c r="C31" s="587" t="s">
        <v>322</v>
      </c>
      <c r="D31" s="11">
        <v>169463.12343599746</v>
      </c>
      <c r="E31" s="14"/>
      <c r="F31" s="11">
        <v>32363.791073616467</v>
      </c>
      <c r="G31" s="14"/>
      <c r="H31" s="11">
        <v>31255.938522116703</v>
      </c>
      <c r="I31" s="85"/>
      <c r="J31" s="11">
        <v>2817.7594451094128</v>
      </c>
      <c r="K31" s="85"/>
      <c r="L31" s="11">
        <v>235900.61247684003</v>
      </c>
      <c r="M31" s="14"/>
      <c r="N31" s="196">
        <v>235900.61247684003</v>
      </c>
      <c r="O31" s="4"/>
      <c r="P31" s="196"/>
      <c r="Q31" s="378"/>
      <c r="R31" s="196"/>
      <c r="S31" s="4"/>
      <c r="T31" s="112">
        <v>235900.61247684003</v>
      </c>
      <c r="U31" s="29"/>
      <c r="V31" s="44">
        <v>51647</v>
      </c>
      <c r="W31" s="14"/>
      <c r="X31" s="31"/>
      <c r="Y31" s="85"/>
      <c r="Z31" s="11"/>
      <c r="AA31" s="85"/>
      <c r="AB31" s="11">
        <v>2377</v>
      </c>
      <c r="AC31" s="85"/>
      <c r="AD31" s="11"/>
      <c r="AE31" s="85"/>
      <c r="AF31" s="559">
        <v>26263</v>
      </c>
      <c r="AG31" s="559"/>
      <c r="AH31" s="344">
        <v>0</v>
      </c>
      <c r="AI31" s="85"/>
      <c r="AJ31" s="11"/>
      <c r="AK31" s="114"/>
      <c r="AL31" s="11">
        <v>3855</v>
      </c>
      <c r="AM31" s="85"/>
      <c r="AN31" s="11"/>
      <c r="AO31" s="85"/>
      <c r="AP31" s="112">
        <f t="shared" si="2"/>
        <v>84142</v>
      </c>
      <c r="AQ31" s="101"/>
      <c r="AR31" s="44">
        <f t="shared" si="1"/>
        <v>320042.61247684003</v>
      </c>
      <c r="AS31" s="101"/>
      <c r="AT31" s="14"/>
      <c r="AU31" s="44">
        <v>17356</v>
      </c>
      <c r="AV31" s="5"/>
      <c r="AY31" s="4"/>
      <c r="BB31" s="91"/>
    </row>
    <row r="32" spans="1:54" x14ac:dyDescent="0.2">
      <c r="A32" s="1"/>
      <c r="B32" s="5" t="s">
        <v>509</v>
      </c>
      <c r="C32" s="587" t="s">
        <v>323</v>
      </c>
      <c r="D32" s="11">
        <v>93095.776576261575</v>
      </c>
      <c r="E32" s="14"/>
      <c r="F32" s="11">
        <v>21522.367570509425</v>
      </c>
      <c r="G32" s="14"/>
      <c r="H32" s="11">
        <v>20905.31860344798</v>
      </c>
      <c r="I32" s="85"/>
      <c r="J32" s="11">
        <v>5603.2090353865524</v>
      </c>
      <c r="K32" s="85"/>
      <c r="L32" s="11">
        <v>141126.67178560555</v>
      </c>
      <c r="M32" s="14"/>
      <c r="N32" s="196">
        <v>136198.67178560555</v>
      </c>
      <c r="O32" s="4"/>
      <c r="P32" s="196"/>
      <c r="Q32" s="378"/>
      <c r="R32" s="196"/>
      <c r="S32" s="4"/>
      <c r="T32" s="112">
        <v>136198.67178560555</v>
      </c>
      <c r="U32" s="29"/>
      <c r="V32" s="44">
        <v>31202</v>
      </c>
      <c r="W32" s="14"/>
      <c r="X32" s="31"/>
      <c r="Y32" s="85"/>
      <c r="Z32" s="11"/>
      <c r="AA32" s="85"/>
      <c r="AB32" s="11">
        <v>4043</v>
      </c>
      <c r="AC32" s="85"/>
      <c r="AD32" s="11"/>
      <c r="AE32" s="85"/>
      <c r="AF32" s="559">
        <v>11400</v>
      </c>
      <c r="AG32" s="559"/>
      <c r="AH32" s="344">
        <v>0</v>
      </c>
      <c r="AI32" s="85"/>
      <c r="AJ32" s="11"/>
      <c r="AK32" s="114"/>
      <c r="AL32" s="11">
        <v>4070</v>
      </c>
      <c r="AM32" s="85"/>
      <c r="AN32" s="11"/>
      <c r="AO32" s="85"/>
      <c r="AP32" s="112">
        <f t="shared" si="2"/>
        <v>50715</v>
      </c>
      <c r="AQ32" s="101"/>
      <c r="AR32" s="44">
        <f t="shared" si="1"/>
        <v>186913.67178560555</v>
      </c>
      <c r="AS32" s="101"/>
      <c r="AT32" s="14"/>
      <c r="AU32" s="44">
        <v>10333</v>
      </c>
      <c r="AV32" s="5"/>
      <c r="AY32" s="4"/>
      <c r="BB32" s="91"/>
    </row>
    <row r="33" spans="1:54" x14ac:dyDescent="0.2">
      <c r="A33" s="1"/>
      <c r="B33" s="5" t="s">
        <v>634</v>
      </c>
      <c r="C33" s="587" t="s">
        <v>324</v>
      </c>
      <c r="D33" s="11">
        <v>212329.43469880862</v>
      </c>
      <c r="E33" s="14"/>
      <c r="F33" s="11">
        <v>50944.906868837628</v>
      </c>
      <c r="G33" s="14"/>
      <c r="H33" s="11">
        <v>32792.524081700212</v>
      </c>
      <c r="I33" s="85"/>
      <c r="J33" s="11">
        <v>2867.074486695516</v>
      </c>
      <c r="K33" s="85"/>
      <c r="L33" s="11">
        <v>298933.94013604196</v>
      </c>
      <c r="M33" s="14"/>
      <c r="N33" s="196">
        <v>297430.94013604196</v>
      </c>
      <c r="O33" s="4"/>
      <c r="P33" s="196"/>
      <c r="Q33" s="378"/>
      <c r="R33" s="196"/>
      <c r="S33" s="4"/>
      <c r="T33" s="112">
        <v>297430.94013604196</v>
      </c>
      <c r="U33" s="29"/>
      <c r="V33" s="44">
        <v>60356</v>
      </c>
      <c r="W33" s="14"/>
      <c r="X33" s="31"/>
      <c r="Y33" s="85"/>
      <c r="Z33" s="11"/>
      <c r="AA33" s="85"/>
      <c r="AB33" s="11">
        <v>3538</v>
      </c>
      <c r="AC33" s="85"/>
      <c r="AD33" s="11"/>
      <c r="AE33" s="85"/>
      <c r="AF33" s="559">
        <v>30940</v>
      </c>
      <c r="AG33" s="559"/>
      <c r="AH33" s="344">
        <v>0</v>
      </c>
      <c r="AI33" s="85"/>
      <c r="AJ33" s="11"/>
      <c r="AK33" s="114"/>
      <c r="AL33" s="11">
        <v>5751</v>
      </c>
      <c r="AM33" s="85"/>
      <c r="AN33" s="11"/>
      <c r="AO33" s="85"/>
      <c r="AP33" s="112">
        <f t="shared" si="2"/>
        <v>100585</v>
      </c>
      <c r="AQ33" s="101"/>
      <c r="AR33" s="44">
        <f t="shared" si="1"/>
        <v>398015.94013604196</v>
      </c>
      <c r="AS33" s="101"/>
      <c r="AT33" s="14"/>
      <c r="AU33" s="44">
        <v>20127</v>
      </c>
      <c r="AV33" s="5"/>
      <c r="AX33" s="13"/>
      <c r="AY33" s="4"/>
      <c r="BB33" s="91"/>
    </row>
    <row r="34" spans="1:54" x14ac:dyDescent="0.2">
      <c r="A34" s="1"/>
      <c r="B34" s="5" t="s">
        <v>511</v>
      </c>
      <c r="C34" s="589" t="s">
        <v>325</v>
      </c>
      <c r="D34" s="11">
        <v>200055.39513046402</v>
      </c>
      <c r="E34" s="14"/>
      <c r="F34" s="11">
        <v>39842.434439427241</v>
      </c>
      <c r="G34" s="14"/>
      <c r="H34" s="11">
        <v>32725.943384256654</v>
      </c>
      <c r="I34" s="85"/>
      <c r="J34" s="11">
        <v>36944.618482030506</v>
      </c>
      <c r="K34" s="85"/>
      <c r="L34" s="11">
        <v>309568.39143617847</v>
      </c>
      <c r="M34" s="14"/>
      <c r="N34" s="196">
        <v>309568.39143617847</v>
      </c>
      <c r="O34" s="4"/>
      <c r="P34" s="196"/>
      <c r="Q34" s="378"/>
      <c r="R34" s="196"/>
      <c r="S34" s="4"/>
      <c r="T34" s="112">
        <v>309568.39143617847</v>
      </c>
      <c r="U34" s="29"/>
      <c r="V34" s="44">
        <v>33066</v>
      </c>
      <c r="W34" s="14"/>
      <c r="X34" s="31"/>
      <c r="Y34" s="85"/>
      <c r="Z34" s="11"/>
      <c r="AA34" s="85"/>
      <c r="AB34" s="11">
        <v>296</v>
      </c>
      <c r="AC34" s="85"/>
      <c r="AD34" s="11"/>
      <c r="AE34" s="85"/>
      <c r="AF34" s="559">
        <v>7952</v>
      </c>
      <c r="AG34" s="559"/>
      <c r="AH34" s="344">
        <v>5726</v>
      </c>
      <c r="AI34" s="85"/>
      <c r="AJ34" s="11"/>
      <c r="AK34" s="114"/>
      <c r="AL34" s="11">
        <v>5147</v>
      </c>
      <c r="AM34" s="85"/>
      <c r="AN34" s="11"/>
      <c r="AO34" s="85"/>
      <c r="AP34" s="112">
        <f t="shared" si="2"/>
        <v>52187</v>
      </c>
      <c r="AQ34" s="101"/>
      <c r="AR34" s="44">
        <f t="shared" si="1"/>
        <v>361755.39143617847</v>
      </c>
      <c r="AS34" s="101"/>
      <c r="AT34" s="14"/>
      <c r="AU34" s="44">
        <v>11173</v>
      </c>
      <c r="AV34" s="5"/>
      <c r="AY34" s="4"/>
      <c r="BB34" s="91"/>
    </row>
    <row r="35" spans="1:54" x14ac:dyDescent="0.2">
      <c r="A35" s="1"/>
      <c r="B35" s="5" t="s">
        <v>326</v>
      </c>
      <c r="C35" s="587" t="s">
        <v>327</v>
      </c>
      <c r="D35" s="11">
        <v>422437.44115533703</v>
      </c>
      <c r="E35" s="14"/>
      <c r="F35" s="11">
        <v>26585.169686779238</v>
      </c>
      <c r="G35" s="14"/>
      <c r="H35" s="11">
        <v>54850.741032059581</v>
      </c>
      <c r="I35" s="85"/>
      <c r="J35" s="11">
        <v>117494.19191602984</v>
      </c>
      <c r="K35" s="85"/>
      <c r="L35" s="588">
        <v>621367.49379020568</v>
      </c>
      <c r="M35" s="14"/>
      <c r="N35" s="196">
        <v>621367.49379020568</v>
      </c>
      <c r="O35" s="4"/>
      <c r="P35" s="196"/>
      <c r="Q35" s="378"/>
      <c r="R35" s="196"/>
      <c r="S35" s="4"/>
      <c r="T35" s="112">
        <v>621367.49379020568</v>
      </c>
      <c r="U35" s="29"/>
      <c r="V35" s="44">
        <v>41933</v>
      </c>
      <c r="W35" s="14"/>
      <c r="X35" s="31"/>
      <c r="Y35" s="85"/>
      <c r="Z35" s="11"/>
      <c r="AA35" s="85"/>
      <c r="AB35" s="11">
        <v>5043</v>
      </c>
      <c r="AC35" s="85"/>
      <c r="AD35" s="11"/>
      <c r="AE35" s="85"/>
      <c r="AF35" s="559">
        <v>8015</v>
      </c>
      <c r="AG35" s="559"/>
      <c r="AH35" s="344">
        <v>0</v>
      </c>
      <c r="AI35" s="85"/>
      <c r="AJ35" s="11"/>
      <c r="AK35" s="114"/>
      <c r="AL35" s="11">
        <v>1232</v>
      </c>
      <c r="AM35" s="85"/>
      <c r="AN35" s="11"/>
      <c r="AO35" s="85"/>
      <c r="AP35" s="112">
        <f t="shared" si="2"/>
        <v>56223</v>
      </c>
      <c r="AQ35" s="101"/>
      <c r="AR35" s="44">
        <f t="shared" si="1"/>
        <v>677590.49379020568</v>
      </c>
      <c r="AS35" s="101"/>
      <c r="AT35" s="243"/>
      <c r="AU35" s="44">
        <v>14004</v>
      </c>
      <c r="AV35" s="5"/>
      <c r="AW35" s="60"/>
      <c r="AY35" s="4"/>
      <c r="AZ35" s="544"/>
      <c r="BB35" s="91"/>
    </row>
    <row r="36" spans="1:54" x14ac:dyDescent="0.2">
      <c r="A36" s="1"/>
      <c r="B36" s="5" t="s">
        <v>513</v>
      </c>
      <c r="C36" s="589" t="s">
        <v>328</v>
      </c>
      <c r="D36" s="11">
        <v>96752.129913110053</v>
      </c>
      <c r="E36" s="14"/>
      <c r="F36" s="11">
        <v>21988.76664127894</v>
      </c>
      <c r="G36" s="14"/>
      <c r="H36" s="11">
        <v>24795.570082430062</v>
      </c>
      <c r="I36" s="85"/>
      <c r="J36" s="11">
        <v>10566.172789491453</v>
      </c>
      <c r="K36" s="85"/>
      <c r="L36" s="11">
        <v>154102.63942631052</v>
      </c>
      <c r="M36" s="14"/>
      <c r="N36" s="196">
        <v>154102.63942631052</v>
      </c>
      <c r="O36" s="4"/>
      <c r="P36" s="196"/>
      <c r="Q36" s="378"/>
      <c r="R36" s="196"/>
      <c r="S36" s="4"/>
      <c r="T36" s="112">
        <v>154102.63942631052</v>
      </c>
      <c r="U36" s="29"/>
      <c r="V36" s="44">
        <v>26158</v>
      </c>
      <c r="W36" s="14"/>
      <c r="X36" s="31"/>
      <c r="Y36" s="85"/>
      <c r="Z36" s="11"/>
      <c r="AA36" s="85"/>
      <c r="AB36" s="11">
        <v>1747</v>
      </c>
      <c r="AC36" s="85"/>
      <c r="AD36" s="11"/>
      <c r="AE36" s="85"/>
      <c r="AF36" s="559">
        <v>613</v>
      </c>
      <c r="AG36" s="559"/>
      <c r="AH36" s="344">
        <v>5833</v>
      </c>
      <c r="AI36" s="85"/>
      <c r="AJ36" s="11"/>
      <c r="AK36" s="114"/>
      <c r="AL36" s="11">
        <v>1775</v>
      </c>
      <c r="AM36" s="85"/>
      <c r="AN36" s="11"/>
      <c r="AO36" s="85"/>
      <c r="AP36" s="112">
        <f t="shared" si="2"/>
        <v>36126</v>
      </c>
      <c r="AQ36" s="101"/>
      <c r="AR36" s="44">
        <f t="shared" si="1"/>
        <v>190228.63942631052</v>
      </c>
      <c r="AS36" s="101"/>
      <c r="AT36" s="14"/>
      <c r="AU36" s="44">
        <v>8878</v>
      </c>
      <c r="AV36" s="5"/>
      <c r="AY36" s="4"/>
      <c r="BB36" s="91"/>
    </row>
    <row r="37" spans="1:54" s="60" customFormat="1" ht="13.5" thickBot="1" x14ac:dyDescent="0.25">
      <c r="A37" s="70" t="s">
        <v>529</v>
      </c>
      <c r="B37" s="71"/>
      <c r="C37" s="131"/>
      <c r="D37" s="12"/>
      <c r="E37" s="17"/>
      <c r="F37" s="12"/>
      <c r="G37" s="17"/>
      <c r="H37" s="12"/>
      <c r="I37" s="88"/>
      <c r="J37" s="12"/>
      <c r="K37" s="88"/>
      <c r="L37" s="78"/>
      <c r="M37" s="17"/>
      <c r="N37" s="212">
        <v>13811</v>
      </c>
      <c r="O37" s="539" t="s">
        <v>492</v>
      </c>
      <c r="P37" s="212"/>
      <c r="Q37" s="502"/>
      <c r="R37" s="212"/>
      <c r="S37" s="539"/>
      <c r="T37" s="113">
        <v>13811</v>
      </c>
      <c r="U37" s="131"/>
      <c r="V37" s="89">
        <v>17569</v>
      </c>
      <c r="W37" s="1903" t="s">
        <v>489</v>
      </c>
      <c r="X37" s="584">
        <v>66000</v>
      </c>
      <c r="Y37" s="585"/>
      <c r="Z37" s="78">
        <v>14001</v>
      </c>
      <c r="AA37" s="318"/>
      <c r="AB37" s="78"/>
      <c r="AC37" s="318"/>
      <c r="AD37" s="78">
        <v>600000</v>
      </c>
      <c r="AE37" s="318"/>
      <c r="AF37" s="131"/>
      <c r="AG37" s="131"/>
      <c r="AH37" s="586"/>
      <c r="AI37" s="318"/>
      <c r="AJ37" s="78">
        <v>445000</v>
      </c>
      <c r="AK37" s="250"/>
      <c r="AL37" s="78">
        <v>7799</v>
      </c>
      <c r="AM37" s="585" t="s">
        <v>487</v>
      </c>
      <c r="AN37" s="78">
        <v>11000</v>
      </c>
      <c r="AO37" s="88"/>
      <c r="AP37" s="1901">
        <f t="shared" si="2"/>
        <v>1161369</v>
      </c>
      <c r="AQ37" s="133"/>
      <c r="AR37" s="1902">
        <f t="shared" si="1"/>
        <v>1175180</v>
      </c>
      <c r="AS37" s="133"/>
      <c r="AU37" s="89">
        <v>34279</v>
      </c>
      <c r="AV37" s="577" t="s">
        <v>525</v>
      </c>
      <c r="AW37"/>
      <c r="AX37"/>
      <c r="AY37" s="4"/>
      <c r="BB37" s="91"/>
    </row>
    <row r="38" spans="1:54" ht="13.5" thickBot="1" x14ac:dyDescent="0.25">
      <c r="A38" s="87" t="s">
        <v>488</v>
      </c>
      <c r="B38" s="7"/>
      <c r="C38" s="17"/>
      <c r="D38" s="96">
        <v>6772475</v>
      </c>
      <c r="E38" s="177"/>
      <c r="F38" s="96">
        <v>705298</v>
      </c>
      <c r="G38" s="177"/>
      <c r="H38" s="96">
        <v>1385583.7966643104</v>
      </c>
      <c r="I38" s="139"/>
      <c r="J38" s="96">
        <v>1236835.6123622744</v>
      </c>
      <c r="K38" s="217"/>
      <c r="L38" s="96">
        <v>10100193.219026584</v>
      </c>
      <c r="M38" s="216"/>
      <c r="N38" s="220">
        <v>10100193.219026584</v>
      </c>
      <c r="O38" s="217"/>
      <c r="P38" s="212">
        <v>53681</v>
      </c>
      <c r="Q38" s="502"/>
      <c r="R38" s="212">
        <v>80000</v>
      </c>
      <c r="S38" s="79"/>
      <c r="T38" s="78">
        <v>10233874</v>
      </c>
      <c r="U38" s="539"/>
      <c r="V38" s="198">
        <f>SUM(V14:V37)</f>
        <v>1032696</v>
      </c>
      <c r="W38" s="216"/>
      <c r="X38" s="78">
        <v>66000</v>
      </c>
      <c r="Y38" s="88"/>
      <c r="Z38" s="78">
        <v>14001</v>
      </c>
      <c r="AA38" s="88"/>
      <c r="AB38" s="78">
        <f>SUM(AB14:AB37)</f>
        <v>85244</v>
      </c>
      <c r="AC38" s="17"/>
      <c r="AD38" s="78">
        <v>600000</v>
      </c>
      <c r="AE38" s="163"/>
      <c r="AF38" s="78">
        <f>SUM(AF14:AF37)</f>
        <v>377928</v>
      </c>
      <c r="AG38" s="163"/>
      <c r="AH38" s="78">
        <f>SUM(AH14:AH37)</f>
        <v>77105</v>
      </c>
      <c r="AI38" s="244"/>
      <c r="AJ38" s="578">
        <v>445000</v>
      </c>
      <c r="AK38" s="163"/>
      <c r="AL38" s="78">
        <f>SUM(AL14:AL37)</f>
        <v>114000</v>
      </c>
      <c r="AM38" s="227"/>
      <c r="AN38" s="129">
        <v>11000</v>
      </c>
      <c r="AO38" s="576" t="s">
        <v>490</v>
      </c>
      <c r="AP38" s="78">
        <f>SUM(AP14:AP37)</f>
        <v>2822974</v>
      </c>
      <c r="AQ38" s="102"/>
      <c r="AR38" s="89">
        <f>SUM(AR14:AR37)+1</f>
        <v>13056848.219026584</v>
      </c>
      <c r="AS38" s="194"/>
      <c r="AU38" s="89">
        <v>375279</v>
      </c>
      <c r="AV38" s="7"/>
      <c r="AY38" s="52"/>
      <c r="BB38" s="91"/>
    </row>
    <row r="39" spans="1:54" ht="15" x14ac:dyDescent="0.2">
      <c r="A39" s="34" t="s">
        <v>543</v>
      </c>
      <c r="B39" s="34"/>
      <c r="C39" s="34"/>
      <c r="D39" s="4"/>
      <c r="E39" s="14"/>
      <c r="F39" s="4"/>
      <c r="G39" s="14"/>
      <c r="H39" s="4"/>
      <c r="I39" s="14"/>
      <c r="J39" s="4"/>
      <c r="K39" s="14"/>
      <c r="L39" s="14"/>
      <c r="M39" s="14"/>
      <c r="N39" s="34"/>
      <c r="O39" s="34"/>
      <c r="P39" s="34"/>
      <c r="Q39" s="34"/>
      <c r="R39" s="34"/>
      <c r="S39" s="34"/>
      <c r="T39" s="34"/>
      <c r="U39" s="34"/>
      <c r="V39"/>
      <c r="AB39" s="99"/>
      <c r="AU39"/>
    </row>
    <row r="40" spans="1:54" ht="15" x14ac:dyDescent="0.2">
      <c r="A40" s="34" t="s">
        <v>544</v>
      </c>
      <c r="B40" s="34"/>
      <c r="C40" s="34"/>
      <c r="D40" s="4"/>
      <c r="E40" s="14"/>
      <c r="F40" s="4"/>
      <c r="G40" s="14"/>
      <c r="H40" s="4"/>
      <c r="I40" s="14"/>
      <c r="J40" s="4"/>
      <c r="K40" s="14"/>
      <c r="L40" s="14"/>
      <c r="M40" s="14"/>
      <c r="N40" s="34"/>
      <c r="O40" s="34"/>
      <c r="P40" s="34"/>
      <c r="Q40" s="34"/>
      <c r="R40" s="34"/>
      <c r="S40" s="34"/>
      <c r="T40" s="34"/>
      <c r="U40" s="34"/>
      <c r="V40"/>
      <c r="AB40" s="99"/>
      <c r="AU40"/>
    </row>
    <row r="41" spans="1:54" ht="15" x14ac:dyDescent="0.2">
      <c r="A41" s="869" t="s">
        <v>819</v>
      </c>
      <c r="B41" s="34"/>
      <c r="C41" s="34"/>
      <c r="D41" s="4"/>
      <c r="E41" s="14"/>
      <c r="F41" s="4"/>
      <c r="G41" s="14"/>
      <c r="H41" s="4"/>
      <c r="I41" s="14"/>
      <c r="J41" s="4"/>
      <c r="K41" s="14"/>
      <c r="L41" s="14"/>
      <c r="M41" s="14"/>
    </row>
    <row r="42" spans="1:54" ht="15" x14ac:dyDescent="0.2">
      <c r="A42" s="34" t="s">
        <v>698</v>
      </c>
      <c r="B42" s="34"/>
      <c r="C42" s="34"/>
      <c r="D42" s="14"/>
      <c r="E42" s="14"/>
      <c r="F42" s="14"/>
      <c r="G42" s="14"/>
      <c r="H42" s="14"/>
      <c r="I42" s="14"/>
      <c r="J42" s="14"/>
      <c r="K42" s="76"/>
      <c r="L42" s="76"/>
      <c r="M42" s="76"/>
    </row>
    <row r="43" spans="1:54" ht="15" x14ac:dyDescent="0.2">
      <c r="A43" s="34" t="s">
        <v>545</v>
      </c>
      <c r="B43" s="34"/>
      <c r="C43" s="34"/>
      <c r="D43" s="14"/>
      <c r="E43" s="14"/>
      <c r="F43" s="14"/>
      <c r="G43" s="14"/>
      <c r="H43" s="14"/>
      <c r="I43" s="14"/>
      <c r="J43" s="14"/>
      <c r="K43" s="76"/>
      <c r="L43" s="76"/>
      <c r="M43" s="76"/>
    </row>
    <row r="44" spans="1:54" ht="15" x14ac:dyDescent="0.2">
      <c r="A44" s="34" t="s">
        <v>699</v>
      </c>
      <c r="B44" s="34"/>
      <c r="C44" s="34"/>
      <c r="D44" s="4"/>
      <c r="E44" s="14"/>
      <c r="F44" s="4"/>
      <c r="G44" s="14"/>
      <c r="H44" s="4"/>
      <c r="I44" s="14"/>
      <c r="J44" s="4"/>
      <c r="K44" s="14"/>
      <c r="L44" s="14"/>
      <c r="M44" s="14"/>
    </row>
    <row r="45" spans="1:54" ht="15" x14ac:dyDescent="0.2">
      <c r="A45" s="34"/>
      <c r="B45" s="34"/>
      <c r="C45" s="34"/>
      <c r="D45" s="106"/>
      <c r="E45" s="106"/>
      <c r="F45" s="106"/>
      <c r="G45" s="106"/>
      <c r="H45" s="106"/>
      <c r="I45" s="106"/>
      <c r="J45" s="106"/>
      <c r="K45" s="106"/>
      <c r="L45" s="106"/>
      <c r="M45" s="106"/>
    </row>
    <row r="46" spans="1:54" x14ac:dyDescent="0.2">
      <c r="H46" s="52"/>
      <c r="J46" s="52"/>
      <c r="N46" s="52"/>
      <c r="O46" s="52"/>
      <c r="P46" s="52"/>
      <c r="Q46" s="52"/>
      <c r="R46" s="52"/>
      <c r="S46" s="52"/>
      <c r="T46" s="52"/>
    </row>
    <row r="47" spans="1:54" x14ac:dyDescent="0.2">
      <c r="N47" s="52"/>
      <c r="O47" s="52"/>
      <c r="P47" s="52"/>
      <c r="Q47" s="52"/>
      <c r="R47" s="52"/>
      <c r="S47" s="52"/>
      <c r="T47" s="52"/>
      <c r="AX47" s="60"/>
    </row>
    <row r="53" spans="50:50" ht="15" x14ac:dyDescent="0.2">
      <c r="AX53" s="34"/>
    </row>
    <row r="54" spans="50:50" ht="15" x14ac:dyDescent="0.2">
      <c r="AX54" s="34"/>
    </row>
    <row r="55" spans="50:50" ht="15" x14ac:dyDescent="0.2">
      <c r="AX55" s="34"/>
    </row>
    <row r="56" spans="50:50" ht="15" x14ac:dyDescent="0.2">
      <c r="AX56" s="34"/>
    </row>
    <row r="57" spans="50:50" ht="15" x14ac:dyDescent="0.2">
      <c r="AX57" s="34"/>
    </row>
    <row r="58" spans="50:50" ht="15" x14ac:dyDescent="0.2">
      <c r="AX58" s="34"/>
    </row>
    <row r="59" spans="50:50" ht="15" x14ac:dyDescent="0.2">
      <c r="AX59" s="34"/>
    </row>
    <row r="60" spans="50:50" ht="15" x14ac:dyDescent="0.2">
      <c r="AX60" s="34"/>
    </row>
    <row r="61" spans="50:50" ht="15" x14ac:dyDescent="0.2">
      <c r="AX61" s="34"/>
    </row>
    <row r="62" spans="50:50" ht="15" x14ac:dyDescent="0.2">
      <c r="AX62" s="34"/>
    </row>
    <row r="63" spans="50:50" ht="15" x14ac:dyDescent="0.2">
      <c r="AX63" s="34"/>
    </row>
    <row r="64" spans="50:50" ht="15" x14ac:dyDescent="0.2">
      <c r="AX64" s="34"/>
    </row>
    <row r="66" spans="50:50" ht="15" x14ac:dyDescent="0.2">
      <c r="AX66" s="34"/>
    </row>
    <row r="67" spans="50:50" ht="15" x14ac:dyDescent="0.2">
      <c r="AX67" s="34"/>
    </row>
  </sheetData>
  <mergeCells count="79">
    <mergeCell ref="AD13:AE13"/>
    <mergeCell ref="AF13:AG13"/>
    <mergeCell ref="AH13:AI13"/>
    <mergeCell ref="AL9:AM9"/>
    <mergeCell ref="AH9:AI9"/>
    <mergeCell ref="H8:I8"/>
    <mergeCell ref="Z11:AA11"/>
    <mergeCell ref="AJ10:AK10"/>
    <mergeCell ref="AJ11:AK11"/>
    <mergeCell ref="AJ9:AK9"/>
    <mergeCell ref="Z10:AA10"/>
    <mergeCell ref="V8:AA8"/>
    <mergeCell ref="X10:Y10"/>
    <mergeCell ref="R7:S7"/>
    <mergeCell ref="X9:Y9"/>
    <mergeCell ref="J13:K13"/>
    <mergeCell ref="V10:W10"/>
    <mergeCell ref="J7:K7"/>
    <mergeCell ref="Z12:AA12"/>
    <mergeCell ref="D13:E13"/>
    <mergeCell ref="F13:G13"/>
    <mergeCell ref="H13:I13"/>
    <mergeCell ref="D9:E9"/>
    <mergeCell ref="D10:E10"/>
    <mergeCell ref="H10:I10"/>
    <mergeCell ref="AU7:AV7"/>
    <mergeCell ref="AU5:AV5"/>
    <mergeCell ref="AD9:AE9"/>
    <mergeCell ref="AU6:AV6"/>
    <mergeCell ref="AF8:AG8"/>
    <mergeCell ref="AU8:AV8"/>
    <mergeCell ref="AU9:AV9"/>
    <mergeCell ref="AR9:AS9"/>
    <mergeCell ref="AD6:AE6"/>
    <mergeCell ref="AB7:AC7"/>
    <mergeCell ref="AD8:AE8"/>
    <mergeCell ref="AD7:AE7"/>
    <mergeCell ref="AN7:AO7"/>
    <mergeCell ref="AD10:AE10"/>
    <mergeCell ref="AN9:AO9"/>
    <mergeCell ref="AJ8:AK8"/>
    <mergeCell ref="AH8:AI8"/>
    <mergeCell ref="A5:B5"/>
    <mergeCell ref="A8:B8"/>
    <mergeCell ref="F6:G6"/>
    <mergeCell ref="H6:I6"/>
    <mergeCell ref="J6:K6"/>
    <mergeCell ref="D8:E8"/>
    <mergeCell ref="D7:E7"/>
    <mergeCell ref="J8:K8"/>
    <mergeCell ref="D5:E5"/>
    <mergeCell ref="F5:G5"/>
    <mergeCell ref="H5:I5"/>
    <mergeCell ref="J5:K5"/>
    <mergeCell ref="D6:E6"/>
    <mergeCell ref="F7:G7"/>
    <mergeCell ref="H7:I7"/>
    <mergeCell ref="F8:G8"/>
    <mergeCell ref="AR4:AS4"/>
    <mergeCell ref="AR8:AS8"/>
    <mergeCell ref="AL8:AM8"/>
    <mergeCell ref="AL7:AM7"/>
    <mergeCell ref="AJ7:AK7"/>
    <mergeCell ref="V6:AA6"/>
    <mergeCell ref="V5:AA5"/>
    <mergeCell ref="AX26:AX29"/>
    <mergeCell ref="AF6:AM6"/>
    <mergeCell ref="N3:U3"/>
    <mergeCell ref="V3:AQ3"/>
    <mergeCell ref="Z9:AA9"/>
    <mergeCell ref="V9:W9"/>
    <mergeCell ref="AF9:AG9"/>
    <mergeCell ref="V7:AA7"/>
    <mergeCell ref="AU10:AV10"/>
    <mergeCell ref="AR10:AS10"/>
    <mergeCell ref="P7:Q7"/>
    <mergeCell ref="AD5:AE5"/>
    <mergeCell ref="AF7:AI7"/>
    <mergeCell ref="AN8:AO8"/>
  </mergeCells>
  <phoneticPr fontId="0" type="noConversion"/>
  <pageMargins left="0.35" right="0.2" top="1.1499999999999999" bottom="0.2" header="0.5" footer="0.5"/>
  <pageSetup paperSize="9" scale="61"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76</vt:i4>
      </vt:variant>
    </vt:vector>
  </HeadingPairs>
  <TitlesOfParts>
    <vt:vector size="158" baseType="lpstr">
      <vt:lpstr>FRONT COVER</vt:lpstr>
      <vt:lpstr>PREFACE</vt:lpstr>
      <vt:lpstr>CONTENTS</vt:lpstr>
      <vt:lpstr>Section 1</vt:lpstr>
      <vt:lpstr>Notes on 1</vt:lpstr>
      <vt:lpstr>04</vt:lpstr>
      <vt:lpstr>05</vt:lpstr>
      <vt:lpstr>06</vt:lpstr>
      <vt:lpstr>07</vt:lpstr>
      <vt:lpstr>08</vt:lpstr>
      <vt:lpstr>09</vt:lpstr>
      <vt:lpstr>10</vt:lpstr>
      <vt:lpstr>11</vt:lpstr>
      <vt:lpstr>12</vt:lpstr>
      <vt:lpstr>13</vt:lpstr>
      <vt:lpstr>14</vt:lpstr>
      <vt:lpstr>15</vt:lpstr>
      <vt:lpstr>16</vt:lpstr>
      <vt:lpstr>17</vt:lpstr>
      <vt:lpstr>Section 2</vt:lpstr>
      <vt:lpstr>Notes on 3</vt:lpstr>
      <vt:lpstr>Research 04</vt:lpstr>
      <vt:lpstr>Teaching Output 04 </vt:lpstr>
      <vt:lpstr>Teaching input 04</vt:lpstr>
      <vt:lpstr>Inst factors 04</vt:lpstr>
      <vt:lpstr>Migration 04</vt:lpstr>
      <vt:lpstr>Research 05</vt:lpstr>
      <vt:lpstr>Teaching Output 05 </vt:lpstr>
      <vt:lpstr>Teaching input 05</vt:lpstr>
      <vt:lpstr>Inst factors 05</vt:lpstr>
      <vt:lpstr>Migration 05</vt:lpstr>
      <vt:lpstr>Research 06</vt:lpstr>
      <vt:lpstr>Teaching Output 06 </vt:lpstr>
      <vt:lpstr>Teaching input 06</vt:lpstr>
      <vt:lpstr>Inst factors 06</vt:lpstr>
      <vt:lpstr>Migration 06</vt:lpstr>
      <vt:lpstr>Research 07</vt:lpstr>
      <vt:lpstr>Teaching Output 07 </vt:lpstr>
      <vt:lpstr>Teaching input 07</vt:lpstr>
      <vt:lpstr>Inst factors 07</vt:lpstr>
      <vt:lpstr>Research 08</vt:lpstr>
      <vt:lpstr>Teaching Output 08 </vt:lpstr>
      <vt:lpstr>Teaching input 08</vt:lpstr>
      <vt:lpstr>Inst factors 08</vt:lpstr>
      <vt:lpstr>Inflation adj 08</vt:lpstr>
      <vt:lpstr>Research 09</vt:lpstr>
      <vt:lpstr>Teaching Output 09 </vt:lpstr>
      <vt:lpstr>Teaching input 09</vt:lpstr>
      <vt:lpstr>Inst factors 09</vt:lpstr>
      <vt:lpstr>Research 10</vt:lpstr>
      <vt:lpstr>Teaching Output 10</vt:lpstr>
      <vt:lpstr>Teaching input 10</vt:lpstr>
      <vt:lpstr>Inst factors 10</vt:lpstr>
      <vt:lpstr>Research 11</vt:lpstr>
      <vt:lpstr>Teaching Output 11</vt:lpstr>
      <vt:lpstr>Teaching input 11</vt:lpstr>
      <vt:lpstr>Inst factors 11</vt:lpstr>
      <vt:lpstr>Research 12</vt:lpstr>
      <vt:lpstr>Teaching Output 12</vt:lpstr>
      <vt:lpstr>Teaching input 12</vt:lpstr>
      <vt:lpstr>Inst factors 12</vt:lpstr>
      <vt:lpstr>Research 13</vt:lpstr>
      <vt:lpstr>Teaching Output 13</vt:lpstr>
      <vt:lpstr>Teaching input 13</vt:lpstr>
      <vt:lpstr>Inst factors 13</vt:lpstr>
      <vt:lpstr>Research 14</vt:lpstr>
      <vt:lpstr>Teaching Output 14</vt:lpstr>
      <vt:lpstr>Teaching input 14</vt:lpstr>
      <vt:lpstr>Inst factors 14</vt:lpstr>
      <vt:lpstr>Research 15</vt:lpstr>
      <vt:lpstr>Teaching Output 15</vt:lpstr>
      <vt:lpstr>Teaching input 15</vt:lpstr>
      <vt:lpstr>Inst factors 15</vt:lpstr>
      <vt:lpstr>Research 16</vt:lpstr>
      <vt:lpstr>Teaching Output 16</vt:lpstr>
      <vt:lpstr>Teaching input 16</vt:lpstr>
      <vt:lpstr>Inst factors 16</vt:lpstr>
      <vt:lpstr>Research 17</vt:lpstr>
      <vt:lpstr>Teaching Output 17</vt:lpstr>
      <vt:lpstr>Teaching input 17</vt:lpstr>
      <vt:lpstr>Inst factors 17</vt:lpstr>
      <vt:lpstr>Manual adj 17</vt:lpstr>
      <vt:lpstr>'04'!Print_Area</vt:lpstr>
      <vt:lpstr>'05'!Print_Area</vt:lpstr>
      <vt:lpstr>'06'!Print_Area</vt:lpstr>
      <vt:lpstr>'07'!Print_Area</vt:lpstr>
      <vt:lpstr>'08'!Print_Area</vt:lpstr>
      <vt:lpstr>'09'!Print_Area</vt:lpstr>
      <vt:lpstr>'10'!Print_Area</vt:lpstr>
      <vt:lpstr>'11'!Print_Area</vt:lpstr>
      <vt:lpstr>'12'!Print_Area</vt:lpstr>
      <vt:lpstr>'13'!Print_Area</vt:lpstr>
      <vt:lpstr>'14'!Print_Area</vt:lpstr>
      <vt:lpstr>'15'!Print_Area</vt:lpstr>
      <vt:lpstr>'16'!Print_Area</vt:lpstr>
      <vt:lpstr>'17'!Print_Area</vt:lpstr>
      <vt:lpstr>'Inflation adj 08'!Print_Area</vt:lpstr>
      <vt:lpstr>'Inst factors 04'!Print_Area</vt:lpstr>
      <vt:lpstr>'Inst factors 05'!Print_Area</vt:lpstr>
      <vt:lpstr>'Inst factors 06'!Print_Area</vt:lpstr>
      <vt:lpstr>'Inst factors 07'!Print_Area</vt:lpstr>
      <vt:lpstr>'Inst factors 08'!Print_Area</vt:lpstr>
      <vt:lpstr>'Inst factors 09'!Print_Area</vt:lpstr>
      <vt:lpstr>'Inst factors 10'!Print_Area</vt:lpstr>
      <vt:lpstr>'Inst factors 11'!Print_Area</vt:lpstr>
      <vt:lpstr>'Inst factors 12'!Print_Area</vt:lpstr>
      <vt:lpstr>'Inst factors 13'!Print_Area</vt:lpstr>
      <vt:lpstr>'Inst factors 14'!Print_Area</vt:lpstr>
      <vt:lpstr>'Inst factors 15'!Print_Area</vt:lpstr>
      <vt:lpstr>'Inst factors 16'!Print_Area</vt:lpstr>
      <vt:lpstr>'Inst factors 17'!Print_Area</vt:lpstr>
      <vt:lpstr>'Manual adj 17'!Print_Area</vt:lpstr>
      <vt:lpstr>'Migration 04'!Print_Area</vt:lpstr>
      <vt:lpstr>'Migration 05'!Print_Area</vt:lpstr>
      <vt:lpstr>'Migration 06'!Print_Area</vt:lpstr>
      <vt:lpstr>'Notes on 1'!Print_Area</vt:lpstr>
      <vt:lpstr>'Notes on 3'!Print_Area</vt:lpstr>
      <vt:lpstr>'Research 04'!Print_Area</vt:lpstr>
      <vt:lpstr>'Research 05'!Print_Area</vt:lpstr>
      <vt:lpstr>'Research 06'!Print_Area</vt:lpstr>
      <vt:lpstr>'Research 07'!Print_Area</vt:lpstr>
      <vt:lpstr>'Research 08'!Print_Area</vt:lpstr>
      <vt:lpstr>'Research 09'!Print_Area</vt:lpstr>
      <vt:lpstr>'Research 10'!Print_Area</vt:lpstr>
      <vt:lpstr>'Research 11'!Print_Area</vt:lpstr>
      <vt:lpstr>'Research 12'!Print_Area</vt:lpstr>
      <vt:lpstr>'Research 13'!Print_Area</vt:lpstr>
      <vt:lpstr>'Research 14'!Print_Area</vt:lpstr>
      <vt:lpstr>'Research 15'!Print_Area</vt:lpstr>
      <vt:lpstr>'Research 16'!Print_Area</vt:lpstr>
      <vt:lpstr>'Research 17'!Print_Area</vt:lpstr>
      <vt:lpstr>'Teaching input 04'!Print_Area</vt:lpstr>
      <vt:lpstr>'Teaching input 05'!Print_Area</vt:lpstr>
      <vt:lpstr>'Teaching input 06'!Print_Area</vt:lpstr>
      <vt:lpstr>'Teaching input 07'!Print_Area</vt:lpstr>
      <vt:lpstr>'Teaching input 08'!Print_Area</vt:lpstr>
      <vt:lpstr>'Teaching input 09'!Print_Area</vt:lpstr>
      <vt:lpstr>'Teaching input 10'!Print_Area</vt:lpstr>
      <vt:lpstr>'Teaching input 11'!Print_Area</vt:lpstr>
      <vt:lpstr>'Teaching input 12'!Print_Area</vt:lpstr>
      <vt:lpstr>'Teaching input 13'!Print_Area</vt:lpstr>
      <vt:lpstr>'Teaching input 14'!Print_Area</vt:lpstr>
      <vt:lpstr>'Teaching input 15'!Print_Area</vt:lpstr>
      <vt:lpstr>'Teaching input 16'!Print_Area</vt:lpstr>
      <vt:lpstr>'Teaching input 17'!Print_Area</vt:lpstr>
      <vt:lpstr>'Teaching Output 04 '!Print_Area</vt:lpstr>
      <vt:lpstr>'Teaching Output 06 '!Print_Area</vt:lpstr>
      <vt:lpstr>'Teaching Output 07 '!Print_Area</vt:lpstr>
      <vt:lpstr>'Teaching Output 08 '!Print_Area</vt:lpstr>
      <vt:lpstr>'Teaching Output 09 '!Print_Area</vt:lpstr>
      <vt:lpstr>'Teaching Output 10'!Print_Area</vt:lpstr>
      <vt:lpstr>'Teaching Output 11'!Print_Area</vt:lpstr>
      <vt:lpstr>'Teaching Output 12'!Print_Area</vt:lpstr>
      <vt:lpstr>'Teaching Output 13'!Print_Area</vt:lpstr>
      <vt:lpstr>'Teaching Output 14'!Print_Area</vt:lpstr>
      <vt:lpstr>'Teaching Output 15'!Print_Area</vt:lpstr>
      <vt:lpstr>'Teaching Output 16'!Print_Area</vt:lpstr>
      <vt:lpstr>'Teaching Output 17'!Print_Area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June 2001</dc:subject>
  <dc:creator>Report on HE Budgets</dc:creator>
  <cp:lastModifiedBy>Bingwa.Babulele</cp:lastModifiedBy>
  <cp:lastPrinted>2017-06-02T10:27:43Z</cp:lastPrinted>
  <dcterms:created xsi:type="dcterms:W3CDTF">1998-10-07T08:36:14Z</dcterms:created>
  <dcterms:modified xsi:type="dcterms:W3CDTF">2017-06-22T14:57:19Z</dcterms:modified>
</cp:coreProperties>
</file>