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\Downloads\Submission\"/>
    </mc:Choice>
  </mc:AlternateContent>
  <xr:revisionPtr revIDLastSave="0" documentId="13_ncr:1_{2A2500E4-BA9C-4E53-978D-601C69C96F61}" xr6:coauthVersionLast="47" xr6:coauthVersionMax="47" xr10:uidLastSave="{00000000-0000-0000-0000-000000000000}"/>
  <bookViews>
    <workbookView xWindow="1170" yWindow="60" windowWidth="25830" windowHeight="15540" xr2:uid="{1420FF52-25C4-4D4E-9D79-2BBDB3640A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Q20" i="1" s="1"/>
  <c r="H7" i="1"/>
  <c r="I7" i="1" s="1"/>
  <c r="H8" i="1"/>
  <c r="I8" i="1" s="1"/>
  <c r="N8" i="1"/>
  <c r="N5" i="1"/>
  <c r="N6" i="1"/>
  <c r="N7" i="1"/>
  <c r="N9" i="1"/>
  <c r="N10" i="1"/>
  <c r="N12" i="1"/>
  <c r="N13" i="1"/>
  <c r="N15" i="1"/>
  <c r="N16" i="1"/>
  <c r="N17" i="1"/>
  <c r="N18" i="1"/>
  <c r="N19" i="1"/>
  <c r="N20" i="1"/>
  <c r="C21" i="1"/>
  <c r="D20" i="1" s="1"/>
  <c r="E21" i="1"/>
  <c r="F6" i="1" s="1"/>
  <c r="H6" i="1" s="1"/>
  <c r="I6" i="1" s="1"/>
  <c r="J7" i="1" l="1"/>
  <c r="D18" i="1"/>
  <c r="J6" i="1"/>
  <c r="J8" i="1"/>
  <c r="D17" i="1"/>
  <c r="D16" i="1"/>
  <c r="D15" i="1"/>
  <c r="D14" i="1"/>
  <c r="D19" i="1"/>
  <c r="D6" i="1"/>
  <c r="G6" i="1" s="1"/>
  <c r="D11" i="1"/>
  <c r="D10" i="1"/>
  <c r="D7" i="1"/>
  <c r="G7" i="1" s="1"/>
  <c r="D4" i="1"/>
  <c r="D5" i="1"/>
  <c r="D13" i="1"/>
  <c r="D12" i="1"/>
  <c r="D9" i="1"/>
  <c r="D8" i="1"/>
  <c r="G8" i="1" s="1"/>
  <c r="F5" i="1"/>
  <c r="H5" i="1" s="1"/>
  <c r="F4" i="1"/>
  <c r="H4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I16" i="1" l="1"/>
  <c r="J16" i="1" s="1"/>
  <c r="I9" i="1"/>
  <c r="J9" i="1" s="1"/>
  <c r="I18" i="1"/>
  <c r="J18" i="1" s="1"/>
  <c r="I12" i="1"/>
  <c r="J12" i="1" s="1"/>
  <c r="I11" i="1"/>
  <c r="J11" i="1" s="1"/>
  <c r="I10" i="1"/>
  <c r="J10" i="1"/>
  <c r="I5" i="1"/>
  <c r="J5" i="1" s="1"/>
  <c r="I17" i="1"/>
  <c r="J17" i="1" s="1"/>
  <c r="I19" i="1"/>
  <c r="J19" i="1" s="1"/>
  <c r="I13" i="1"/>
  <c r="J13" i="1" s="1"/>
  <c r="I14" i="1"/>
  <c r="J14" i="1" s="1"/>
  <c r="I15" i="1"/>
  <c r="J15" i="1" s="1"/>
  <c r="H21" i="1"/>
  <c r="I4" i="1"/>
  <c r="J4" i="1" s="1"/>
  <c r="D21" i="1"/>
  <c r="G5" i="1"/>
  <c r="G19" i="1"/>
  <c r="G9" i="1"/>
  <c r="G10" i="1"/>
  <c r="G11" i="1"/>
  <c r="G12" i="1"/>
  <c r="G13" i="1"/>
  <c r="G18" i="1"/>
  <c r="G14" i="1"/>
  <c r="G15" i="1"/>
  <c r="G16" i="1"/>
  <c r="G17" i="1"/>
  <c r="G20" i="1"/>
  <c r="G4" i="1"/>
  <c r="F21" i="1"/>
  <c r="K14" i="1" l="1"/>
  <c r="L14" i="1" s="1"/>
  <c r="K18" i="1"/>
  <c r="L18" i="1" s="1"/>
  <c r="K13" i="1"/>
  <c r="L13" i="1" s="1"/>
  <c r="K11" i="1"/>
  <c r="L11" i="1" s="1"/>
  <c r="K20" i="1"/>
  <c r="L20" i="1" s="1"/>
  <c r="AB20" i="1" s="1"/>
  <c r="K4" i="1"/>
  <c r="L4" i="1" s="1"/>
  <c r="K21" i="1"/>
  <c r="K6" i="1"/>
  <c r="L6" i="1" s="1"/>
  <c r="K8" i="1"/>
  <c r="L8" i="1" s="1"/>
  <c r="K7" i="1"/>
  <c r="L7" i="1" s="1"/>
  <c r="K9" i="1"/>
  <c r="L9" i="1" s="1"/>
  <c r="K5" i="1"/>
  <c r="L5" i="1" s="1"/>
  <c r="K10" i="1"/>
  <c r="L10" i="1" s="1"/>
  <c r="K17" i="1"/>
  <c r="L17" i="1" s="1"/>
  <c r="K16" i="1"/>
  <c r="L16" i="1" s="1"/>
  <c r="I21" i="1"/>
  <c r="K19" i="1"/>
  <c r="L19" i="1" s="1"/>
  <c r="K15" i="1"/>
  <c r="L15" i="1" s="1"/>
  <c r="K12" i="1"/>
  <c r="L12" i="1" s="1"/>
  <c r="G21" i="1"/>
  <c r="X14" i="1" l="1"/>
  <c r="L21" i="1"/>
  <c r="AB14" i="1" l="1"/>
  <c r="N4" i="1" l="1"/>
  <c r="N21" i="1"/>
  <c r="Z8" i="1" s="1"/>
  <c r="M21" i="1"/>
  <c r="Z11" i="1" l="1"/>
  <c r="Z9" i="1"/>
  <c r="Z19" i="1"/>
  <c r="Z15" i="1"/>
  <c r="Z13" i="1"/>
  <c r="Z4" i="1"/>
  <c r="Z10" i="1"/>
  <c r="Z6" i="1"/>
  <c r="Z14" i="1"/>
  <c r="Z7" i="1"/>
  <c r="Z12" i="1"/>
  <c r="Z20" i="1"/>
  <c r="Z17" i="1"/>
  <c r="O23" i="1"/>
  <c r="Z18" i="1"/>
  <c r="Z5" i="1"/>
  <c r="Z16" i="1"/>
  <c r="O12" i="1" l="1"/>
  <c r="O19" i="1"/>
  <c r="O17" i="1"/>
  <c r="O6" i="1"/>
  <c r="O10" i="1"/>
  <c r="O5" i="1"/>
  <c r="O16" i="1"/>
  <c r="O18" i="1"/>
  <c r="O8" i="1"/>
  <c r="O14" i="1"/>
  <c r="O15" i="1"/>
  <c r="O11" i="1"/>
  <c r="O9" i="1"/>
  <c r="O7" i="1"/>
  <c r="O13" i="1"/>
  <c r="O4" i="1"/>
  <c r="Z21" i="1"/>
  <c r="P13" i="1" l="1"/>
  <c r="Q13" i="1" s="1"/>
  <c r="P15" i="1"/>
  <c r="Q15" i="1" s="1"/>
  <c r="P8" i="1"/>
  <c r="Q8" i="1" s="1"/>
  <c r="P12" i="1"/>
  <c r="P4" i="1"/>
  <c r="Q4" i="1" s="1"/>
  <c r="P18" i="1"/>
  <c r="Q18" i="1" s="1"/>
  <c r="P16" i="1"/>
  <c r="P7" i="1"/>
  <c r="Q7" i="1" s="1"/>
  <c r="P5" i="1"/>
  <c r="P9" i="1"/>
  <c r="Q9" i="1"/>
  <c r="P10" i="1"/>
  <c r="Q10" i="1" s="1"/>
  <c r="P11" i="1"/>
  <c r="P6" i="1"/>
  <c r="P17" i="1"/>
  <c r="P14" i="1"/>
  <c r="Q14" i="1" s="1"/>
  <c r="P19" i="1"/>
  <c r="Q19" i="1" s="1"/>
  <c r="Q16" i="1" l="1"/>
  <c r="Q11" i="1"/>
  <c r="Q12" i="1"/>
  <c r="Q17" i="1"/>
  <c r="Q6" i="1"/>
  <c r="Q5" i="1"/>
  <c r="R8" i="1" s="1"/>
  <c r="S8" i="1" s="1"/>
  <c r="P21" i="1"/>
  <c r="R12" i="1" l="1"/>
  <c r="S12" i="1" s="1"/>
  <c r="U12" i="1" s="1"/>
  <c r="U8" i="1"/>
  <c r="T8" i="1"/>
  <c r="R10" i="1"/>
  <c r="S10" i="1" s="1"/>
  <c r="R5" i="1"/>
  <c r="S5" i="1" s="1"/>
  <c r="R20" i="1"/>
  <c r="S20" i="1" s="1"/>
  <c r="R4" i="1"/>
  <c r="S4" i="1" s="1"/>
  <c r="R15" i="1"/>
  <c r="S15" i="1" s="1"/>
  <c r="R6" i="1"/>
  <c r="S6" i="1" s="1"/>
  <c r="R13" i="1"/>
  <c r="S13" i="1" s="1"/>
  <c r="R19" i="1"/>
  <c r="S19" i="1" s="1"/>
  <c r="R11" i="1"/>
  <c r="S11" i="1" s="1"/>
  <c r="R7" i="1"/>
  <c r="S7" i="1" s="1"/>
  <c r="R17" i="1"/>
  <c r="S17" i="1" s="1"/>
  <c r="R14" i="1"/>
  <c r="S14" i="1" s="1"/>
  <c r="R16" i="1"/>
  <c r="S16" i="1" s="1"/>
  <c r="R9" i="1"/>
  <c r="S9" i="1" s="1"/>
  <c r="R18" i="1"/>
  <c r="S18" i="1" s="1"/>
  <c r="T12" i="1" l="1"/>
  <c r="U5" i="1"/>
  <c r="T5" i="1"/>
  <c r="U10" i="1"/>
  <c r="T10" i="1"/>
  <c r="U7" i="1"/>
  <c r="T7" i="1"/>
  <c r="U19" i="1"/>
  <c r="T19" i="1"/>
  <c r="U17" i="1"/>
  <c r="T17" i="1"/>
  <c r="T13" i="1"/>
  <c r="U13" i="1"/>
  <c r="V12" i="1"/>
  <c r="S21" i="1"/>
  <c r="U4" i="1"/>
  <c r="T4" i="1"/>
  <c r="U18" i="1"/>
  <c r="T18" i="1"/>
  <c r="U9" i="1"/>
  <c r="T9" i="1"/>
  <c r="T6" i="1"/>
  <c r="U6" i="1"/>
  <c r="U11" i="1"/>
  <c r="T16" i="1"/>
  <c r="U16" i="1"/>
  <c r="T15" i="1"/>
  <c r="U15" i="1"/>
  <c r="V8" i="1"/>
  <c r="V6" i="1" l="1"/>
  <c r="V19" i="1"/>
  <c r="V11" i="1"/>
  <c r="V15" i="1"/>
  <c r="V7" i="1"/>
  <c r="V9" i="1"/>
  <c r="V4" i="1"/>
  <c r="U21" i="1"/>
  <c r="V13" i="1"/>
  <c r="V16" i="1"/>
  <c r="V10" i="1"/>
  <c r="V18" i="1"/>
  <c r="V17" i="1"/>
  <c r="V5" i="1"/>
  <c r="W18" i="1" l="1"/>
  <c r="X18" i="1" s="1"/>
  <c r="AB18" i="1" s="1"/>
  <c r="W10" i="1"/>
  <c r="X10" i="1" s="1"/>
  <c r="AB10" i="1" s="1"/>
  <c r="W20" i="1"/>
  <c r="W4" i="1"/>
  <c r="X4" i="1" s="1"/>
  <c r="W14" i="1"/>
  <c r="W16" i="1"/>
  <c r="X16" i="1" s="1"/>
  <c r="W8" i="1"/>
  <c r="X8" i="1" s="1"/>
  <c r="W9" i="1"/>
  <c r="X9" i="1" s="1"/>
  <c r="W11" i="1"/>
  <c r="X11" i="1" s="1"/>
  <c r="W5" i="1"/>
  <c r="X5" i="1" s="1"/>
  <c r="W17" i="1"/>
  <c r="X17" i="1" s="1"/>
  <c r="W6" i="1"/>
  <c r="X6" i="1" s="1"/>
  <c r="W19" i="1"/>
  <c r="X19" i="1" s="1"/>
  <c r="W13" i="1"/>
  <c r="X13" i="1" s="1"/>
  <c r="W7" i="1"/>
  <c r="X7" i="1" s="1"/>
  <c r="W12" i="1"/>
  <c r="X12" i="1" s="1"/>
  <c r="W15" i="1"/>
  <c r="X15" i="1" s="1"/>
  <c r="AB16" i="1" l="1"/>
  <c r="AB13" i="1"/>
  <c r="AB6" i="1"/>
  <c r="AB5" i="1"/>
  <c r="AB19" i="1"/>
  <c r="AB11" i="1"/>
  <c r="AB4" i="1"/>
  <c r="X21" i="1"/>
  <c r="Y7" i="1" s="1"/>
  <c r="AA7" i="1" s="1"/>
  <c r="AB15" i="1"/>
  <c r="AB12" i="1"/>
  <c r="AB9" i="1"/>
  <c r="AB17" i="1"/>
  <c r="AB7" i="1"/>
  <c r="AB8" i="1"/>
  <c r="Y15" i="1" l="1"/>
  <c r="AA15" i="1" s="1"/>
  <c r="Y14" i="1"/>
  <c r="Y20" i="1"/>
  <c r="Y18" i="1"/>
  <c r="AA18" i="1" s="1"/>
  <c r="Y10" i="1"/>
  <c r="AA10" i="1" s="1"/>
  <c r="Y17" i="1"/>
  <c r="AA17" i="1" s="1"/>
  <c r="Y4" i="1"/>
  <c r="Y6" i="1"/>
  <c r="AA6" i="1" s="1"/>
  <c r="Y9" i="1"/>
  <c r="AA9" i="1" s="1"/>
  <c r="Y13" i="1"/>
  <c r="AA13" i="1" s="1"/>
  <c r="Y19" i="1"/>
  <c r="AA19" i="1" s="1"/>
  <c r="Y5" i="1"/>
  <c r="AA5" i="1" s="1"/>
  <c r="AB21" i="1"/>
  <c r="Y11" i="1"/>
  <c r="Y8" i="1"/>
  <c r="AA8" i="1" s="1"/>
  <c r="Y12" i="1"/>
  <c r="AA12" i="1" s="1"/>
  <c r="Y16" i="1"/>
  <c r="AA16" i="1" s="1"/>
  <c r="AA4" i="1" l="1"/>
  <c r="Y21" i="1"/>
</calcChain>
</file>

<file path=xl/sharedStrings.xml><?xml version="1.0" encoding="utf-8"?>
<sst xmlns="http://schemas.openxmlformats.org/spreadsheetml/2006/main" count="69" uniqueCount="47">
  <si>
    <t>Action SA</t>
  </si>
  <si>
    <t>Aljama AH</t>
  </si>
  <si>
    <t>ANC</t>
  </si>
  <si>
    <t>DA</t>
  </si>
  <si>
    <t>Good</t>
  </si>
  <si>
    <t>IFP</t>
  </si>
  <si>
    <t>Independents</t>
  </si>
  <si>
    <t>NFP</t>
  </si>
  <si>
    <t>PAC</t>
  </si>
  <si>
    <t>UDM</t>
  </si>
  <si>
    <t>Vryheidsfront+</t>
  </si>
  <si>
    <t>Others</t>
  </si>
  <si>
    <t>ACDP</t>
  </si>
  <si>
    <t>Rank</t>
  </si>
  <si>
    <t>Regional Seats</t>
  </si>
  <si>
    <t>Prov Seats</t>
  </si>
  <si>
    <t>ATM</t>
  </si>
  <si>
    <t>Total</t>
  </si>
  <si>
    <t>1st Calc</t>
  </si>
  <si>
    <t>Average</t>
  </si>
  <si>
    <t>Final Seats</t>
  </si>
  <si>
    <t>List Seats</t>
  </si>
  <si>
    <t>Quota</t>
  </si>
  <si>
    <t>Prov 
Allocation</t>
  </si>
  <si>
    <t>Prov
Allocation</t>
  </si>
  <si>
    <t>Regional Seats First Calculation</t>
  </si>
  <si>
    <t>Variance</t>
  </si>
  <si>
    <t>Party Ward +
PR Votes</t>
  </si>
  <si>
    <t>AIC</t>
  </si>
  <si>
    <t>% Seats</t>
  </si>
  <si>
    <t>Patriotic Alliance</t>
  </si>
  <si>
    <t>Others (sum)</t>
  </si>
  <si>
    <t>Remainder</t>
  </si>
  <si>
    <t>Rank
Remainder</t>
  </si>
  <si>
    <t xml:space="preserve"> % Party
Votes</t>
  </si>
  <si>
    <t>Independent</t>
  </si>
  <si>
    <t>Y</t>
  </si>
  <si>
    <t>Indpendents</t>
  </si>
  <si>
    <t>Ward Votes</t>
  </si>
  <si>
    <t>% Votes</t>
  </si>
  <si>
    <t>Wards</t>
  </si>
  <si>
    <t>% Wards</t>
  </si>
  <si>
    <t>PR Votes</t>
  </si>
  <si>
    <t>Average Votes
Per Seat</t>
  </si>
  <si>
    <t>Party</t>
  </si>
  <si>
    <t>ANNEXURE 5</t>
  </si>
  <si>
    <t>SINGLE-MEMBER CONSTITUENCIES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</si>
</sst>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9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4" borderId="1" xfId="0" applyFont="1" applyFill="1" applyBorder="1"/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164" fontId="9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wrapText="1"/>
    </xf>
    <xf numFmtId="0" fontId="9" fillId="4" borderId="17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/>
    <xf numFmtId="0" fontId="1" fillId="3" borderId="20" xfId="0" applyFont="1" applyFill="1" applyBorder="1"/>
    <xf numFmtId="0" fontId="1" fillId="0" borderId="11" xfId="0" applyFont="1" applyBorder="1"/>
    <xf numFmtId="0" fontId="1" fillId="0" borderId="8" xfId="0" applyFont="1" applyBorder="1"/>
    <xf numFmtId="164" fontId="1" fillId="0" borderId="8" xfId="0" applyNumberFormat="1" applyFont="1" applyBorder="1"/>
    <xf numFmtId="1" fontId="1" fillId="0" borderId="8" xfId="0" applyNumberFormat="1" applyFont="1" applyBorder="1"/>
    <xf numFmtId="1" fontId="1" fillId="0" borderId="13" xfId="0" applyNumberFormat="1" applyFont="1" applyBorder="1"/>
    <xf numFmtId="1" fontId="1" fillId="0" borderId="0" xfId="0" applyNumberFormat="1" applyFont="1"/>
    <xf numFmtId="0" fontId="1" fillId="3" borderId="19" xfId="0" applyFont="1" applyFill="1" applyBorder="1"/>
    <xf numFmtId="2" fontId="1" fillId="0" borderId="11" xfId="0" applyNumberFormat="1" applyFont="1" applyBorder="1"/>
    <xf numFmtId="2" fontId="1" fillId="0" borderId="8" xfId="0" applyNumberFormat="1" applyFont="1" applyBorder="1"/>
    <xf numFmtId="2" fontId="1" fillId="0" borderId="13" xfId="0" applyNumberFormat="1" applyFont="1" applyBorder="1"/>
    <xf numFmtId="0" fontId="1" fillId="0" borderId="15" xfId="0" applyFont="1" applyBorder="1"/>
    <xf numFmtId="0" fontId="1" fillId="0" borderId="4" xfId="0" applyFont="1" applyBorder="1"/>
    <xf numFmtId="3" fontId="1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" fillId="0" borderId="16" xfId="0" applyFont="1" applyBorder="1"/>
    <xf numFmtId="0" fontId="1" fillId="2" borderId="4" xfId="0" applyFont="1" applyFill="1" applyBorder="1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0" xfId="0" applyNumberFormat="1" applyFont="1" applyFill="1"/>
    <xf numFmtId="0" fontId="1" fillId="2" borderId="20" xfId="0" applyFont="1" applyFill="1" applyBorder="1"/>
    <xf numFmtId="0" fontId="1" fillId="2" borderId="11" xfId="0" applyFont="1" applyFill="1" applyBorder="1"/>
    <xf numFmtId="0" fontId="1" fillId="2" borderId="8" xfId="0" applyFont="1" applyFill="1" applyBorder="1"/>
    <xf numFmtId="164" fontId="1" fillId="2" borderId="8" xfId="0" applyNumberFormat="1" applyFont="1" applyFill="1" applyBorder="1"/>
    <xf numFmtId="1" fontId="1" fillId="2" borderId="8" xfId="0" applyNumberFormat="1" applyFont="1" applyFill="1" applyBorder="1"/>
    <xf numFmtId="1" fontId="1" fillId="2" borderId="13" xfId="0" applyNumberFormat="1" applyFont="1" applyFill="1" applyBorder="1"/>
    <xf numFmtId="1" fontId="1" fillId="2" borderId="0" xfId="0" applyNumberFormat="1" applyFont="1" applyFill="1"/>
    <xf numFmtId="0" fontId="1" fillId="2" borderId="19" xfId="0" applyFont="1" applyFill="1" applyBorder="1"/>
    <xf numFmtId="2" fontId="1" fillId="2" borderId="11" xfId="0" applyNumberFormat="1" applyFont="1" applyFill="1" applyBorder="1"/>
    <xf numFmtId="2" fontId="1" fillId="2" borderId="8" xfId="0" applyNumberFormat="1" applyFont="1" applyFill="1" applyBorder="1"/>
    <xf numFmtId="2" fontId="1" fillId="2" borderId="13" xfId="0" applyNumberFormat="1" applyFont="1" applyFill="1" applyBorder="1"/>
    <xf numFmtId="0" fontId="1" fillId="2" borderId="16" xfId="0" applyFont="1" applyFill="1" applyBorder="1"/>
    <xf numFmtId="0" fontId="1" fillId="0" borderId="11" xfId="0" applyFont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3" borderId="4" xfId="0" applyFont="1" applyFill="1" applyBorder="1"/>
    <xf numFmtId="0" fontId="1" fillId="3" borderId="22" xfId="0" applyFont="1" applyFill="1" applyBorder="1"/>
    <xf numFmtId="0" fontId="1" fillId="0" borderId="21" xfId="0" applyFont="1" applyBorder="1"/>
    <xf numFmtId="0" fontId="9" fillId="3" borderId="1" xfId="0" applyFont="1" applyFill="1" applyBorder="1"/>
    <xf numFmtId="0" fontId="9" fillId="3" borderId="2" xfId="0" applyFont="1" applyFill="1" applyBorder="1"/>
    <xf numFmtId="3" fontId="9" fillId="3" borderId="2" xfId="0" applyNumberFormat="1" applyFont="1" applyFill="1" applyBorder="1" applyAlignment="1">
      <alignment horizontal="right"/>
    </xf>
    <xf numFmtId="2" fontId="9" fillId="3" borderId="9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2" fontId="9" fillId="3" borderId="7" xfId="0" applyNumberFormat="1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right"/>
    </xf>
    <xf numFmtId="164" fontId="9" fillId="3" borderId="9" xfId="0" applyNumberFormat="1" applyFont="1" applyFill="1" applyBorder="1" applyAlignment="1">
      <alignment horizontal="right"/>
    </xf>
    <xf numFmtId="0" fontId="1" fillId="3" borderId="2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164" fontId="9" fillId="3" borderId="7" xfId="0" applyNumberFormat="1" applyFont="1" applyFill="1" applyBorder="1"/>
    <xf numFmtId="0" fontId="9" fillId="3" borderId="9" xfId="0" applyFont="1" applyFill="1" applyBorder="1"/>
    <xf numFmtId="2" fontId="9" fillId="3" borderId="7" xfId="0" applyNumberFormat="1" applyFont="1" applyFill="1" applyBorder="1"/>
    <xf numFmtId="2" fontId="9" fillId="3" borderId="12" xfId="0" applyNumberFormat="1" applyFont="1" applyFill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9" fillId="4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672DA-E719-324D-A9FA-45286560882A}">
  <dimension ref="A1:AI28"/>
  <sheetViews>
    <sheetView tabSelected="1" zoomScale="84" workbookViewId="0">
      <selection activeCell="B20" sqref="B20"/>
    </sheetView>
  </sheetViews>
  <sheetFormatPr defaultColWidth="11" defaultRowHeight="15.75" x14ac:dyDescent="0.25"/>
  <cols>
    <col min="1" max="1" width="15.5" customWidth="1"/>
    <col min="2" max="2" width="13.75" customWidth="1"/>
    <col min="3" max="3" width="12.875" customWidth="1"/>
    <col min="8" max="8" width="13.125" customWidth="1"/>
    <col min="12" max="12" width="12.5" customWidth="1"/>
    <col min="29" max="29" width="15.625" customWidth="1"/>
  </cols>
  <sheetData>
    <row r="1" spans="1:33" ht="18.75" x14ac:dyDescent="0.3">
      <c r="A1" s="6" t="s">
        <v>45</v>
      </c>
      <c r="B1" s="5"/>
      <c r="C1" s="5"/>
      <c r="D1" s="5"/>
      <c r="E1" s="2"/>
    </row>
    <row r="2" spans="1:33" ht="21.75" thickBot="1" x14ac:dyDescent="0.4">
      <c r="A2" s="6" t="s">
        <v>46</v>
      </c>
      <c r="B2" s="7"/>
    </row>
    <row r="3" spans="1:33" ht="45.75" thickBot="1" x14ac:dyDescent="0.3">
      <c r="A3" s="8" t="s">
        <v>44</v>
      </c>
      <c r="B3" s="10" t="s">
        <v>35</v>
      </c>
      <c r="C3" s="9" t="s">
        <v>38</v>
      </c>
      <c r="D3" s="10" t="s">
        <v>39</v>
      </c>
      <c r="E3" s="11" t="s">
        <v>40</v>
      </c>
      <c r="F3" s="12" t="s">
        <v>41</v>
      </c>
      <c r="G3" s="10" t="s">
        <v>26</v>
      </c>
      <c r="H3" s="13" t="s">
        <v>25</v>
      </c>
      <c r="I3" s="10" t="s">
        <v>15</v>
      </c>
      <c r="J3" s="10" t="s">
        <v>32</v>
      </c>
      <c r="K3" s="14" t="s">
        <v>33</v>
      </c>
      <c r="L3" s="10" t="s">
        <v>14</v>
      </c>
      <c r="M3" s="11" t="s">
        <v>42</v>
      </c>
      <c r="N3" s="15" t="s">
        <v>27</v>
      </c>
      <c r="O3" s="16" t="s">
        <v>18</v>
      </c>
      <c r="P3" s="17" t="s">
        <v>15</v>
      </c>
      <c r="Q3" s="16" t="s">
        <v>32</v>
      </c>
      <c r="R3" s="18" t="s">
        <v>33</v>
      </c>
      <c r="S3" s="15" t="s">
        <v>23</v>
      </c>
      <c r="T3" s="15" t="s">
        <v>43</v>
      </c>
      <c r="U3" s="89" t="s">
        <v>24</v>
      </c>
      <c r="V3" s="10" t="s">
        <v>19</v>
      </c>
      <c r="W3" s="9" t="s">
        <v>13</v>
      </c>
      <c r="X3" s="19" t="s">
        <v>20</v>
      </c>
      <c r="Y3" s="20" t="s">
        <v>29</v>
      </c>
      <c r="Z3" s="21" t="s">
        <v>34</v>
      </c>
      <c r="AA3" s="12" t="s">
        <v>26</v>
      </c>
      <c r="AB3" s="19" t="s">
        <v>21</v>
      </c>
      <c r="AC3" s="22" t="s">
        <v>44</v>
      </c>
    </row>
    <row r="4" spans="1:33" x14ac:dyDescent="0.25">
      <c r="A4" s="23" t="s">
        <v>12</v>
      </c>
      <c r="B4" s="24"/>
      <c r="C4" s="25">
        <v>92232</v>
      </c>
      <c r="D4" s="26">
        <f>C4/$C$21*100</f>
        <v>0.78555121324276234</v>
      </c>
      <c r="E4" s="27">
        <v>0</v>
      </c>
      <c r="F4" s="28">
        <f>E4/$E$21*100</f>
        <v>0</v>
      </c>
      <c r="G4" s="26">
        <f>F4-D4</f>
        <v>-0.78555121324276234</v>
      </c>
      <c r="H4" s="29">
        <f>F4/100*200</f>
        <v>0</v>
      </c>
      <c r="I4" s="30">
        <f xml:space="preserve"> FLOOR(H4,1)</f>
        <v>0</v>
      </c>
      <c r="J4" s="29">
        <f>H4-I4</f>
        <v>0</v>
      </c>
      <c r="K4" s="30" t="str">
        <f>IF(RANK(J4,$J$4:$J$20)&lt;=6,RANK(J4,$J$4:$J$20),"")</f>
        <v/>
      </c>
      <c r="L4" s="31">
        <f>IF(K4&lt;&gt;"",I4+1,I4)</f>
        <v>0</v>
      </c>
      <c r="M4" s="32">
        <v>93161</v>
      </c>
      <c r="N4" s="33">
        <f>M4+C4</f>
        <v>185393</v>
      </c>
      <c r="O4" s="34">
        <f>N4/$O$23</f>
        <v>3.5607990012484394</v>
      </c>
      <c r="P4" s="33">
        <f>FLOOR(O4,1)</f>
        <v>3</v>
      </c>
      <c r="Q4" s="34">
        <f>O4-P4</f>
        <v>0.5607990012484394</v>
      </c>
      <c r="R4" s="35">
        <f>IF(RANK(Q4,$Q$4:$Q$20)&lt;=5,RANK(Q4,$Q$4:$Q$20),"")</f>
        <v>3</v>
      </c>
      <c r="S4" s="33">
        <f>P4+IF(R4&lt;&gt;"",1,0)</f>
        <v>4</v>
      </c>
      <c r="T4" s="35">
        <f t="shared" ref="T4:T13" si="0">N4/S4</f>
        <v>46348.25</v>
      </c>
      <c r="U4" s="33">
        <f>S4+1</f>
        <v>5</v>
      </c>
      <c r="V4" s="36">
        <f>N4/U4</f>
        <v>37078.6</v>
      </c>
      <c r="W4" s="37">
        <f>IF(RANK(V4,$V$4:$V$20)&lt;=13,RANK(V4,$V$4:$V$20),"")</f>
        <v>11</v>
      </c>
      <c r="X4" s="38">
        <f>U4+IF(W4&lt;&gt;"",1,0)</f>
        <v>6</v>
      </c>
      <c r="Y4" s="39">
        <f>X4/$X$21*100</f>
        <v>1.4962593516209477</v>
      </c>
      <c r="Z4" s="40">
        <f t="shared" ref="Z4:Z20" si="1">N4/$N$21*100</f>
        <v>0.89243873193627865</v>
      </c>
      <c r="AA4" s="41">
        <f>Y4-Z4</f>
        <v>0.60382061968466905</v>
      </c>
      <c r="AB4" s="38">
        <f t="shared" ref="AB4:AB20" si="2">X4-L4</f>
        <v>6</v>
      </c>
      <c r="AC4" s="42" t="s">
        <v>12</v>
      </c>
    </row>
    <row r="5" spans="1:33" x14ac:dyDescent="0.25">
      <c r="A5" s="43" t="s">
        <v>0</v>
      </c>
      <c r="B5" s="30"/>
      <c r="C5" s="44">
        <v>241735</v>
      </c>
      <c r="D5" s="26">
        <f t="shared" ref="D5:D20" si="3">C5/$C$21*100</f>
        <v>2.0588865310655646</v>
      </c>
      <c r="E5" s="45">
        <v>1</v>
      </c>
      <c r="F5" s="46">
        <f>E5/$E$21*100</f>
        <v>2.2386389075442131E-2</v>
      </c>
      <c r="G5" s="26">
        <f t="shared" ref="G5:G19" si="4">F5-D5</f>
        <v>-2.0365001419901225</v>
      </c>
      <c r="H5" s="29">
        <f t="shared" ref="H5:H20" si="5">F5/100*200</f>
        <v>4.4772778150884263E-2</v>
      </c>
      <c r="I5" s="30">
        <f t="shared" ref="I5:I19" si="6" xml:space="preserve"> FLOOR(H5,1)</f>
        <v>0</v>
      </c>
      <c r="J5" s="29">
        <f t="shared" ref="J5:J19" si="7">H5-I5</f>
        <v>4.4772778150884263E-2</v>
      </c>
      <c r="K5" s="30" t="str">
        <f t="shared" ref="K5:K20" si="8">IF(RANK(J5,$J$4:$J$20)&lt;=6,RANK(J5,$J$4:$J$20),"")</f>
        <v/>
      </c>
      <c r="L5" s="31">
        <f t="shared" ref="L5:L20" si="9">IF(K5&lt;&gt;"",I5+1,I5)</f>
        <v>0</v>
      </c>
      <c r="M5" s="32">
        <v>306127</v>
      </c>
      <c r="N5" s="33">
        <f t="shared" ref="N5:N20" si="10">M5+C5</f>
        <v>547862</v>
      </c>
      <c r="O5" s="34">
        <f t="shared" ref="O5:O19" si="11">N5/$O$23</f>
        <v>10.522654374339767</v>
      </c>
      <c r="P5" s="33">
        <f t="shared" ref="P5:P20" si="12">FLOOR(O5,1)</f>
        <v>10</v>
      </c>
      <c r="Q5" s="34">
        <f t="shared" ref="Q5:Q20" si="13">O5-P5</f>
        <v>0.52265437433976736</v>
      </c>
      <c r="R5" s="35">
        <f t="shared" ref="R5:R20" si="14">IF(RANK(Q5,$Q$4:$Q$20)&lt;=5,RANK(Q5,$Q$4:$Q$20),"")</f>
        <v>5</v>
      </c>
      <c r="S5" s="33">
        <f t="shared" ref="S5:S20" si="15">P5+IF(R5&lt;&gt;"",1,0)</f>
        <v>11</v>
      </c>
      <c r="T5" s="35">
        <f t="shared" si="0"/>
        <v>49805.63636363636</v>
      </c>
      <c r="U5" s="33">
        <f t="shared" ref="U5:U19" si="16">S5+1</f>
        <v>12</v>
      </c>
      <c r="V5" s="36">
        <f t="shared" ref="V5:V19" si="17">N5/U5</f>
        <v>45655.166666666664</v>
      </c>
      <c r="W5" s="37">
        <f t="shared" ref="W5:W20" si="18">IF(RANK(V5,$V$4:$V$20)&lt;=13,RANK(V5,$V$4:$V$20),"")</f>
        <v>5</v>
      </c>
      <c r="X5" s="38">
        <f t="shared" ref="X5:X19" si="19">U5+IF(W5&lt;&gt;"",1,0)</f>
        <v>13</v>
      </c>
      <c r="Y5" s="39">
        <f t="shared" ref="Y5:Y20" si="20">X5/$X$21*100</f>
        <v>3.2418952618453867</v>
      </c>
      <c r="Z5" s="40">
        <f t="shared" si="1"/>
        <v>2.6372800944807704</v>
      </c>
      <c r="AA5" s="41">
        <f t="shared" ref="AA5:AA19" si="21">Y5-Z5</f>
        <v>0.60461516736461629</v>
      </c>
      <c r="AB5" s="38">
        <f t="shared" si="2"/>
        <v>13</v>
      </c>
      <c r="AC5" s="47" t="s">
        <v>0</v>
      </c>
      <c r="AE5" s="3"/>
      <c r="AF5" s="3"/>
    </row>
    <row r="6" spans="1:33" x14ac:dyDescent="0.25">
      <c r="A6" s="43" t="s">
        <v>1</v>
      </c>
      <c r="B6" s="30"/>
      <c r="C6" s="44">
        <v>29393</v>
      </c>
      <c r="D6" s="26">
        <f t="shared" si="3"/>
        <v>0.25034377234413774</v>
      </c>
      <c r="E6" s="45">
        <v>2</v>
      </c>
      <c r="F6" s="46">
        <f>E6/$E$21*100</f>
        <v>4.4772778150884263E-2</v>
      </c>
      <c r="G6" s="26">
        <f t="shared" si="4"/>
        <v>-0.20557099419325348</v>
      </c>
      <c r="H6" s="29">
        <f t="shared" si="5"/>
        <v>8.9545556301768525E-2</v>
      </c>
      <c r="I6" s="30">
        <f t="shared" si="6"/>
        <v>0</v>
      </c>
      <c r="J6" s="29">
        <f t="shared" si="7"/>
        <v>8.9545556301768525E-2</v>
      </c>
      <c r="K6" s="30" t="str">
        <f t="shared" si="8"/>
        <v/>
      </c>
      <c r="L6" s="31">
        <f t="shared" si="9"/>
        <v>0</v>
      </c>
      <c r="M6" s="32">
        <v>25914</v>
      </c>
      <c r="N6" s="33">
        <f t="shared" si="10"/>
        <v>55307</v>
      </c>
      <c r="O6" s="34">
        <f t="shared" si="11"/>
        <v>1.0622683184480937</v>
      </c>
      <c r="P6" s="33">
        <f t="shared" si="12"/>
        <v>1</v>
      </c>
      <c r="Q6" s="34">
        <f t="shared" si="13"/>
        <v>6.2268318448093662E-2</v>
      </c>
      <c r="R6" s="35" t="str">
        <f t="shared" si="14"/>
        <v/>
      </c>
      <c r="S6" s="33">
        <f t="shared" si="15"/>
        <v>1</v>
      </c>
      <c r="T6" s="35">
        <f t="shared" si="0"/>
        <v>55307</v>
      </c>
      <c r="U6" s="33">
        <f t="shared" si="16"/>
        <v>2</v>
      </c>
      <c r="V6" s="36">
        <f t="shared" si="17"/>
        <v>27653.5</v>
      </c>
      <c r="W6" s="37" t="str">
        <f t="shared" si="18"/>
        <v/>
      </c>
      <c r="X6" s="38">
        <f t="shared" si="19"/>
        <v>2</v>
      </c>
      <c r="Y6" s="39">
        <f t="shared" si="20"/>
        <v>0.49875311720698251</v>
      </c>
      <c r="Z6" s="40">
        <f t="shared" si="1"/>
        <v>0.26623501937613481</v>
      </c>
      <c r="AA6" s="41">
        <f t="shared" si="21"/>
        <v>0.2325180978308477</v>
      </c>
      <c r="AB6" s="38">
        <f t="shared" si="2"/>
        <v>2</v>
      </c>
      <c r="AC6" s="47" t="s">
        <v>1</v>
      </c>
    </row>
    <row r="7" spans="1:33" x14ac:dyDescent="0.25">
      <c r="A7" s="43" t="s">
        <v>16</v>
      </c>
      <c r="B7" s="30"/>
      <c r="C7" s="44">
        <v>63531</v>
      </c>
      <c r="D7" s="26">
        <f t="shared" si="3"/>
        <v>0.54110128944971303</v>
      </c>
      <c r="E7" s="45">
        <v>0</v>
      </c>
      <c r="F7" s="46">
        <v>0</v>
      </c>
      <c r="G7" s="26">
        <f t="shared" si="4"/>
        <v>-0.54110128944971303</v>
      </c>
      <c r="H7" s="29">
        <f t="shared" si="5"/>
        <v>0</v>
      </c>
      <c r="I7" s="30">
        <f t="shared" si="6"/>
        <v>0</v>
      </c>
      <c r="J7" s="29">
        <f t="shared" si="7"/>
        <v>0</v>
      </c>
      <c r="K7" s="30" t="str">
        <f t="shared" si="8"/>
        <v/>
      </c>
      <c r="L7" s="31">
        <f t="shared" si="9"/>
        <v>0</v>
      </c>
      <c r="M7" s="32">
        <v>70874</v>
      </c>
      <c r="N7" s="33">
        <f t="shared" si="10"/>
        <v>134405</v>
      </c>
      <c r="O7" s="34">
        <f t="shared" si="11"/>
        <v>2.581484682608278</v>
      </c>
      <c r="P7" s="33">
        <f t="shared" si="12"/>
        <v>2</v>
      </c>
      <c r="Q7" s="34">
        <f t="shared" si="13"/>
        <v>0.58148468260827801</v>
      </c>
      <c r="R7" s="35">
        <f t="shared" si="14"/>
        <v>2</v>
      </c>
      <c r="S7" s="33">
        <f t="shared" si="15"/>
        <v>3</v>
      </c>
      <c r="T7" s="35">
        <f t="shared" si="0"/>
        <v>44801.666666666664</v>
      </c>
      <c r="U7" s="33">
        <f t="shared" si="16"/>
        <v>4</v>
      </c>
      <c r="V7" s="36">
        <f t="shared" si="17"/>
        <v>33601.25</v>
      </c>
      <c r="W7" s="37">
        <f t="shared" si="18"/>
        <v>12</v>
      </c>
      <c r="X7" s="38">
        <f t="shared" si="19"/>
        <v>5</v>
      </c>
      <c r="Y7" s="39">
        <f t="shared" si="20"/>
        <v>1.2468827930174564</v>
      </c>
      <c r="Z7" s="40">
        <f t="shared" si="1"/>
        <v>0.64699437285062289</v>
      </c>
      <c r="AA7" s="41">
        <f t="shared" si="21"/>
        <v>0.59988842016683352</v>
      </c>
      <c r="AB7" s="38">
        <f t="shared" si="2"/>
        <v>5</v>
      </c>
      <c r="AC7" s="47" t="s">
        <v>16</v>
      </c>
    </row>
    <row r="8" spans="1:33" x14ac:dyDescent="0.25">
      <c r="A8" s="43" t="s">
        <v>28</v>
      </c>
      <c r="B8" s="30"/>
      <c r="C8" s="44">
        <v>42426</v>
      </c>
      <c r="D8" s="26">
        <f t="shared" si="3"/>
        <v>0.36134742576369838</v>
      </c>
      <c r="E8" s="45">
        <v>0</v>
      </c>
      <c r="F8" s="46">
        <v>0</v>
      </c>
      <c r="G8" s="26">
        <f t="shared" si="4"/>
        <v>-0.36134742576369838</v>
      </c>
      <c r="H8" s="29">
        <f t="shared" si="5"/>
        <v>0</v>
      </c>
      <c r="I8" s="30">
        <f t="shared" si="6"/>
        <v>0</v>
      </c>
      <c r="J8" s="29">
        <f t="shared" si="7"/>
        <v>0</v>
      </c>
      <c r="K8" s="30" t="str">
        <f t="shared" si="8"/>
        <v/>
      </c>
      <c r="L8" s="31">
        <f t="shared" si="9"/>
        <v>0</v>
      </c>
      <c r="M8" s="32">
        <v>72972</v>
      </c>
      <c r="N8" s="33">
        <f t="shared" si="10"/>
        <v>115398</v>
      </c>
      <c r="O8" s="34">
        <f t="shared" si="11"/>
        <v>2.2164217804667241</v>
      </c>
      <c r="P8" s="33">
        <f t="shared" si="12"/>
        <v>2</v>
      </c>
      <c r="Q8" s="34">
        <f t="shared" si="13"/>
        <v>0.21642178046672411</v>
      </c>
      <c r="R8" s="35" t="str">
        <f t="shared" si="14"/>
        <v/>
      </c>
      <c r="S8" s="33">
        <f t="shared" si="15"/>
        <v>2</v>
      </c>
      <c r="T8" s="35">
        <f t="shared" si="0"/>
        <v>57699</v>
      </c>
      <c r="U8" s="33">
        <f t="shared" si="16"/>
        <v>3</v>
      </c>
      <c r="V8" s="36">
        <f t="shared" si="17"/>
        <v>38466</v>
      </c>
      <c r="W8" s="37">
        <f t="shared" si="18"/>
        <v>8</v>
      </c>
      <c r="X8" s="38">
        <f t="shared" si="19"/>
        <v>4</v>
      </c>
      <c r="Y8" s="39">
        <f t="shared" si="20"/>
        <v>0.99750623441396502</v>
      </c>
      <c r="Z8" s="40">
        <f t="shared" si="1"/>
        <v>0.55549910076422881</v>
      </c>
      <c r="AA8" s="41">
        <f t="shared" si="21"/>
        <v>0.44200713364973621</v>
      </c>
      <c r="AB8" s="38">
        <f t="shared" si="2"/>
        <v>4</v>
      </c>
      <c r="AC8" s="47" t="s">
        <v>28</v>
      </c>
    </row>
    <row r="9" spans="1:33" x14ac:dyDescent="0.25">
      <c r="A9" s="43" t="s">
        <v>2</v>
      </c>
      <c r="B9" s="30"/>
      <c r="C9" s="44">
        <v>5291101</v>
      </c>
      <c r="D9" s="26">
        <f t="shared" si="3"/>
        <v>45.064953703053092</v>
      </c>
      <c r="E9" s="45">
        <v>3295</v>
      </c>
      <c r="F9" s="46">
        <f t="shared" ref="F9:F20" si="22">E9/$E$21*100</f>
        <v>73.763152003581823</v>
      </c>
      <c r="G9" s="26">
        <f t="shared" si="4"/>
        <v>28.69819830052873</v>
      </c>
      <c r="H9" s="29">
        <f t="shared" si="5"/>
        <v>147.52630400716365</v>
      </c>
      <c r="I9" s="30">
        <f t="shared" si="6"/>
        <v>147</v>
      </c>
      <c r="J9" s="29">
        <f t="shared" si="7"/>
        <v>0.52630400716364534</v>
      </c>
      <c r="K9" s="30">
        <f t="shared" si="8"/>
        <v>2</v>
      </c>
      <c r="L9" s="31">
        <f t="shared" si="9"/>
        <v>148</v>
      </c>
      <c r="M9" s="32">
        <v>5402792</v>
      </c>
      <c r="N9" s="33">
        <f t="shared" si="10"/>
        <v>10693893</v>
      </c>
      <c r="O9" s="34">
        <f t="shared" si="11"/>
        <v>205.39504465571881</v>
      </c>
      <c r="P9" s="33">
        <f t="shared" si="12"/>
        <v>205</v>
      </c>
      <c r="Q9" s="34">
        <f t="shared" si="13"/>
        <v>0.39504465571880587</v>
      </c>
      <c r="R9" s="35" t="str">
        <f t="shared" si="14"/>
        <v/>
      </c>
      <c r="S9" s="33">
        <f t="shared" si="15"/>
        <v>205</v>
      </c>
      <c r="T9" s="35">
        <f t="shared" si="0"/>
        <v>52165.331707317077</v>
      </c>
      <c r="U9" s="33">
        <f t="shared" si="16"/>
        <v>206</v>
      </c>
      <c r="V9" s="36">
        <f t="shared" si="17"/>
        <v>51912.101941747576</v>
      </c>
      <c r="W9" s="37">
        <f t="shared" si="18"/>
        <v>1</v>
      </c>
      <c r="X9" s="38">
        <f t="shared" si="19"/>
        <v>207</v>
      </c>
      <c r="Y9" s="39">
        <f t="shared" si="20"/>
        <v>51.6209476309227</v>
      </c>
      <c r="Z9" s="40">
        <f t="shared" si="1"/>
        <v>51.477910753816204</v>
      </c>
      <c r="AA9" s="41">
        <f t="shared" si="21"/>
        <v>0.14303687710649626</v>
      </c>
      <c r="AB9" s="38">
        <f t="shared" si="2"/>
        <v>59</v>
      </c>
      <c r="AC9" s="47" t="s">
        <v>2</v>
      </c>
    </row>
    <row r="10" spans="1:33" x14ac:dyDescent="0.25">
      <c r="A10" s="43" t="s">
        <v>3</v>
      </c>
      <c r="B10" s="30"/>
      <c r="C10" s="44">
        <v>2527862</v>
      </c>
      <c r="D10" s="26">
        <f t="shared" si="3"/>
        <v>21.5301095174156</v>
      </c>
      <c r="E10" s="45">
        <v>703</v>
      </c>
      <c r="F10" s="46">
        <f t="shared" si="22"/>
        <v>15.737631520035819</v>
      </c>
      <c r="G10" s="26">
        <f t="shared" si="4"/>
        <v>-5.7924779973797804</v>
      </c>
      <c r="H10" s="29">
        <f t="shared" si="5"/>
        <v>31.475263040071638</v>
      </c>
      <c r="I10" s="30">
        <f t="shared" si="6"/>
        <v>31</v>
      </c>
      <c r="J10" s="29">
        <f t="shared" si="7"/>
        <v>0.47526304007163844</v>
      </c>
      <c r="K10" s="30">
        <f t="shared" si="8"/>
        <v>3</v>
      </c>
      <c r="L10" s="31">
        <f t="shared" si="9"/>
        <v>32</v>
      </c>
      <c r="M10" s="32">
        <v>2543764</v>
      </c>
      <c r="N10" s="33">
        <f t="shared" si="10"/>
        <v>5071626</v>
      </c>
      <c r="O10" s="34">
        <f t="shared" si="11"/>
        <v>97.409507346585997</v>
      </c>
      <c r="P10" s="33">
        <f t="shared" si="12"/>
        <v>97</v>
      </c>
      <c r="Q10" s="34">
        <f t="shared" si="13"/>
        <v>0.40950734658599686</v>
      </c>
      <c r="R10" s="35" t="str">
        <f t="shared" si="14"/>
        <v/>
      </c>
      <c r="S10" s="33">
        <f t="shared" si="15"/>
        <v>97</v>
      </c>
      <c r="T10" s="35">
        <f t="shared" si="0"/>
        <v>52284.804123711343</v>
      </c>
      <c r="U10" s="33">
        <f t="shared" si="16"/>
        <v>98</v>
      </c>
      <c r="V10" s="36">
        <f t="shared" si="17"/>
        <v>51751.285714285717</v>
      </c>
      <c r="W10" s="37">
        <f t="shared" si="18"/>
        <v>2</v>
      </c>
      <c r="X10" s="38">
        <f t="shared" si="19"/>
        <v>99</v>
      </c>
      <c r="Y10" s="39">
        <f t="shared" si="20"/>
        <v>24.688279301745634</v>
      </c>
      <c r="Z10" s="40">
        <f t="shared" si="1"/>
        <v>24.41362660022256</v>
      </c>
      <c r="AA10" s="41">
        <f t="shared" si="21"/>
        <v>0.27465270152307397</v>
      </c>
      <c r="AB10" s="38">
        <f t="shared" si="2"/>
        <v>67</v>
      </c>
      <c r="AC10" s="47" t="s">
        <v>3</v>
      </c>
    </row>
    <row r="11" spans="1:33" x14ac:dyDescent="0.25">
      <c r="A11" s="48" t="s">
        <v>6</v>
      </c>
      <c r="B11" s="49" t="s">
        <v>36</v>
      </c>
      <c r="C11" s="50">
        <v>1193985</v>
      </c>
      <c r="D11" s="51">
        <f t="shared" si="3"/>
        <v>10.169316130449948</v>
      </c>
      <c r="E11" s="52">
        <v>19</v>
      </c>
      <c r="F11" s="53">
        <f t="shared" si="22"/>
        <v>0.42534139243340052</v>
      </c>
      <c r="G11" s="51">
        <f t="shared" si="4"/>
        <v>-9.7439747380165471</v>
      </c>
      <c r="H11" s="54">
        <f t="shared" si="5"/>
        <v>0.85068278486680104</v>
      </c>
      <c r="I11" s="49">
        <f t="shared" si="6"/>
        <v>0</v>
      </c>
      <c r="J11" s="54">
        <f t="shared" si="7"/>
        <v>0.85068278486680104</v>
      </c>
      <c r="K11" s="49">
        <f t="shared" si="8"/>
        <v>1</v>
      </c>
      <c r="L11" s="55">
        <f t="shared" si="9"/>
        <v>1</v>
      </c>
      <c r="M11" s="56">
        <v>0</v>
      </c>
      <c r="N11" s="57">
        <v>0</v>
      </c>
      <c r="O11" s="58">
        <f t="shared" si="11"/>
        <v>0</v>
      </c>
      <c r="P11" s="57">
        <f t="shared" si="12"/>
        <v>0</v>
      </c>
      <c r="Q11" s="58">
        <f t="shared" si="13"/>
        <v>0</v>
      </c>
      <c r="R11" s="59" t="str">
        <f t="shared" si="14"/>
        <v/>
      </c>
      <c r="S11" s="57">
        <f t="shared" si="15"/>
        <v>0</v>
      </c>
      <c r="T11" s="59">
        <v>0</v>
      </c>
      <c r="U11" s="57">
        <f t="shared" si="16"/>
        <v>1</v>
      </c>
      <c r="V11" s="60">
        <f t="shared" si="17"/>
        <v>0</v>
      </c>
      <c r="W11" s="61" t="str">
        <f t="shared" si="18"/>
        <v/>
      </c>
      <c r="X11" s="62">
        <f t="shared" si="19"/>
        <v>1</v>
      </c>
      <c r="Y11" s="63">
        <f t="shared" si="20"/>
        <v>0.24937655860349126</v>
      </c>
      <c r="Z11" s="64">
        <f t="shared" si="1"/>
        <v>0</v>
      </c>
      <c r="AA11" s="65"/>
      <c r="AB11" s="62">
        <f t="shared" si="2"/>
        <v>0</v>
      </c>
      <c r="AC11" s="66" t="s">
        <v>37</v>
      </c>
    </row>
    <row r="12" spans="1:33" x14ac:dyDescent="0.25">
      <c r="A12" s="43" t="s">
        <v>4</v>
      </c>
      <c r="B12" s="30"/>
      <c r="C12" s="44">
        <v>75937</v>
      </c>
      <c r="D12" s="26">
        <f t="shared" si="3"/>
        <v>0.6467647072601227</v>
      </c>
      <c r="E12" s="67">
        <v>3</v>
      </c>
      <c r="F12" s="46">
        <f t="shared" si="22"/>
        <v>6.7159167226326394E-2</v>
      </c>
      <c r="G12" s="26">
        <f t="shared" si="4"/>
        <v>-0.57960554003379627</v>
      </c>
      <c r="H12" s="29">
        <f t="shared" si="5"/>
        <v>0.13431833445265279</v>
      </c>
      <c r="I12" s="30">
        <f t="shared" si="6"/>
        <v>0</v>
      </c>
      <c r="J12" s="29">
        <f t="shared" si="7"/>
        <v>0.13431833445265279</v>
      </c>
      <c r="K12" s="30" t="str">
        <f t="shared" si="8"/>
        <v/>
      </c>
      <c r="L12" s="31">
        <f t="shared" si="9"/>
        <v>0</v>
      </c>
      <c r="M12" s="32">
        <v>74144</v>
      </c>
      <c r="N12" s="33">
        <f t="shared" si="10"/>
        <v>150081</v>
      </c>
      <c r="O12" s="34">
        <f t="shared" si="11"/>
        <v>2.8825698645923366</v>
      </c>
      <c r="P12" s="33">
        <f t="shared" si="12"/>
        <v>2</v>
      </c>
      <c r="Q12" s="34">
        <f t="shared" si="13"/>
        <v>0.88256986459233655</v>
      </c>
      <c r="R12" s="35">
        <f t="shared" si="14"/>
        <v>1</v>
      </c>
      <c r="S12" s="33">
        <f t="shared" si="15"/>
        <v>3</v>
      </c>
      <c r="T12" s="35">
        <f t="shared" si="0"/>
        <v>50027</v>
      </c>
      <c r="U12" s="33">
        <f t="shared" si="16"/>
        <v>4</v>
      </c>
      <c r="V12" s="36">
        <f t="shared" si="17"/>
        <v>37520.25</v>
      </c>
      <c r="W12" s="37">
        <f t="shared" si="18"/>
        <v>10</v>
      </c>
      <c r="X12" s="38">
        <f t="shared" si="19"/>
        <v>5</v>
      </c>
      <c r="Y12" s="39">
        <f t="shared" si="20"/>
        <v>1.2468827930174564</v>
      </c>
      <c r="Z12" s="40">
        <f t="shared" si="1"/>
        <v>0.72245498658379026</v>
      </c>
      <c r="AA12" s="41">
        <f t="shared" si="21"/>
        <v>0.52442780643366615</v>
      </c>
      <c r="AB12" s="38">
        <f t="shared" si="2"/>
        <v>5</v>
      </c>
      <c r="AC12" s="47" t="s">
        <v>4</v>
      </c>
    </row>
    <row r="13" spans="1:33" x14ac:dyDescent="0.25">
      <c r="A13" s="43" t="s">
        <v>5</v>
      </c>
      <c r="B13" s="30"/>
      <c r="C13" s="44">
        <v>638963</v>
      </c>
      <c r="D13" s="26">
        <f t="shared" si="3"/>
        <v>5.4421259418340178</v>
      </c>
      <c r="E13" s="67">
        <v>322</v>
      </c>
      <c r="F13" s="46">
        <f t="shared" si="22"/>
        <v>7.2084172822923662</v>
      </c>
      <c r="G13" s="26">
        <f t="shared" si="4"/>
        <v>1.7662913404583485</v>
      </c>
      <c r="H13" s="29">
        <f t="shared" si="5"/>
        <v>14.416834564584732</v>
      </c>
      <c r="I13" s="30">
        <f t="shared" si="6"/>
        <v>14</v>
      </c>
      <c r="J13" s="29">
        <f t="shared" si="7"/>
        <v>0.41683456458473245</v>
      </c>
      <c r="K13" s="30">
        <f t="shared" si="8"/>
        <v>5</v>
      </c>
      <c r="L13" s="31">
        <f t="shared" si="9"/>
        <v>15</v>
      </c>
      <c r="M13" s="32">
        <v>685942</v>
      </c>
      <c r="N13" s="33">
        <f t="shared" si="10"/>
        <v>1324905</v>
      </c>
      <c r="O13" s="34">
        <f t="shared" si="11"/>
        <v>25.447133390953617</v>
      </c>
      <c r="P13" s="33">
        <f t="shared" si="12"/>
        <v>25</v>
      </c>
      <c r="Q13" s="34">
        <f t="shared" si="13"/>
        <v>0.44713339095361704</v>
      </c>
      <c r="R13" s="35" t="str">
        <f t="shared" si="14"/>
        <v/>
      </c>
      <c r="S13" s="33">
        <f t="shared" si="15"/>
        <v>25</v>
      </c>
      <c r="T13" s="35">
        <f t="shared" si="0"/>
        <v>52996.2</v>
      </c>
      <c r="U13" s="33">
        <f t="shared" si="16"/>
        <v>26</v>
      </c>
      <c r="V13" s="36">
        <f t="shared" si="17"/>
        <v>50957.884615384617</v>
      </c>
      <c r="W13" s="37">
        <f t="shared" si="18"/>
        <v>3</v>
      </c>
      <c r="X13" s="38">
        <f t="shared" si="19"/>
        <v>27</v>
      </c>
      <c r="Y13" s="39">
        <f t="shared" si="20"/>
        <v>6.7331670822942637</v>
      </c>
      <c r="Z13" s="40">
        <f t="shared" si="1"/>
        <v>6.3777841565541049</v>
      </c>
      <c r="AA13" s="41">
        <f t="shared" si="21"/>
        <v>0.35538292574015884</v>
      </c>
      <c r="AB13" s="38">
        <f t="shared" si="2"/>
        <v>12</v>
      </c>
      <c r="AC13" s="47" t="s">
        <v>5</v>
      </c>
      <c r="AG13" s="3"/>
    </row>
    <row r="14" spans="1:33" x14ac:dyDescent="0.25">
      <c r="A14" s="48" t="s">
        <v>6</v>
      </c>
      <c r="B14" s="49" t="s">
        <v>36</v>
      </c>
      <c r="C14" s="50">
        <v>405847</v>
      </c>
      <c r="D14" s="51">
        <f t="shared" si="3"/>
        <v>3.4566484868693652</v>
      </c>
      <c r="E14" s="68">
        <v>52</v>
      </c>
      <c r="F14" s="53">
        <f t="shared" si="22"/>
        <v>1.1640922319229907</v>
      </c>
      <c r="G14" s="51">
        <f t="shared" si="4"/>
        <v>-2.2925562549463745</v>
      </c>
      <c r="H14" s="54">
        <f t="shared" si="5"/>
        <v>2.3281844638459814</v>
      </c>
      <c r="I14" s="49">
        <f t="shared" si="6"/>
        <v>2</v>
      </c>
      <c r="J14" s="54">
        <f t="shared" si="7"/>
        <v>0.32818446384598143</v>
      </c>
      <c r="K14" s="49" t="str">
        <f t="shared" si="8"/>
        <v/>
      </c>
      <c r="L14" s="55">
        <f t="shared" si="9"/>
        <v>2</v>
      </c>
      <c r="M14" s="56">
        <v>0</v>
      </c>
      <c r="N14" s="57">
        <v>0</v>
      </c>
      <c r="O14" s="58">
        <f t="shared" si="11"/>
        <v>0</v>
      </c>
      <c r="P14" s="57">
        <f t="shared" si="12"/>
        <v>0</v>
      </c>
      <c r="Q14" s="58">
        <f t="shared" si="13"/>
        <v>0</v>
      </c>
      <c r="R14" s="59" t="str">
        <f t="shared" si="14"/>
        <v/>
      </c>
      <c r="S14" s="57">
        <f t="shared" si="15"/>
        <v>0</v>
      </c>
      <c r="T14" s="59">
        <v>0</v>
      </c>
      <c r="U14" s="57">
        <v>0</v>
      </c>
      <c r="V14" s="60">
        <v>0</v>
      </c>
      <c r="W14" s="61" t="str">
        <f t="shared" si="18"/>
        <v/>
      </c>
      <c r="X14" s="62">
        <f>L14</f>
        <v>2</v>
      </c>
      <c r="Y14" s="63">
        <f t="shared" si="20"/>
        <v>0.49875311720698251</v>
      </c>
      <c r="Z14" s="64">
        <f t="shared" si="1"/>
        <v>0</v>
      </c>
      <c r="AA14" s="65"/>
      <c r="AB14" s="62">
        <f t="shared" si="2"/>
        <v>0</v>
      </c>
      <c r="AC14" s="66" t="s">
        <v>6</v>
      </c>
    </row>
    <row r="15" spans="1:33" x14ac:dyDescent="0.25">
      <c r="A15" s="43" t="s">
        <v>7</v>
      </c>
      <c r="B15" s="30"/>
      <c r="C15" s="44">
        <v>56950</v>
      </c>
      <c r="D15" s="26">
        <f t="shared" si="3"/>
        <v>0.48505010835908696</v>
      </c>
      <c r="E15" s="67">
        <v>10</v>
      </c>
      <c r="F15" s="46">
        <f t="shared" si="22"/>
        <v>0.22386389075442131</v>
      </c>
      <c r="G15" s="26">
        <f t="shared" si="4"/>
        <v>-0.26118621760466565</v>
      </c>
      <c r="H15" s="29">
        <f t="shared" si="5"/>
        <v>0.44772778150884263</v>
      </c>
      <c r="I15" s="30">
        <f t="shared" si="6"/>
        <v>0</v>
      </c>
      <c r="J15" s="29">
        <f t="shared" si="7"/>
        <v>0.44772778150884263</v>
      </c>
      <c r="K15" s="30">
        <f t="shared" si="8"/>
        <v>4</v>
      </c>
      <c r="L15" s="31">
        <f t="shared" si="9"/>
        <v>1</v>
      </c>
      <c r="M15" s="32">
        <v>61074</v>
      </c>
      <c r="N15" s="33">
        <f t="shared" si="10"/>
        <v>118024</v>
      </c>
      <c r="O15" s="34">
        <f t="shared" si="11"/>
        <v>2.2668587342744648</v>
      </c>
      <c r="P15" s="33">
        <f t="shared" si="12"/>
        <v>2</v>
      </c>
      <c r="Q15" s="34">
        <f t="shared" si="13"/>
        <v>0.26685873427446483</v>
      </c>
      <c r="R15" s="35" t="str">
        <f t="shared" si="14"/>
        <v/>
      </c>
      <c r="S15" s="33">
        <f t="shared" si="15"/>
        <v>2</v>
      </c>
      <c r="T15" s="35">
        <f>N15/S15</f>
        <v>59012</v>
      </c>
      <c r="U15" s="33">
        <f t="shared" si="16"/>
        <v>3</v>
      </c>
      <c r="V15" s="36">
        <f t="shared" si="17"/>
        <v>39341.333333333336</v>
      </c>
      <c r="W15" s="37">
        <f t="shared" si="18"/>
        <v>7</v>
      </c>
      <c r="X15" s="38">
        <f t="shared" si="19"/>
        <v>4</v>
      </c>
      <c r="Y15" s="39">
        <f t="shared" si="20"/>
        <v>0.99750623441396502</v>
      </c>
      <c r="Z15" s="40">
        <f t="shared" si="1"/>
        <v>0.56814005328166295</v>
      </c>
      <c r="AA15" s="41">
        <f t="shared" si="21"/>
        <v>0.42936618113230207</v>
      </c>
      <c r="AB15" s="38">
        <f t="shared" si="2"/>
        <v>3</v>
      </c>
      <c r="AC15" s="47" t="s">
        <v>7</v>
      </c>
    </row>
    <row r="16" spans="1:33" x14ac:dyDescent="0.25">
      <c r="A16" s="43" t="s">
        <v>8</v>
      </c>
      <c r="B16" s="30"/>
      <c r="C16" s="44">
        <v>24021</v>
      </c>
      <c r="D16" s="26">
        <f t="shared" si="3"/>
        <v>0.20458979197354923</v>
      </c>
      <c r="E16" s="67">
        <v>0</v>
      </c>
      <c r="F16" s="46">
        <f t="shared" si="22"/>
        <v>0</v>
      </c>
      <c r="G16" s="26">
        <f t="shared" si="4"/>
        <v>-0.20458979197354923</v>
      </c>
      <c r="H16" s="29">
        <f t="shared" si="5"/>
        <v>0</v>
      </c>
      <c r="I16" s="30">
        <f t="shared" si="6"/>
        <v>0</v>
      </c>
      <c r="J16" s="29">
        <f t="shared" si="7"/>
        <v>0</v>
      </c>
      <c r="K16" s="30" t="str">
        <f t="shared" si="8"/>
        <v/>
      </c>
      <c r="L16" s="31">
        <f t="shared" si="9"/>
        <v>0</v>
      </c>
      <c r="M16" s="32">
        <v>32302</v>
      </c>
      <c r="N16" s="33">
        <f t="shared" si="10"/>
        <v>56323</v>
      </c>
      <c r="O16" s="34">
        <f t="shared" si="11"/>
        <v>1.0817823874003649</v>
      </c>
      <c r="P16" s="33">
        <f t="shared" si="12"/>
        <v>1</v>
      </c>
      <c r="Q16" s="34">
        <f t="shared" si="13"/>
        <v>8.178238740036492E-2</v>
      </c>
      <c r="R16" s="35" t="str">
        <f t="shared" si="14"/>
        <v/>
      </c>
      <c r="S16" s="33">
        <f t="shared" si="15"/>
        <v>1</v>
      </c>
      <c r="T16" s="35">
        <f>N16/S16</f>
        <v>56323</v>
      </c>
      <c r="U16" s="33">
        <f t="shared" si="16"/>
        <v>2</v>
      </c>
      <c r="V16" s="36">
        <f t="shared" si="17"/>
        <v>28161.5</v>
      </c>
      <c r="W16" s="37">
        <f t="shared" si="18"/>
        <v>13</v>
      </c>
      <c r="X16" s="38">
        <f t="shared" si="19"/>
        <v>3</v>
      </c>
      <c r="Y16" s="39">
        <f t="shared" si="20"/>
        <v>0.74812967581047385</v>
      </c>
      <c r="Z16" s="40">
        <f t="shared" si="1"/>
        <v>0.27112580679339038</v>
      </c>
      <c r="AA16" s="41">
        <f t="shared" si="21"/>
        <v>0.47700386901708347</v>
      </c>
      <c r="AB16" s="38">
        <f t="shared" si="2"/>
        <v>3</v>
      </c>
      <c r="AC16" s="47" t="s">
        <v>8</v>
      </c>
    </row>
    <row r="17" spans="1:35" x14ac:dyDescent="0.25">
      <c r="A17" s="43" t="s">
        <v>30</v>
      </c>
      <c r="B17" s="30"/>
      <c r="C17" s="44">
        <v>111811</v>
      </c>
      <c r="D17" s="26">
        <f t="shared" si="3"/>
        <v>0.95230794847652112</v>
      </c>
      <c r="E17" s="67">
        <v>7</v>
      </c>
      <c r="F17" s="46">
        <f t="shared" si="22"/>
        <v>0.15670472352809492</v>
      </c>
      <c r="G17" s="26">
        <f t="shared" si="4"/>
        <v>-0.79560322494842617</v>
      </c>
      <c r="H17" s="29">
        <f t="shared" si="5"/>
        <v>0.31340944705618984</v>
      </c>
      <c r="I17" s="30">
        <f t="shared" si="6"/>
        <v>0</v>
      </c>
      <c r="J17" s="29">
        <f t="shared" si="7"/>
        <v>0.31340944705618984</v>
      </c>
      <c r="K17" s="30" t="str">
        <f t="shared" si="8"/>
        <v/>
      </c>
      <c r="L17" s="31">
        <f t="shared" si="9"/>
        <v>0</v>
      </c>
      <c r="M17" s="32">
        <v>114736</v>
      </c>
      <c r="N17" s="33">
        <f t="shared" si="10"/>
        <v>226547</v>
      </c>
      <c r="O17" s="34">
        <f t="shared" si="11"/>
        <v>4.3512340343801021</v>
      </c>
      <c r="P17" s="33">
        <f t="shared" si="12"/>
        <v>4</v>
      </c>
      <c r="Q17" s="34">
        <f t="shared" si="13"/>
        <v>0.35123403438010214</v>
      </c>
      <c r="R17" s="35" t="str">
        <f t="shared" si="14"/>
        <v/>
      </c>
      <c r="S17" s="33">
        <f t="shared" si="15"/>
        <v>4</v>
      </c>
      <c r="T17" s="35">
        <f>N17/S17</f>
        <v>56636.75</v>
      </c>
      <c r="U17" s="33">
        <f t="shared" si="16"/>
        <v>5</v>
      </c>
      <c r="V17" s="36">
        <f t="shared" si="17"/>
        <v>45309.4</v>
      </c>
      <c r="W17" s="37">
        <f t="shared" si="18"/>
        <v>6</v>
      </c>
      <c r="X17" s="38">
        <f t="shared" si="19"/>
        <v>6</v>
      </c>
      <c r="Y17" s="39">
        <f t="shared" si="20"/>
        <v>1.4962593516209477</v>
      </c>
      <c r="Z17" s="40">
        <f t="shared" si="1"/>
        <v>1.0905445049379865</v>
      </c>
      <c r="AA17" s="41">
        <f t="shared" si="21"/>
        <v>0.40571484668296121</v>
      </c>
      <c r="AB17" s="38">
        <f t="shared" si="2"/>
        <v>6</v>
      </c>
      <c r="AC17" s="47" t="s">
        <v>30</v>
      </c>
    </row>
    <row r="18" spans="1:35" x14ac:dyDescent="0.25">
      <c r="A18" s="43" t="s">
        <v>9</v>
      </c>
      <c r="B18" s="30"/>
      <c r="C18" s="44">
        <v>50902</v>
      </c>
      <c r="D18" s="26">
        <f t="shared" si="3"/>
        <v>0.43353855339234848</v>
      </c>
      <c r="E18" s="67">
        <v>1</v>
      </c>
      <c r="F18" s="46">
        <f t="shared" si="22"/>
        <v>2.2386389075442131E-2</v>
      </c>
      <c r="G18" s="26">
        <f t="shared" si="4"/>
        <v>-0.41115216431690638</v>
      </c>
      <c r="H18" s="29">
        <f t="shared" si="5"/>
        <v>4.4772778150884263E-2</v>
      </c>
      <c r="I18" s="30">
        <f t="shared" si="6"/>
        <v>0</v>
      </c>
      <c r="J18" s="29">
        <f t="shared" si="7"/>
        <v>4.4772778150884263E-2</v>
      </c>
      <c r="K18" s="30" t="str">
        <f t="shared" si="8"/>
        <v/>
      </c>
      <c r="L18" s="31">
        <f t="shared" si="9"/>
        <v>0</v>
      </c>
      <c r="M18" s="32">
        <v>63303</v>
      </c>
      <c r="N18" s="33">
        <f t="shared" si="10"/>
        <v>114205</v>
      </c>
      <c r="O18" s="34">
        <f t="shared" si="11"/>
        <v>2.1935081148564293</v>
      </c>
      <c r="P18" s="33">
        <f t="shared" si="12"/>
        <v>2</v>
      </c>
      <c r="Q18" s="34">
        <f t="shared" si="13"/>
        <v>0.19350811485642927</v>
      </c>
      <c r="R18" s="35" t="str">
        <f t="shared" si="14"/>
        <v/>
      </c>
      <c r="S18" s="33">
        <f t="shared" si="15"/>
        <v>2</v>
      </c>
      <c r="T18" s="35">
        <f>N18/S18</f>
        <v>57102.5</v>
      </c>
      <c r="U18" s="33">
        <f t="shared" si="16"/>
        <v>3</v>
      </c>
      <c r="V18" s="36">
        <f t="shared" si="17"/>
        <v>38068.333333333336</v>
      </c>
      <c r="W18" s="37">
        <f t="shared" si="18"/>
        <v>9</v>
      </c>
      <c r="X18" s="38">
        <f t="shared" si="19"/>
        <v>4</v>
      </c>
      <c r="Y18" s="39">
        <f t="shared" si="20"/>
        <v>0.99750623441396502</v>
      </c>
      <c r="Z18" s="40">
        <f t="shared" si="1"/>
        <v>0.5497562765626679</v>
      </c>
      <c r="AA18" s="41">
        <f t="shared" si="21"/>
        <v>0.44774995785129712</v>
      </c>
      <c r="AB18" s="38">
        <f t="shared" si="2"/>
        <v>4</v>
      </c>
      <c r="AC18" s="47" t="s">
        <v>9</v>
      </c>
    </row>
    <row r="19" spans="1:35" x14ac:dyDescent="0.25">
      <c r="A19" s="43" t="s">
        <v>10</v>
      </c>
      <c r="B19" s="30"/>
      <c r="C19" s="44">
        <v>276136</v>
      </c>
      <c r="D19" s="26">
        <f t="shared" si="3"/>
        <v>2.3518840513054409</v>
      </c>
      <c r="E19" s="67">
        <v>8</v>
      </c>
      <c r="F19" s="46">
        <f t="shared" si="22"/>
        <v>0.17909111260353705</v>
      </c>
      <c r="G19" s="26">
        <f t="shared" si="4"/>
        <v>-2.172792938701904</v>
      </c>
      <c r="H19" s="29">
        <f t="shared" si="5"/>
        <v>0.3581822252070741</v>
      </c>
      <c r="I19" s="30">
        <f t="shared" si="6"/>
        <v>0</v>
      </c>
      <c r="J19" s="29">
        <f t="shared" si="7"/>
        <v>0.3581822252070741</v>
      </c>
      <c r="K19" s="30">
        <f t="shared" si="8"/>
        <v>6</v>
      </c>
      <c r="L19" s="31">
        <f t="shared" si="9"/>
        <v>1</v>
      </c>
      <c r="M19" s="32">
        <v>273213</v>
      </c>
      <c r="N19" s="33">
        <f t="shared" si="10"/>
        <v>549349</v>
      </c>
      <c r="O19" s="34">
        <f t="shared" si="11"/>
        <v>10.551214827619322</v>
      </c>
      <c r="P19" s="33">
        <f t="shared" si="12"/>
        <v>10</v>
      </c>
      <c r="Q19" s="34">
        <f t="shared" si="13"/>
        <v>0.55121482761932228</v>
      </c>
      <c r="R19" s="35">
        <f t="shared" si="14"/>
        <v>4</v>
      </c>
      <c r="S19" s="33">
        <f t="shared" si="15"/>
        <v>11</v>
      </c>
      <c r="T19" s="35">
        <f>N19/S19</f>
        <v>49940.818181818184</v>
      </c>
      <c r="U19" s="33">
        <f t="shared" si="16"/>
        <v>12</v>
      </c>
      <c r="V19" s="36">
        <f t="shared" si="17"/>
        <v>45779.083333333336</v>
      </c>
      <c r="W19" s="37">
        <f t="shared" si="18"/>
        <v>4</v>
      </c>
      <c r="X19" s="38">
        <f t="shared" si="19"/>
        <v>13</v>
      </c>
      <c r="Y19" s="39">
        <f t="shared" si="20"/>
        <v>3.2418952618453867</v>
      </c>
      <c r="Z19" s="40">
        <f t="shared" si="1"/>
        <v>2.6444381662223639</v>
      </c>
      <c r="AA19" s="41">
        <f t="shared" si="21"/>
        <v>0.59745709562302274</v>
      </c>
      <c r="AB19" s="38">
        <f t="shared" si="2"/>
        <v>12</v>
      </c>
      <c r="AC19" s="47" t="s">
        <v>10</v>
      </c>
    </row>
    <row r="20" spans="1:35" ht="16.5" thickBot="1" x14ac:dyDescent="0.3">
      <c r="A20" s="43" t="s">
        <v>31</v>
      </c>
      <c r="B20" s="30"/>
      <c r="C20" s="44">
        <v>618223</v>
      </c>
      <c r="D20" s="26">
        <f t="shared" si="3"/>
        <v>5.2654808277450362</v>
      </c>
      <c r="E20" s="67">
        <v>44</v>
      </c>
      <c r="F20" s="46">
        <f t="shared" si="22"/>
        <v>0.98500111931945378</v>
      </c>
      <c r="G20" s="26">
        <f t="shared" ref="G20" si="23">F20-D20</f>
        <v>-4.2804797084255828</v>
      </c>
      <c r="H20" s="29">
        <f t="shared" si="5"/>
        <v>1.9700022386389076</v>
      </c>
      <c r="I20" s="30">
        <v>0</v>
      </c>
      <c r="J20" s="29">
        <v>0</v>
      </c>
      <c r="K20" s="30" t="str">
        <f t="shared" si="8"/>
        <v/>
      </c>
      <c r="L20" s="69">
        <f t="shared" si="9"/>
        <v>0</v>
      </c>
      <c r="M20" s="32">
        <v>812210</v>
      </c>
      <c r="N20" s="33">
        <f t="shared" si="10"/>
        <v>1430433</v>
      </c>
      <c r="O20" s="34">
        <v>0</v>
      </c>
      <c r="P20" s="33">
        <f t="shared" si="12"/>
        <v>0</v>
      </c>
      <c r="Q20" s="34">
        <f t="shared" si="13"/>
        <v>0</v>
      </c>
      <c r="R20" s="35" t="str">
        <f t="shared" si="14"/>
        <v/>
      </c>
      <c r="S20" s="33">
        <f t="shared" si="15"/>
        <v>0</v>
      </c>
      <c r="T20" s="35">
        <v>0</v>
      </c>
      <c r="U20" s="33">
        <v>0</v>
      </c>
      <c r="V20" s="36">
        <v>0</v>
      </c>
      <c r="W20" s="37" t="str">
        <f t="shared" si="18"/>
        <v/>
      </c>
      <c r="X20" s="70">
        <v>0</v>
      </c>
      <c r="Y20" s="39">
        <f t="shared" si="20"/>
        <v>0</v>
      </c>
      <c r="Z20" s="40">
        <f t="shared" si="1"/>
        <v>6.8857713756172387</v>
      </c>
      <c r="AA20" s="41"/>
      <c r="AB20" s="70">
        <f t="shared" si="2"/>
        <v>0</v>
      </c>
      <c r="AC20" s="71" t="s">
        <v>11</v>
      </c>
    </row>
    <row r="21" spans="1:35" ht="16.5" thickBot="1" x14ac:dyDescent="0.3">
      <c r="A21" s="72" t="s">
        <v>17</v>
      </c>
      <c r="B21" s="73"/>
      <c r="C21" s="74">
        <f t="shared" ref="C21:I21" si="24">SUM(C4:C20)</f>
        <v>11741055</v>
      </c>
      <c r="D21" s="75">
        <f t="shared" si="24"/>
        <v>100.00000000000001</v>
      </c>
      <c r="E21" s="76">
        <f t="shared" si="24"/>
        <v>4467</v>
      </c>
      <c r="F21" s="77">
        <f t="shared" si="24"/>
        <v>99.999999999999986</v>
      </c>
      <c r="G21" s="78">
        <f t="shared" si="24"/>
        <v>0</v>
      </c>
      <c r="H21" s="79">
        <f t="shared" si="24"/>
        <v>199.99999999999997</v>
      </c>
      <c r="I21" s="73">
        <f t="shared" si="24"/>
        <v>194</v>
      </c>
      <c r="J21" s="73"/>
      <c r="K21" s="80" t="str">
        <f t="shared" ref="K21" si="25">IF(RANK(J21,$J$4:$J$20)&lt;=(H38-I38),RANK(J21,$J$4:$J$20),"")</f>
        <v/>
      </c>
      <c r="L21" s="72">
        <f>SUM(L4:L20)</f>
        <v>200</v>
      </c>
      <c r="M21" s="81">
        <f>SUM(M4:M20)</f>
        <v>10632528</v>
      </c>
      <c r="N21" s="82">
        <f>SUM(N4:N20)</f>
        <v>20773751</v>
      </c>
      <c r="O21" s="83"/>
      <c r="P21" s="82">
        <f>SUM(P4:P20)</f>
        <v>366</v>
      </c>
      <c r="Q21" s="83"/>
      <c r="R21" s="83"/>
      <c r="S21" s="82">
        <f>SUM(S4:S20)</f>
        <v>371</v>
      </c>
      <c r="T21" s="82"/>
      <c r="U21" s="82">
        <f>SUM(U4:U20)</f>
        <v>386</v>
      </c>
      <c r="V21" s="73"/>
      <c r="W21" s="73"/>
      <c r="X21" s="72">
        <f>SUM(X4:X20)</f>
        <v>401</v>
      </c>
      <c r="Y21" s="84">
        <f>SUM(Y4:Y20)</f>
        <v>100</v>
      </c>
      <c r="Z21" s="85">
        <f>SUM(Z4:Z20)</f>
        <v>99.999999999999986</v>
      </c>
      <c r="AA21" s="86"/>
      <c r="AB21" s="72">
        <f>SUM(AB4:AB20)</f>
        <v>201</v>
      </c>
      <c r="AC21" s="30"/>
    </row>
    <row r="22" spans="1:35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87" t="s">
        <v>22</v>
      </c>
      <c r="P22" s="30"/>
      <c r="Q22" s="87"/>
      <c r="R22" s="8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35" x14ac:dyDescent="0.25">
      <c r="A23" s="30"/>
      <c r="B23" s="30"/>
      <c r="C23" s="30"/>
      <c r="D23" s="30"/>
      <c r="E23" s="30"/>
      <c r="F23" s="30"/>
      <c r="G23" s="30"/>
      <c r="H23" s="29"/>
      <c r="I23" s="30"/>
      <c r="J23" s="30"/>
      <c r="K23" s="30"/>
      <c r="L23" s="30"/>
      <c r="M23" s="30"/>
      <c r="N23" s="30"/>
      <c r="O23" s="88">
        <f>FLOOR($N$21/(400-L14+1),1)+1</f>
        <v>52065</v>
      </c>
      <c r="P23" s="30"/>
      <c r="Q23" s="88"/>
      <c r="R23" s="88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35" x14ac:dyDescent="0.25">
      <c r="Y24" s="1"/>
    </row>
    <row r="28" spans="1:35" x14ac:dyDescent="0.25">
      <c r="AI28" s="4"/>
    </row>
  </sheetData>
  <sheetProtection algorithmName="SHA-512" hashValue="o/9AfE+UZ0Ac5gciKcMZQW9Ar0cFdWWU6dP9qT/ebmjG9akXY5CCY0PAjlexGYCpuA0GzcugJt2L4FeALsis0Q==" saltValue="8rTPCcQfZYNoVWKMQ3++Ww==" spinCount="100000" sheet="1" objects="1" scenarios="1"/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Francois du Plessis</cp:lastModifiedBy>
  <cp:lastPrinted>2022-11-07T09:51:53Z</cp:lastPrinted>
  <dcterms:created xsi:type="dcterms:W3CDTF">2022-10-18T11:20:02Z</dcterms:created>
  <dcterms:modified xsi:type="dcterms:W3CDTF">2022-11-13T22:24:35Z</dcterms:modified>
</cp:coreProperties>
</file>